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omments2.xml" ContentType="application/vnd.openxmlformats-officedocument.spreadsheetml.comment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drawings/drawing4.xml" ContentType="application/vnd.openxmlformats-officedocument.drawing+xml"/>
  <Override PartName="/xl/slicers/slicer3.xml" ContentType="application/vnd.ms-excel.slicer+xml"/>
  <Override PartName="/xl/drawings/drawing5.xml" ContentType="application/vnd.openxmlformats-officedocument.drawing+xml"/>
  <Override PartName="/xl/slicers/slicer4.xml" ContentType="application/vnd.ms-excel.slicer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adriano\NeoAlfa biz\BlockC\Estágio\"/>
    </mc:Choice>
  </mc:AlternateContent>
  <xr:revisionPtr revIDLastSave="0" documentId="8_{9650653F-7D1D-4A98-957E-C75BB40E4AFD}" xr6:coauthVersionLast="46" xr6:coauthVersionMax="46" xr10:uidLastSave="{00000000-0000-0000-0000-000000000000}"/>
  <bookViews>
    <workbookView xWindow="-120" yWindow="-120" windowWidth="20730" windowHeight="11160" tabRatio="874" firstSheet="18" activeTab="18" xr2:uid="{A5E27329-5257-48BC-AFCD-5849630C4769}"/>
  </bookViews>
  <sheets>
    <sheet name="ANP Original v.16.09.2020" sheetId="10" state="hidden" r:id="rId1"/>
    <sheet name="ANP Base" sheetId="11" state="hidden" r:id="rId2"/>
    <sheet name="Etanol" sheetId="1" state="hidden" r:id="rId3"/>
    <sheet name="Etanol (sem espaços linhas)" sheetId="3" state="hidden" r:id="rId4"/>
    <sheet name="Etanol (transposta)" sheetId="4" state="hidden" r:id="rId5"/>
    <sheet name="Etanol (Tabela Dinamica)" sheetId="5" state="hidden" r:id="rId6"/>
    <sheet name="Usinas NovaCana" sheetId="22" state="hidden" r:id="rId7"/>
    <sheet name="CBIOs Etanol" sheetId="16" state="hidden" r:id="rId8"/>
    <sheet name="Dados Para Dash Etanol" sheetId="27" state="hidden" r:id="rId9"/>
    <sheet name="teste inputs CEM Paracatu AB" sheetId="18" state="hidden" r:id="rId10"/>
    <sheet name="Esparta Etanol Moreno" sheetId="17" state="hidden" r:id="rId11"/>
    <sheet name="Biodiesel" sheetId="2" state="hidden" r:id="rId12"/>
    <sheet name="Biodiesel (sem espaço linhas" sheetId="7" state="hidden" r:id="rId13"/>
    <sheet name="Biodiesel (transposta)" sheetId="8" state="hidden" r:id="rId14"/>
    <sheet name="Biodiesel (Tabela Dinamica)" sheetId="9" state="hidden" r:id="rId15"/>
    <sheet name="Produção ANP biodiesel 19-20" sheetId="23" state="hidden" r:id="rId16"/>
    <sheet name="CBIOs Biodiesel" sheetId="15" state="hidden" r:id="rId17"/>
    <sheet name="Dados Para Dash Biodisel" sheetId="25" state="hidden" r:id="rId18"/>
    <sheet name="Etanol Dashboard" sheetId="26" r:id="rId19"/>
    <sheet name="Biodiesel Dashboard" sheetId="24" r:id="rId20"/>
    <sheet name="Conteúdo" sheetId="32" r:id="rId21"/>
  </sheets>
  <definedNames>
    <definedName name="_xlnm._FilterDatabase" localSheetId="1" hidden="1">'ANP Base'!$B$2:$U$389</definedName>
    <definedName name="_xlnm._FilterDatabase" localSheetId="0" hidden="1">'ANP Original v.16.09.2020'!$A$2:$M$389</definedName>
    <definedName name="_xlnm._FilterDatabase" localSheetId="6" hidden="1">'Usinas NovaCana'!$A$2:$F$2</definedName>
    <definedName name="SegmentaçãodeDados_Nome_da_Usina">#N/A</definedName>
    <definedName name="SegmentaçãodeDados_Nome_da_Usina_unidade1">#N/A</definedName>
  </definedNames>
  <calcPr calcId="191029"/>
  <pivotCaches>
    <pivotCache cacheId="0" r:id="rId22"/>
    <pivotCache cacheId="1" r:id="rId23"/>
    <pivotCache cacheId="2" r:id="rId24"/>
    <pivotCache cacheId="3" r:id="rId25"/>
  </pivotCaches>
  <extLst>
    <ext xmlns:x14="http://schemas.microsoft.com/office/spreadsheetml/2009/9/main" uri="{BBE1A952-AA13-448e-AADC-164F8A28A991}">
      <x14:slicerCaches>
        <x14:slicerCache r:id="rId26"/>
        <x14:slicerCache r:id="rId2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5" l="1"/>
  <c r="G21" i="15" s="1"/>
  <c r="AE36" i="16" l="1"/>
  <c r="K4" i="27"/>
  <c r="J4" i="27"/>
  <c r="E6" i="16" l="1"/>
  <c r="E7" i="16"/>
  <c r="E8" i="16"/>
  <c r="D111" i="16"/>
  <c r="D159" i="16"/>
  <c r="I4" i="27"/>
  <c r="H4" i="27"/>
  <c r="C66" i="27" l="1"/>
  <c r="C101" i="27"/>
  <c r="C93" i="27"/>
  <c r="C102" i="27"/>
  <c r="C80" i="27"/>
  <c r="C27" i="27"/>
  <c r="C130" i="27"/>
  <c r="C59" i="27"/>
  <c r="C137" i="27"/>
  <c r="C110" i="27"/>
  <c r="C116" i="27"/>
  <c r="C119" i="27"/>
  <c r="C91" i="27"/>
  <c r="C126" i="27"/>
  <c r="C127" i="27"/>
  <c r="C111" i="27"/>
  <c r="C43" i="27"/>
  <c r="C55" i="27"/>
  <c r="C62" i="27"/>
  <c r="C153" i="27"/>
  <c r="C32" i="27"/>
  <c r="C155" i="27"/>
  <c r="C50" i="27"/>
  <c r="C41" i="27"/>
  <c r="C29" i="27"/>
  <c r="C89" i="27"/>
  <c r="C51" i="27"/>
  <c r="C154" i="27"/>
  <c r="C145" i="27"/>
  <c r="C96" i="27"/>
  <c r="C118" i="27"/>
  <c r="C64" i="27"/>
  <c r="C113" i="27"/>
  <c r="C146" i="27"/>
  <c r="C23" i="27"/>
  <c r="C112" i="27"/>
  <c r="C114" i="27"/>
  <c r="C107" i="27"/>
  <c r="C81" i="27"/>
  <c r="C94" i="27"/>
  <c r="C47" i="27"/>
  <c r="C84" i="27"/>
  <c r="C161" i="27"/>
  <c r="C150" i="27"/>
  <c r="C122" i="27"/>
  <c r="C22" i="27"/>
  <c r="C79" i="27"/>
  <c r="C108" i="27"/>
  <c r="C133" i="27"/>
  <c r="C142" i="27"/>
  <c r="C128" i="27"/>
  <c r="C151" i="27"/>
  <c r="C52" i="27"/>
  <c r="C67" i="27"/>
  <c r="C156" i="27"/>
  <c r="C100" i="27"/>
  <c r="C68" i="27"/>
  <c r="C95" i="27"/>
  <c r="C76" i="27"/>
  <c r="C48" i="27"/>
  <c r="C78" i="27"/>
  <c r="C24" i="27"/>
  <c r="C56" i="27"/>
  <c r="C20" i="27"/>
  <c r="C58" i="27"/>
  <c r="C30" i="27"/>
  <c r="C97" i="27"/>
  <c r="C39" i="27"/>
  <c r="C21" i="27"/>
  <c r="C134" i="27"/>
  <c r="C88" i="27"/>
  <c r="C160" i="27"/>
  <c r="C42" i="27"/>
  <c r="C36" i="27"/>
  <c r="C120" i="27"/>
  <c r="C33" i="27"/>
  <c r="C147" i="27"/>
  <c r="C152" i="27"/>
  <c r="C53" i="27"/>
  <c r="C104" i="27"/>
  <c r="C92" i="27"/>
  <c r="C85" i="27"/>
  <c r="C82" i="27"/>
  <c r="C77" i="27"/>
  <c r="C125" i="27"/>
  <c r="C158" i="27"/>
  <c r="C90" i="27"/>
  <c r="C121" i="27"/>
  <c r="C141" i="27"/>
  <c r="C148" i="27"/>
  <c r="C144" i="27"/>
  <c r="C38" i="27"/>
  <c r="C129" i="27"/>
  <c r="C138" i="27"/>
  <c r="C139" i="27"/>
  <c r="C123" i="27"/>
  <c r="C70" i="27"/>
  <c r="C162" i="27"/>
  <c r="C98" i="27"/>
  <c r="C72" i="27"/>
  <c r="C163" i="27"/>
  <c r="C106" i="27"/>
  <c r="C57" i="27"/>
  <c r="C159" i="27"/>
  <c r="C31" i="27"/>
  <c r="C34" i="27"/>
  <c r="C35" i="27"/>
  <c r="C46" i="27"/>
  <c r="C71" i="27"/>
  <c r="C63" i="27"/>
  <c r="C115" i="27"/>
  <c r="C149" i="27"/>
  <c r="C143" i="27"/>
  <c r="C69" i="27"/>
  <c r="C132" i="27"/>
  <c r="C73" i="27"/>
  <c r="C99" i="27"/>
  <c r="C25" i="27"/>
  <c r="C117" i="27"/>
  <c r="C49" i="27"/>
  <c r="C26" i="27"/>
  <c r="C140" i="27"/>
  <c r="C131" i="27"/>
  <c r="C74" i="27"/>
  <c r="C75" i="27"/>
  <c r="C105" i="27"/>
  <c r="C45" i="27"/>
  <c r="C28" i="27"/>
  <c r="C157" i="27"/>
  <c r="C135" i="27"/>
  <c r="C83" i="27"/>
  <c r="C124" i="27"/>
  <c r="C86" i="27"/>
  <c r="C37" i="27"/>
  <c r="C44" i="27"/>
  <c r="C109" i="27"/>
  <c r="C87" i="27"/>
  <c r="C40" i="27"/>
  <c r="C136" i="27"/>
  <c r="C164" i="27"/>
  <c r="C60" i="27"/>
  <c r="C65" i="27"/>
  <c r="C61" i="27"/>
  <c r="C103" i="27"/>
  <c r="C54" i="27"/>
  <c r="B66" i="27"/>
  <c r="B101" i="27"/>
  <c r="B93" i="27"/>
  <c r="B102" i="27"/>
  <c r="B80" i="27"/>
  <c r="B27" i="27"/>
  <c r="B130" i="27"/>
  <c r="B59" i="27"/>
  <c r="B137" i="27"/>
  <c r="B110" i="27"/>
  <c r="B116" i="27"/>
  <c r="B119" i="27"/>
  <c r="B91" i="27"/>
  <c r="B126" i="27"/>
  <c r="B127" i="27"/>
  <c r="B111" i="27"/>
  <c r="B43" i="27"/>
  <c r="B55" i="27"/>
  <c r="B62" i="27"/>
  <c r="B153" i="27"/>
  <c r="B32" i="27"/>
  <c r="B155" i="27"/>
  <c r="B50" i="27"/>
  <c r="B41" i="27"/>
  <c r="B29" i="27"/>
  <c r="B89" i="27"/>
  <c r="B51" i="27"/>
  <c r="B154" i="27"/>
  <c r="B145" i="27"/>
  <c r="B96" i="27"/>
  <c r="B118" i="27"/>
  <c r="B64" i="27"/>
  <c r="B113" i="27"/>
  <c r="B146" i="27"/>
  <c r="B23" i="27"/>
  <c r="B112" i="27"/>
  <c r="B114" i="27"/>
  <c r="B107" i="27"/>
  <c r="B81" i="27"/>
  <c r="B94" i="27"/>
  <c r="B47" i="27"/>
  <c r="B84" i="27"/>
  <c r="B161" i="27"/>
  <c r="B150" i="27"/>
  <c r="B122" i="27"/>
  <c r="B22" i="27"/>
  <c r="B79" i="27"/>
  <c r="B108" i="27"/>
  <c r="B133" i="27"/>
  <c r="B142" i="27"/>
  <c r="B128" i="27"/>
  <c r="B151" i="27"/>
  <c r="B52" i="27"/>
  <c r="B67" i="27"/>
  <c r="B156" i="27"/>
  <c r="B100" i="27"/>
  <c r="B68" i="27"/>
  <c r="B95" i="27"/>
  <c r="B76" i="27"/>
  <c r="B48" i="27"/>
  <c r="B78" i="27"/>
  <c r="B24" i="27"/>
  <c r="B56" i="27"/>
  <c r="B20" i="27"/>
  <c r="B58" i="27"/>
  <c r="B30" i="27"/>
  <c r="B97" i="27"/>
  <c r="B39" i="27"/>
  <c r="B21" i="27"/>
  <c r="B134" i="27"/>
  <c r="B88" i="27"/>
  <c r="B160" i="27"/>
  <c r="B42" i="27"/>
  <c r="B36" i="27"/>
  <c r="B120" i="27"/>
  <c r="B33" i="27"/>
  <c r="B147" i="27"/>
  <c r="B152" i="27"/>
  <c r="B53" i="27"/>
  <c r="B104" i="27"/>
  <c r="B92" i="27"/>
  <c r="B85" i="27"/>
  <c r="B82" i="27"/>
  <c r="B77" i="27"/>
  <c r="B125" i="27"/>
  <c r="B158" i="27"/>
  <c r="B90" i="27"/>
  <c r="B121" i="27"/>
  <c r="B141" i="27"/>
  <c r="B148" i="27"/>
  <c r="B144" i="27"/>
  <c r="B38" i="27"/>
  <c r="B129" i="27"/>
  <c r="B138" i="27"/>
  <c r="B139" i="27"/>
  <c r="B123" i="27"/>
  <c r="B70" i="27"/>
  <c r="B162" i="27"/>
  <c r="B98" i="27"/>
  <c r="B72" i="27"/>
  <c r="B163" i="27"/>
  <c r="B106" i="27"/>
  <c r="B57" i="27"/>
  <c r="B159" i="27"/>
  <c r="B31" i="27"/>
  <c r="B34" i="27"/>
  <c r="B35" i="27"/>
  <c r="B46" i="27"/>
  <c r="B71" i="27"/>
  <c r="B63" i="27"/>
  <c r="B115" i="27"/>
  <c r="B149" i="27"/>
  <c r="B143" i="27"/>
  <c r="B69" i="27"/>
  <c r="B132" i="27"/>
  <c r="B73" i="27"/>
  <c r="B99" i="27"/>
  <c r="B25" i="27"/>
  <c r="B117" i="27"/>
  <c r="B49" i="27"/>
  <c r="B26" i="27"/>
  <c r="B140" i="27"/>
  <c r="B131" i="27"/>
  <c r="B74" i="27"/>
  <c r="B75" i="27"/>
  <c r="B105" i="27"/>
  <c r="B45" i="27"/>
  <c r="B28" i="27"/>
  <c r="B157" i="27"/>
  <c r="B135" i="27"/>
  <c r="B83" i="27"/>
  <c r="B124" i="27"/>
  <c r="B86" i="27"/>
  <c r="B37" i="27"/>
  <c r="B44" i="27"/>
  <c r="B109" i="27"/>
  <c r="B87" i="27"/>
  <c r="B40" i="27"/>
  <c r="B136" i="27"/>
  <c r="B164" i="27"/>
  <c r="B60" i="27"/>
  <c r="B65" i="27"/>
  <c r="B61" i="27"/>
  <c r="B103" i="27"/>
  <c r="B54" i="27"/>
  <c r="C161" i="16"/>
  <c r="C160" i="16" a="1"/>
  <c r="C160" i="16" s="1"/>
  <c r="C159" i="16"/>
  <c r="D161" i="16"/>
  <c r="D160" i="16" a="1"/>
  <c r="D160" i="16" s="1"/>
  <c r="G159" i="16"/>
  <c r="N161" i="16" l="1"/>
  <c r="G161" i="16"/>
  <c r="O161" i="16"/>
  <c r="G160" i="16" a="1"/>
  <c r="G160" i="16" s="1"/>
  <c r="N160" i="16" a="1"/>
  <c r="N160" i="16" s="1"/>
  <c r="O160" i="16" a="1"/>
  <c r="O160" i="16" s="1"/>
  <c r="N159" i="16"/>
  <c r="O159" i="16"/>
  <c r="M26" i="15" l="1"/>
  <c r="M27" i="15" a="1"/>
  <c r="M27" i="15" s="1"/>
  <c r="M28" i="15"/>
  <c r="N28" i="15"/>
  <c r="N27" i="15" l="1" a="1"/>
  <c r="N27" i="15" s="1"/>
  <c r="N26" i="15"/>
  <c r="E4" i="25"/>
  <c r="P7" i="15" l="1"/>
  <c r="Q7" i="15" s="1"/>
  <c r="P11" i="15"/>
  <c r="Q11" i="15" s="1"/>
  <c r="P12" i="15"/>
  <c r="Q12" i="15" s="1"/>
  <c r="P13" i="15"/>
  <c r="Q13" i="15" s="1"/>
  <c r="P14" i="15"/>
  <c r="Q14" i="15" s="1"/>
  <c r="P16" i="15"/>
  <c r="Q16" i="15" s="1"/>
  <c r="P17" i="15"/>
  <c r="Q17" i="15" s="1"/>
  <c r="P19" i="15"/>
  <c r="Q19" i="15" s="1"/>
  <c r="P20" i="15"/>
  <c r="Q20" i="15" s="1"/>
  <c r="P6" i="15"/>
  <c r="Q6" i="15" s="1"/>
  <c r="M7" i="15"/>
  <c r="N7" i="15" s="1"/>
  <c r="M11" i="15"/>
  <c r="N11" i="15" s="1"/>
  <c r="M12" i="15"/>
  <c r="N12" i="15" s="1"/>
  <c r="M13" i="15"/>
  <c r="N13" i="15" s="1"/>
  <c r="M14" i="15"/>
  <c r="N14" i="15" s="1"/>
  <c r="M16" i="15"/>
  <c r="N16" i="15" s="1"/>
  <c r="M17" i="15"/>
  <c r="N17" i="15" s="1"/>
  <c r="M19" i="15"/>
  <c r="N19" i="15" s="1"/>
  <c r="M20" i="15"/>
  <c r="N20" i="15" s="1"/>
  <c r="M6" i="15"/>
  <c r="N6" i="15" s="1"/>
  <c r="J7" i="15"/>
  <c r="K7" i="15" s="1"/>
  <c r="J11" i="15"/>
  <c r="K11" i="15" s="1"/>
  <c r="J12" i="15"/>
  <c r="K12" i="15" s="1"/>
  <c r="J13" i="15"/>
  <c r="K13" i="15" s="1"/>
  <c r="J14" i="15"/>
  <c r="K14" i="15" s="1"/>
  <c r="J16" i="15"/>
  <c r="K16" i="15" s="1"/>
  <c r="J17" i="15"/>
  <c r="K17" i="15" s="1"/>
  <c r="J19" i="15"/>
  <c r="K19" i="15" s="1"/>
  <c r="J20" i="15"/>
  <c r="K20" i="15" s="1"/>
  <c r="J6" i="15"/>
  <c r="K6" i="15" s="1"/>
  <c r="V48" i="16" l="1"/>
  <c r="V49" i="16"/>
  <c r="V50" i="16"/>
  <c r="V51" i="16"/>
  <c r="V52" i="16"/>
  <c r="V53" i="16"/>
  <c r="V54" i="16"/>
  <c r="V55" i="16"/>
  <c r="V56" i="16"/>
  <c r="V57" i="16"/>
  <c r="V58" i="16"/>
  <c r="V59" i="16"/>
  <c r="V60" i="16"/>
  <c r="V61" i="16"/>
  <c r="V62" i="16"/>
  <c r="V63" i="16"/>
  <c r="V64" i="16"/>
  <c r="V65" i="16"/>
  <c r="V66" i="16"/>
  <c r="V67" i="16"/>
  <c r="V68" i="16"/>
  <c r="V69" i="16"/>
  <c r="V70" i="16"/>
  <c r="V71" i="16"/>
  <c r="V72" i="16"/>
  <c r="V73" i="16"/>
  <c r="V74" i="16"/>
  <c r="V75" i="16"/>
  <c r="V76" i="16"/>
  <c r="V77" i="16"/>
  <c r="V78" i="16"/>
  <c r="V79" i="16"/>
  <c r="V80" i="16"/>
  <c r="V81" i="16"/>
  <c r="V82" i="16"/>
  <c r="V83" i="16"/>
  <c r="V84" i="16"/>
  <c r="V85" i="16"/>
  <c r="V86" i="16"/>
  <c r="V87" i="16"/>
  <c r="V88" i="16"/>
  <c r="V89" i="16"/>
  <c r="V90" i="16"/>
  <c r="V91" i="16"/>
  <c r="V92" i="16"/>
  <c r="V93" i="16"/>
  <c r="V94" i="16"/>
  <c r="V95" i="16"/>
  <c r="V96" i="16"/>
  <c r="V97" i="16"/>
  <c r="V98" i="16"/>
  <c r="V99" i="16"/>
  <c r="V100" i="16"/>
  <c r="V101" i="16"/>
  <c r="V102" i="16"/>
  <c r="V103" i="16"/>
  <c r="V104" i="16"/>
  <c r="V105" i="16"/>
  <c r="V106" i="16"/>
  <c r="V107" i="16"/>
  <c r="V108" i="16"/>
  <c r="V109" i="16"/>
  <c r="V110" i="16"/>
  <c r="V111" i="16"/>
  <c r="V112" i="16"/>
  <c r="V113" i="16"/>
  <c r="V114" i="16"/>
  <c r="V115" i="16"/>
  <c r="V116" i="16"/>
  <c r="V117" i="16"/>
  <c r="V118" i="16"/>
  <c r="V119" i="16"/>
  <c r="V120" i="16"/>
  <c r="V121" i="16"/>
  <c r="V122" i="16"/>
  <c r="V123" i="16"/>
  <c r="V124" i="16"/>
  <c r="V125" i="16"/>
  <c r="V126" i="16"/>
  <c r="V127" i="16"/>
  <c r="V128" i="16"/>
  <c r="V129" i="16"/>
  <c r="V130" i="16"/>
  <c r="V131" i="16"/>
  <c r="V132" i="16"/>
  <c r="V133" i="16"/>
  <c r="V134" i="16"/>
  <c r="V135" i="16"/>
  <c r="V136" i="16"/>
  <c r="V137" i="16"/>
  <c r="V138" i="16"/>
  <c r="V139" i="16"/>
  <c r="V140" i="16"/>
  <c r="V141" i="16"/>
  <c r="V142" i="16"/>
  <c r="V143" i="16"/>
  <c r="V144" i="16"/>
  <c r="V145" i="16"/>
  <c r="V146" i="16"/>
  <c r="V147" i="16"/>
  <c r="V148" i="16"/>
  <c r="V149" i="16"/>
  <c r="V150" i="16"/>
  <c r="V47" i="16"/>
  <c r="V46" i="16"/>
  <c r="V8" i="16" l="1"/>
  <c r="V9" i="16"/>
  <c r="V10" i="16"/>
  <c r="V11" i="16"/>
  <c r="V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7" i="16"/>
  <c r="V6" i="16"/>
  <c r="AF9" i="16"/>
  <c r="C150" i="16"/>
  <c r="D150" i="16"/>
  <c r="E150" i="16"/>
  <c r="F150" i="16"/>
  <c r="H150" i="16"/>
  <c r="K150" i="16"/>
  <c r="L150" i="16"/>
  <c r="M150" i="16"/>
  <c r="N150" i="16" l="1"/>
  <c r="O150" i="16"/>
  <c r="C149" i="16" l="1"/>
  <c r="E149" i="16"/>
  <c r="F149" i="16"/>
  <c r="G149" i="16"/>
  <c r="H149" i="16" s="1"/>
  <c r="K149" i="16"/>
  <c r="L149" i="16"/>
  <c r="M149" i="16"/>
  <c r="F148" i="16"/>
  <c r="G148" i="16"/>
  <c r="H148" i="16" s="1"/>
  <c r="K148" i="16"/>
  <c r="L148" i="16"/>
  <c r="M148" i="16"/>
  <c r="N148" i="16" l="1"/>
  <c r="O148" i="16"/>
  <c r="N149" i="16"/>
  <c r="O149" i="16"/>
  <c r="M41" i="15" l="1"/>
  <c r="O56" i="15"/>
  <c r="O55" i="15"/>
  <c r="O48" i="15"/>
  <c r="O47" i="15"/>
  <c r="N33" i="15"/>
  <c r="E10" i="15" s="1"/>
  <c r="N32" i="15"/>
  <c r="E9" i="15" s="1"/>
  <c r="L33" i="15"/>
  <c r="L32" i="15"/>
  <c r="O39" i="15"/>
  <c r="O38" i="15"/>
  <c r="L39" i="15"/>
  <c r="L38" i="15"/>
  <c r="M15" i="15" l="1"/>
  <c r="N15" i="15" s="1"/>
  <c r="J15" i="15"/>
  <c r="K15" i="15" s="1"/>
  <c r="P15" i="15"/>
  <c r="Q15" i="15" s="1"/>
  <c r="P18" i="15"/>
  <c r="Q18" i="15" s="1"/>
  <c r="J18" i="15"/>
  <c r="K18" i="15" s="1"/>
  <c r="M18" i="15"/>
  <c r="N18" i="15" s="1"/>
  <c r="P8" i="15"/>
  <c r="Q8" i="15" s="1"/>
  <c r="M8" i="15"/>
  <c r="N8" i="15" s="1"/>
  <c r="J8" i="15"/>
  <c r="K8" i="15" s="1"/>
  <c r="O26" i="15"/>
  <c r="O28" i="15"/>
  <c r="O27" i="15" a="1"/>
  <c r="O27" i="15" s="1"/>
  <c r="P9" i="15"/>
  <c r="Q9" i="15" s="1"/>
  <c r="J9" i="15"/>
  <c r="K9" i="15" s="1"/>
  <c r="M9" i="15"/>
  <c r="N9" i="15" s="1"/>
  <c r="J10" i="15"/>
  <c r="K10" i="15" s="1"/>
  <c r="M10" i="15"/>
  <c r="N10" i="15" s="1"/>
  <c r="P10" i="15"/>
  <c r="Q10" i="15" s="1"/>
  <c r="BP33" i="18"/>
  <c r="C53" i="18"/>
  <c r="D40" i="18"/>
  <c r="C52" i="18"/>
  <c r="BP40" i="18"/>
  <c r="AM40" i="18"/>
  <c r="AK40" i="18"/>
  <c r="AJ40" i="18"/>
  <c r="AJ42" i="18" s="1"/>
  <c r="AG40" i="18"/>
  <c r="AG42" i="18" s="1"/>
  <c r="BP30" i="18"/>
  <c r="BP26" i="18"/>
  <c r="BP23" i="18"/>
  <c r="BP19" i="18"/>
  <c r="BP16" i="18"/>
  <c r="AG23" i="18"/>
  <c r="D14" i="18"/>
  <c r="D41" i="18" s="1"/>
  <c r="G53" i="18" s="1"/>
  <c r="AK42" i="18" l="1"/>
  <c r="D42" i="18"/>
  <c r="BP14" i="18" l="1"/>
  <c r="AM14" i="18"/>
  <c r="AK14" i="18"/>
  <c r="AG14" i="18"/>
  <c r="AJ14" i="18"/>
  <c r="AG12" i="18"/>
  <c r="U55" i="18"/>
  <c r="T55" i="18"/>
  <c r="V55" i="18"/>
  <c r="AM42" i="18" l="1"/>
  <c r="M53" i="18"/>
  <c r="L53" i="18"/>
  <c r="K53" i="18"/>
  <c r="H53" i="18"/>
  <c r="F53" i="18"/>
  <c r="E53" i="18"/>
  <c r="D53" i="18"/>
  <c r="BP42" i="18" l="1"/>
  <c r="N53" i="18"/>
  <c r="O53" i="18"/>
  <c r="AM27" i="18"/>
  <c r="D52" i="18" l="1"/>
  <c r="AM30" i="18"/>
  <c r="AM33" i="18"/>
  <c r="D51" i="18"/>
  <c r="C51" i="18"/>
  <c r="D50" i="18"/>
  <c r="C50" i="18"/>
  <c r="BP27" i="18" l="1"/>
  <c r="AM19" i="18"/>
  <c r="AM16" i="18"/>
  <c r="AM26" i="18"/>
  <c r="AM23" i="18"/>
  <c r="BP35" i="18"/>
  <c r="AM35" i="18"/>
  <c r="BP32" i="18"/>
  <c r="AM32" i="18"/>
  <c r="AM18" i="18" l="1"/>
  <c r="BP18" i="18"/>
  <c r="AM21" i="18"/>
  <c r="BP21" i="18"/>
  <c r="AG25" i="18"/>
  <c r="AG26" i="18"/>
  <c r="AG28" i="18" s="1"/>
  <c r="BP28" i="18" l="1"/>
  <c r="BP25" i="18"/>
  <c r="AM25" i="18"/>
  <c r="AM28" i="18"/>
  <c r="M52" i="18"/>
  <c r="M51" i="18"/>
  <c r="O51" i="18" s="1"/>
  <c r="M50" i="18"/>
  <c r="M49" i="18"/>
  <c r="L52" i="18"/>
  <c r="L51" i="18"/>
  <c r="N51" i="18" s="1"/>
  <c r="L50" i="18"/>
  <c r="L49" i="18"/>
  <c r="K52" i="18"/>
  <c r="N52" i="18" s="1"/>
  <c r="K50" i="18"/>
  <c r="K49" i="18"/>
  <c r="G52" i="18"/>
  <c r="G51" i="18"/>
  <c r="G50" i="18"/>
  <c r="H50" i="18" s="1"/>
  <c r="G49" i="18"/>
  <c r="H49" i="18" s="1"/>
  <c r="F52" i="18"/>
  <c r="F51" i="18"/>
  <c r="F50" i="18"/>
  <c r="F49" i="18"/>
  <c r="E52" i="18"/>
  <c r="E51" i="18"/>
  <c r="E50" i="18"/>
  <c r="E49" i="18"/>
  <c r="D49" i="18"/>
  <c r="C49" i="18"/>
  <c r="N50" i="18" l="1"/>
  <c r="H51" i="18"/>
  <c r="O50" i="18"/>
  <c r="O49" i="18"/>
  <c r="N49" i="18"/>
  <c r="H52" i="18"/>
  <c r="O52" i="18"/>
  <c r="F15" i="15" l="1"/>
  <c r="F8" i="15"/>
  <c r="G8" i="15" s="1"/>
  <c r="G15" i="15" l="1"/>
  <c r="P26" i="15"/>
  <c r="F9" i="15"/>
  <c r="G9" i="15" l="1"/>
  <c r="DI44" i="8"/>
  <c r="DL35" i="8" l="1"/>
  <c r="DK35" i="8"/>
  <c r="DJ35" i="8"/>
  <c r="DL34" i="8"/>
  <c r="DK34" i="8"/>
  <c r="DJ34" i="8"/>
  <c r="DL33" i="8"/>
  <c r="DK33" i="8"/>
  <c r="DJ33" i="8"/>
  <c r="DL32" i="8"/>
  <c r="DK32" i="8"/>
  <c r="DJ32" i="8"/>
  <c r="DL31" i="8"/>
  <c r="DK31" i="8"/>
  <c r="DJ31" i="8"/>
  <c r="DL30" i="8"/>
  <c r="DK30" i="8"/>
  <c r="DJ30" i="8"/>
  <c r="DL29" i="8"/>
  <c r="DK29" i="8"/>
  <c r="DJ29" i="8"/>
  <c r="DL28" i="8"/>
  <c r="DK28" i="8"/>
  <c r="DJ28" i="8"/>
  <c r="DL27" i="8"/>
  <c r="DK27" i="8"/>
  <c r="DJ27" i="8"/>
  <c r="DL26" i="8"/>
  <c r="DK26" i="8"/>
  <c r="DJ26" i="8"/>
  <c r="DL25" i="8"/>
  <c r="DK25" i="8"/>
  <c r="DJ25" i="8"/>
  <c r="DL24" i="8"/>
  <c r="DK24" i="8"/>
  <c r="DJ24" i="8"/>
  <c r="DL23" i="8"/>
  <c r="DK23" i="8"/>
  <c r="DJ23" i="8"/>
  <c r="DL22" i="8"/>
  <c r="DK22" i="8"/>
  <c r="DJ22" i="8"/>
  <c r="DL21" i="8"/>
  <c r="DK21" i="8"/>
  <c r="DJ21" i="8"/>
  <c r="DM35" i="8"/>
  <c r="DM34" i="8"/>
  <c r="DM33" i="8"/>
  <c r="DM32" i="8"/>
  <c r="DM31" i="8"/>
  <c r="DM30" i="8"/>
  <c r="DM29" i="8"/>
  <c r="DM28" i="8"/>
  <c r="DM27" i="8"/>
  <c r="DM26" i="8"/>
  <c r="DM25" i="8"/>
  <c r="DM24" i="8"/>
  <c r="DM23" i="8"/>
  <c r="DM22" i="8"/>
  <c r="DM21" i="8"/>
  <c r="D42" i="16" l="1"/>
  <c r="R134" i="16" l="1"/>
  <c r="R110" i="16"/>
  <c r="R109" i="16"/>
  <c r="R108" i="16"/>
  <c r="R107" i="16"/>
  <c r="R106" i="16"/>
  <c r="R105" i="16"/>
  <c r="R104" i="16"/>
  <c r="R103" i="16"/>
  <c r="R102" i="16"/>
  <c r="R101" i="16"/>
  <c r="R99" i="16"/>
  <c r="R94" i="16"/>
  <c r="R91" i="16"/>
  <c r="R80" i="16"/>
  <c r="R77" i="16"/>
  <c r="AE45" i="16"/>
  <c r="M147" i="16"/>
  <c r="L147" i="16"/>
  <c r="K147" i="16"/>
  <c r="M146" i="16"/>
  <c r="L146" i="16"/>
  <c r="K146" i="16"/>
  <c r="M145" i="16"/>
  <c r="L145" i="16"/>
  <c r="K145" i="16"/>
  <c r="M144" i="16"/>
  <c r="L144" i="16"/>
  <c r="K144" i="16"/>
  <c r="M143" i="16"/>
  <c r="L143" i="16"/>
  <c r="K143" i="16"/>
  <c r="M142" i="16"/>
  <c r="L142" i="16"/>
  <c r="K142" i="16"/>
  <c r="M141" i="16"/>
  <c r="L141" i="16"/>
  <c r="K141" i="16"/>
  <c r="M140" i="16"/>
  <c r="L140" i="16"/>
  <c r="K140" i="16"/>
  <c r="M139" i="16"/>
  <c r="L139" i="16"/>
  <c r="K139" i="16"/>
  <c r="M138" i="16"/>
  <c r="L138" i="16"/>
  <c r="K138" i="16"/>
  <c r="M137" i="16"/>
  <c r="L137" i="16"/>
  <c r="K137" i="16"/>
  <c r="M136" i="16"/>
  <c r="L136" i="16"/>
  <c r="K136" i="16"/>
  <c r="M135" i="16"/>
  <c r="L135" i="16"/>
  <c r="K135" i="16"/>
  <c r="M134" i="16"/>
  <c r="L134" i="16"/>
  <c r="K134" i="16"/>
  <c r="M133" i="16"/>
  <c r="L133" i="16"/>
  <c r="K133" i="16"/>
  <c r="M132" i="16"/>
  <c r="L132" i="16"/>
  <c r="K132" i="16"/>
  <c r="M131" i="16"/>
  <c r="L131" i="16"/>
  <c r="K131" i="16"/>
  <c r="M130" i="16"/>
  <c r="L130" i="16"/>
  <c r="K130" i="16"/>
  <c r="M129" i="16"/>
  <c r="L129" i="16"/>
  <c r="K129" i="16"/>
  <c r="M128" i="16"/>
  <c r="L128" i="16"/>
  <c r="K128" i="16"/>
  <c r="M127" i="16"/>
  <c r="L127" i="16"/>
  <c r="K127" i="16"/>
  <c r="M126" i="16"/>
  <c r="L126" i="16"/>
  <c r="K126" i="16"/>
  <c r="M125" i="16"/>
  <c r="L125" i="16"/>
  <c r="K125" i="16"/>
  <c r="M124" i="16"/>
  <c r="L124" i="16"/>
  <c r="K124" i="16"/>
  <c r="M123" i="16"/>
  <c r="L123" i="16"/>
  <c r="K123" i="16"/>
  <c r="M122" i="16"/>
  <c r="L122" i="16"/>
  <c r="K122" i="16"/>
  <c r="N122" i="16" s="1"/>
  <c r="M121" i="16"/>
  <c r="L121" i="16"/>
  <c r="K121" i="16"/>
  <c r="M120" i="16"/>
  <c r="L120" i="16"/>
  <c r="K120" i="16"/>
  <c r="M119" i="16"/>
  <c r="L119" i="16"/>
  <c r="K119" i="16"/>
  <c r="M118" i="16"/>
  <c r="L118" i="16"/>
  <c r="K118" i="16"/>
  <c r="M117" i="16"/>
  <c r="L117" i="16"/>
  <c r="K117" i="16"/>
  <c r="M116" i="16"/>
  <c r="L116" i="16"/>
  <c r="K116" i="16"/>
  <c r="M115" i="16"/>
  <c r="L115" i="16"/>
  <c r="K115" i="16"/>
  <c r="M114" i="16"/>
  <c r="L114" i="16"/>
  <c r="K114" i="16"/>
  <c r="N114" i="16" s="1"/>
  <c r="M113" i="16"/>
  <c r="L113" i="16"/>
  <c r="K113" i="16"/>
  <c r="M112" i="16"/>
  <c r="L112" i="16"/>
  <c r="K112" i="16"/>
  <c r="M111" i="16"/>
  <c r="L111" i="16"/>
  <c r="K111" i="16"/>
  <c r="M110" i="16"/>
  <c r="L110" i="16"/>
  <c r="K110" i="16"/>
  <c r="M109" i="16"/>
  <c r="L109" i="16"/>
  <c r="K109" i="16"/>
  <c r="M108" i="16"/>
  <c r="L108" i="16"/>
  <c r="K108" i="16"/>
  <c r="M107" i="16"/>
  <c r="L107" i="16"/>
  <c r="K107" i="16"/>
  <c r="M106" i="16"/>
  <c r="L106" i="16"/>
  <c r="K106" i="16"/>
  <c r="M105" i="16"/>
  <c r="L105" i="16"/>
  <c r="K105" i="16"/>
  <c r="M104" i="16"/>
  <c r="L104" i="16"/>
  <c r="K104" i="16"/>
  <c r="M103" i="16"/>
  <c r="L103" i="16"/>
  <c r="K103" i="16"/>
  <c r="M102" i="16"/>
  <c r="L102" i="16"/>
  <c r="K102" i="16"/>
  <c r="M101" i="16"/>
  <c r="L101" i="16"/>
  <c r="K101" i="16"/>
  <c r="M100" i="16"/>
  <c r="L100" i="16"/>
  <c r="K100" i="16"/>
  <c r="M99" i="16"/>
  <c r="L99" i="16"/>
  <c r="K99" i="16"/>
  <c r="M98" i="16"/>
  <c r="L98" i="16"/>
  <c r="K98" i="16"/>
  <c r="M97" i="16"/>
  <c r="L97" i="16"/>
  <c r="K97" i="16"/>
  <c r="M96" i="16"/>
  <c r="L96" i="16"/>
  <c r="K96" i="16"/>
  <c r="M95" i="16"/>
  <c r="L95" i="16"/>
  <c r="K95" i="16"/>
  <c r="M94" i="16"/>
  <c r="L94" i="16"/>
  <c r="K94" i="16"/>
  <c r="M93" i="16"/>
  <c r="L93" i="16"/>
  <c r="K93" i="16"/>
  <c r="M92" i="16"/>
  <c r="L92" i="16"/>
  <c r="K92" i="16"/>
  <c r="M91" i="16"/>
  <c r="L91" i="16"/>
  <c r="K91" i="16"/>
  <c r="M90" i="16"/>
  <c r="L90" i="16"/>
  <c r="K90" i="16"/>
  <c r="N90" i="16" s="1"/>
  <c r="M89" i="16"/>
  <c r="L89" i="16"/>
  <c r="K89" i="16"/>
  <c r="M88" i="16"/>
  <c r="L88" i="16"/>
  <c r="K88" i="16"/>
  <c r="M87" i="16"/>
  <c r="L87" i="16"/>
  <c r="K87" i="16"/>
  <c r="M86" i="16"/>
  <c r="L86" i="16"/>
  <c r="K86" i="16"/>
  <c r="M85" i="16"/>
  <c r="L85" i="16"/>
  <c r="K85" i="16"/>
  <c r="M84" i="16"/>
  <c r="L84" i="16"/>
  <c r="K84" i="16"/>
  <c r="M83" i="16"/>
  <c r="L83" i="16"/>
  <c r="K83" i="16"/>
  <c r="M82" i="16"/>
  <c r="L82" i="16"/>
  <c r="K82" i="16"/>
  <c r="N82" i="16" s="1"/>
  <c r="M81" i="16"/>
  <c r="L81" i="16"/>
  <c r="K81" i="16"/>
  <c r="M80" i="16"/>
  <c r="L80" i="16"/>
  <c r="K80" i="16"/>
  <c r="M79" i="16"/>
  <c r="L79" i="16"/>
  <c r="K79" i="16"/>
  <c r="M78" i="16"/>
  <c r="L78" i="16"/>
  <c r="K78" i="16"/>
  <c r="M77" i="16"/>
  <c r="O77" i="16" s="1"/>
  <c r="L77" i="16"/>
  <c r="K77" i="16"/>
  <c r="M76" i="16"/>
  <c r="L76" i="16"/>
  <c r="K76" i="16"/>
  <c r="M75" i="16"/>
  <c r="L75" i="16"/>
  <c r="K75" i="16"/>
  <c r="M74" i="16"/>
  <c r="L74" i="16"/>
  <c r="K74" i="16"/>
  <c r="N74" i="16" s="1"/>
  <c r="M73" i="16"/>
  <c r="L73" i="16"/>
  <c r="K73" i="16"/>
  <c r="M72" i="16"/>
  <c r="L72" i="16"/>
  <c r="K72" i="16"/>
  <c r="M71" i="16"/>
  <c r="L71" i="16"/>
  <c r="K71" i="16"/>
  <c r="M70" i="16"/>
  <c r="L70" i="16"/>
  <c r="K70" i="16"/>
  <c r="M69" i="16"/>
  <c r="O69" i="16" s="1"/>
  <c r="L69" i="16"/>
  <c r="K69" i="16"/>
  <c r="M68" i="16"/>
  <c r="L68" i="16"/>
  <c r="K68" i="16"/>
  <c r="M67" i="16"/>
  <c r="L67" i="16"/>
  <c r="K67" i="16"/>
  <c r="M66" i="16"/>
  <c r="L66" i="16"/>
  <c r="K66" i="16"/>
  <c r="N66" i="16" s="1"/>
  <c r="M65" i="16"/>
  <c r="L65" i="16"/>
  <c r="K65" i="16"/>
  <c r="M64" i="16"/>
  <c r="L64" i="16"/>
  <c r="K64" i="16"/>
  <c r="M63" i="16"/>
  <c r="L63" i="16"/>
  <c r="K63" i="16"/>
  <c r="M62" i="16"/>
  <c r="L62" i="16"/>
  <c r="K62" i="16"/>
  <c r="M61" i="16"/>
  <c r="O61" i="16" s="1"/>
  <c r="L61" i="16"/>
  <c r="K61" i="16"/>
  <c r="M60" i="16"/>
  <c r="L60" i="16"/>
  <c r="K60" i="16"/>
  <c r="M59" i="16"/>
  <c r="L59" i="16"/>
  <c r="K59" i="16"/>
  <c r="M58" i="16"/>
  <c r="L58" i="16"/>
  <c r="K58" i="16"/>
  <c r="M57" i="16"/>
  <c r="L57" i="16"/>
  <c r="K57" i="16"/>
  <c r="M56" i="16"/>
  <c r="L56" i="16"/>
  <c r="K56" i="16"/>
  <c r="M55" i="16"/>
  <c r="L55" i="16"/>
  <c r="K55" i="16"/>
  <c r="M54" i="16"/>
  <c r="L54" i="16"/>
  <c r="K54" i="16"/>
  <c r="M53" i="16"/>
  <c r="L53" i="16"/>
  <c r="K53" i="16"/>
  <c r="M52" i="16"/>
  <c r="L52" i="16"/>
  <c r="K52" i="16"/>
  <c r="M51" i="16"/>
  <c r="L51" i="16"/>
  <c r="K51" i="16"/>
  <c r="M50" i="16"/>
  <c r="L50" i="16"/>
  <c r="K50" i="16"/>
  <c r="M49" i="16"/>
  <c r="L49" i="16"/>
  <c r="K49" i="16"/>
  <c r="M48" i="16"/>
  <c r="L48" i="16"/>
  <c r="K48" i="16"/>
  <c r="M47" i="16"/>
  <c r="L47" i="16"/>
  <c r="K47" i="16"/>
  <c r="M46" i="16"/>
  <c r="L46" i="16"/>
  <c r="K46" i="16"/>
  <c r="M45" i="16"/>
  <c r="L45" i="16"/>
  <c r="K45" i="16"/>
  <c r="M44" i="16"/>
  <c r="L44" i="16"/>
  <c r="K44" i="16"/>
  <c r="M43" i="16"/>
  <c r="L43" i="16"/>
  <c r="K43" i="16"/>
  <c r="M42" i="16"/>
  <c r="O42" i="16" s="1"/>
  <c r="L42" i="16"/>
  <c r="N42" i="16" s="1"/>
  <c r="M41" i="16"/>
  <c r="L41" i="16"/>
  <c r="K41" i="16"/>
  <c r="M40" i="16"/>
  <c r="L40" i="16"/>
  <c r="K40" i="16"/>
  <c r="M39" i="16"/>
  <c r="L39" i="16"/>
  <c r="K39" i="16"/>
  <c r="M38" i="16"/>
  <c r="L38" i="16"/>
  <c r="K38" i="16"/>
  <c r="M37" i="16"/>
  <c r="L37" i="16"/>
  <c r="K37" i="16"/>
  <c r="M36" i="16"/>
  <c r="L36" i="16"/>
  <c r="K36" i="16"/>
  <c r="M35" i="16"/>
  <c r="L35" i="16"/>
  <c r="K35" i="16"/>
  <c r="M34" i="16"/>
  <c r="L34" i="16"/>
  <c r="K34" i="16"/>
  <c r="M33" i="16"/>
  <c r="L33" i="16"/>
  <c r="K33" i="16"/>
  <c r="M32" i="16"/>
  <c r="L32" i="16"/>
  <c r="K32" i="16"/>
  <c r="M31" i="16"/>
  <c r="L31" i="16"/>
  <c r="K31" i="16"/>
  <c r="M30" i="16"/>
  <c r="L30" i="16"/>
  <c r="K30" i="16"/>
  <c r="M29" i="16"/>
  <c r="L29" i="16"/>
  <c r="K29" i="16"/>
  <c r="M28" i="16"/>
  <c r="L28" i="16"/>
  <c r="K28" i="16"/>
  <c r="M27" i="16"/>
  <c r="L27" i="16"/>
  <c r="K27" i="16"/>
  <c r="M26" i="16"/>
  <c r="L26" i="16"/>
  <c r="K26" i="16"/>
  <c r="M25" i="16"/>
  <c r="L25" i="16"/>
  <c r="K25" i="16"/>
  <c r="M24" i="16"/>
  <c r="L24" i="16"/>
  <c r="K24" i="16"/>
  <c r="M23" i="16"/>
  <c r="L23" i="16"/>
  <c r="K23" i="16"/>
  <c r="M22" i="16"/>
  <c r="L22" i="16"/>
  <c r="K22" i="16"/>
  <c r="M21" i="16"/>
  <c r="L21" i="16"/>
  <c r="K21" i="16"/>
  <c r="M20" i="16"/>
  <c r="L20" i="16"/>
  <c r="K20" i="16"/>
  <c r="M19" i="16"/>
  <c r="L19" i="16"/>
  <c r="K19" i="16"/>
  <c r="M18" i="16"/>
  <c r="L18" i="16"/>
  <c r="K18" i="16"/>
  <c r="M17" i="16"/>
  <c r="L17" i="16"/>
  <c r="K17" i="16"/>
  <c r="M16" i="16"/>
  <c r="L16" i="16"/>
  <c r="K16" i="16"/>
  <c r="M15" i="16"/>
  <c r="L15" i="16"/>
  <c r="K15" i="16"/>
  <c r="M14" i="16"/>
  <c r="L14" i="16"/>
  <c r="K14" i="16"/>
  <c r="M13" i="16"/>
  <c r="L13" i="16"/>
  <c r="K13" i="16"/>
  <c r="M12" i="16"/>
  <c r="L12" i="16"/>
  <c r="K12" i="16"/>
  <c r="M11" i="16"/>
  <c r="L11" i="16"/>
  <c r="K11" i="16"/>
  <c r="M10" i="16"/>
  <c r="L10" i="16"/>
  <c r="K10" i="16"/>
  <c r="M9" i="16"/>
  <c r="L9" i="16"/>
  <c r="K9" i="16"/>
  <c r="M8" i="16"/>
  <c r="L8" i="16"/>
  <c r="K8" i="16"/>
  <c r="M7" i="16"/>
  <c r="L7" i="16"/>
  <c r="K7" i="16"/>
  <c r="M6" i="16"/>
  <c r="L6" i="16"/>
  <c r="K6" i="16"/>
  <c r="G147" i="16"/>
  <c r="H147" i="16" s="1"/>
  <c r="G146" i="16"/>
  <c r="H146" i="16" s="1"/>
  <c r="G145" i="16"/>
  <c r="H145" i="16" s="1"/>
  <c r="G144" i="16"/>
  <c r="H144" i="16" s="1"/>
  <c r="G143" i="16"/>
  <c r="H143" i="16" s="1"/>
  <c r="G142" i="16"/>
  <c r="H142" i="16" s="1"/>
  <c r="G141" i="16"/>
  <c r="H141" i="16" s="1"/>
  <c r="G140" i="16"/>
  <c r="H140" i="16" s="1"/>
  <c r="G139" i="16"/>
  <c r="H139" i="16" s="1"/>
  <c r="G138" i="16"/>
  <c r="H138" i="16" s="1"/>
  <c r="G137" i="16"/>
  <c r="H137" i="16" s="1"/>
  <c r="G136" i="16"/>
  <c r="H136" i="16" s="1"/>
  <c r="G135" i="16"/>
  <c r="H135" i="16" s="1"/>
  <c r="H134" i="16"/>
  <c r="G133" i="16"/>
  <c r="H133" i="16" s="1"/>
  <c r="G132" i="16"/>
  <c r="H132" i="16" s="1"/>
  <c r="G131" i="16"/>
  <c r="H131" i="16" s="1"/>
  <c r="G130" i="16"/>
  <c r="H130" i="16" s="1"/>
  <c r="G129" i="16"/>
  <c r="H129" i="16" s="1"/>
  <c r="G128" i="16"/>
  <c r="H128" i="16" s="1"/>
  <c r="G127" i="16"/>
  <c r="H127" i="16" s="1"/>
  <c r="G126" i="16"/>
  <c r="H126" i="16" s="1"/>
  <c r="G125" i="16"/>
  <c r="H125" i="16" s="1"/>
  <c r="G124" i="16"/>
  <c r="H124" i="16" s="1"/>
  <c r="G123" i="16"/>
  <c r="H123" i="16" s="1"/>
  <c r="G122" i="16"/>
  <c r="H122" i="16" s="1"/>
  <c r="G121" i="16"/>
  <c r="H121" i="16" s="1"/>
  <c r="G120" i="16"/>
  <c r="H120" i="16" s="1"/>
  <c r="G119" i="16"/>
  <c r="H119" i="16" s="1"/>
  <c r="G118" i="16"/>
  <c r="H118" i="16" s="1"/>
  <c r="G117" i="16"/>
  <c r="H117" i="16" s="1"/>
  <c r="G116" i="16"/>
  <c r="H116" i="16" s="1"/>
  <c r="G115" i="16"/>
  <c r="H115" i="16" s="1"/>
  <c r="G114" i="16"/>
  <c r="H114" i="16" s="1"/>
  <c r="G113" i="16"/>
  <c r="H113" i="16" s="1"/>
  <c r="G112" i="16"/>
  <c r="H112" i="16" s="1"/>
  <c r="G111" i="16"/>
  <c r="H111" i="16" s="1"/>
  <c r="H110" i="16"/>
  <c r="H109" i="16"/>
  <c r="H108" i="16"/>
  <c r="H107" i="16"/>
  <c r="H106" i="16"/>
  <c r="H105" i="16"/>
  <c r="H104" i="16"/>
  <c r="H103" i="16"/>
  <c r="H102" i="16"/>
  <c r="H101" i="16"/>
  <c r="G100" i="16"/>
  <c r="H100" i="16" s="1"/>
  <c r="H99" i="16"/>
  <c r="G98" i="16"/>
  <c r="H98" i="16" s="1"/>
  <c r="G97" i="16"/>
  <c r="H97" i="16" s="1"/>
  <c r="G96" i="16"/>
  <c r="H96" i="16" s="1"/>
  <c r="G95" i="16"/>
  <c r="H95" i="16" s="1"/>
  <c r="H94" i="16"/>
  <c r="G93" i="16"/>
  <c r="H93" i="16" s="1"/>
  <c r="G92" i="16"/>
  <c r="H92" i="16" s="1"/>
  <c r="H91" i="16"/>
  <c r="G90" i="16"/>
  <c r="H90" i="16" s="1"/>
  <c r="G89" i="16"/>
  <c r="H89" i="16" s="1"/>
  <c r="G88" i="16"/>
  <c r="H88" i="16" s="1"/>
  <c r="G87" i="16"/>
  <c r="H87" i="16" s="1"/>
  <c r="G86" i="16"/>
  <c r="H86" i="16" s="1"/>
  <c r="G85" i="16"/>
  <c r="H85" i="16" s="1"/>
  <c r="G84" i="16"/>
  <c r="H84" i="16" s="1"/>
  <c r="G83" i="16"/>
  <c r="H83" i="16" s="1"/>
  <c r="G82" i="16"/>
  <c r="H82" i="16" s="1"/>
  <c r="G81" i="16"/>
  <c r="H81" i="16" s="1"/>
  <c r="H80" i="16"/>
  <c r="G79" i="16"/>
  <c r="H79" i="16" s="1"/>
  <c r="G78" i="16"/>
  <c r="H78" i="16" s="1"/>
  <c r="H77" i="16"/>
  <c r="G76" i="16"/>
  <c r="H76" i="16" s="1"/>
  <c r="G75" i="16"/>
  <c r="H75" i="16" s="1"/>
  <c r="G74" i="16"/>
  <c r="H74" i="16" s="1"/>
  <c r="G73" i="16"/>
  <c r="H73" i="16" s="1"/>
  <c r="G72" i="16"/>
  <c r="H72" i="16" s="1"/>
  <c r="G71" i="16"/>
  <c r="H71" i="16" s="1"/>
  <c r="G70" i="16"/>
  <c r="H70" i="16" s="1"/>
  <c r="G69" i="16"/>
  <c r="H69" i="16" s="1"/>
  <c r="G68" i="16"/>
  <c r="H68" i="16" s="1"/>
  <c r="G67" i="16"/>
  <c r="H67" i="16" s="1"/>
  <c r="G66" i="16"/>
  <c r="H66" i="16" s="1"/>
  <c r="G65" i="16"/>
  <c r="H65" i="16" s="1"/>
  <c r="G64" i="16"/>
  <c r="H64" i="16" s="1"/>
  <c r="G63" i="16"/>
  <c r="H63" i="16" s="1"/>
  <c r="G62" i="16"/>
  <c r="H62" i="16" s="1"/>
  <c r="G61" i="16"/>
  <c r="H61" i="16" s="1"/>
  <c r="G60" i="16"/>
  <c r="H60" i="16" s="1"/>
  <c r="G59" i="16"/>
  <c r="H59" i="16" s="1"/>
  <c r="G58" i="16"/>
  <c r="H58" i="16" s="1"/>
  <c r="G57" i="16"/>
  <c r="H57" i="16" s="1"/>
  <c r="G56" i="16"/>
  <c r="H56" i="16" s="1"/>
  <c r="G55" i="16"/>
  <c r="H55" i="16" s="1"/>
  <c r="G54" i="16"/>
  <c r="H54" i="16" s="1"/>
  <c r="G53" i="16"/>
  <c r="H53" i="16" s="1"/>
  <c r="G52" i="16"/>
  <c r="H52" i="16" s="1"/>
  <c r="G51" i="16"/>
  <c r="H51" i="16" s="1"/>
  <c r="G50" i="16"/>
  <c r="H50" i="16" s="1"/>
  <c r="G49" i="16"/>
  <c r="H49" i="16" s="1"/>
  <c r="G48" i="16"/>
  <c r="H48" i="16" s="1"/>
  <c r="G47" i="16"/>
  <c r="H47" i="16" s="1"/>
  <c r="G46" i="16"/>
  <c r="H46" i="16" s="1"/>
  <c r="G45" i="16"/>
  <c r="H45" i="16" s="1"/>
  <c r="G44" i="16"/>
  <c r="H44" i="16" s="1"/>
  <c r="G43" i="16"/>
  <c r="H43" i="16" s="1"/>
  <c r="G42" i="16"/>
  <c r="H42" i="16" s="1"/>
  <c r="G41" i="16"/>
  <c r="H41" i="16" s="1"/>
  <c r="G40" i="16"/>
  <c r="H40" i="16" s="1"/>
  <c r="G39" i="16"/>
  <c r="H39" i="16" s="1"/>
  <c r="G38" i="16"/>
  <c r="H38" i="16" s="1"/>
  <c r="G37" i="16"/>
  <c r="H37" i="16" s="1"/>
  <c r="G36" i="16"/>
  <c r="H36" i="16" s="1"/>
  <c r="G35" i="16"/>
  <c r="H35" i="16" s="1"/>
  <c r="G34" i="16"/>
  <c r="H34" i="16" s="1"/>
  <c r="G33" i="16"/>
  <c r="H33" i="16" s="1"/>
  <c r="G32" i="16"/>
  <c r="H32" i="16" s="1"/>
  <c r="G31" i="16"/>
  <c r="H31" i="16" s="1"/>
  <c r="G30" i="16"/>
  <c r="H30" i="16" s="1"/>
  <c r="G29" i="16"/>
  <c r="H29" i="16" s="1"/>
  <c r="G28" i="16"/>
  <c r="H28" i="16" s="1"/>
  <c r="G27" i="16"/>
  <c r="H27" i="16" s="1"/>
  <c r="G26" i="16"/>
  <c r="H26" i="16" s="1"/>
  <c r="G25" i="16"/>
  <c r="H25" i="16" s="1"/>
  <c r="G24" i="16"/>
  <c r="H24" i="16" s="1"/>
  <c r="G23" i="16"/>
  <c r="H23" i="16" s="1"/>
  <c r="G22" i="16"/>
  <c r="H22" i="16" s="1"/>
  <c r="G21" i="16"/>
  <c r="H21" i="16" s="1"/>
  <c r="G20" i="16"/>
  <c r="H20" i="16" s="1"/>
  <c r="G19" i="16"/>
  <c r="H19" i="16" s="1"/>
  <c r="G18" i="16"/>
  <c r="H18" i="16" s="1"/>
  <c r="G17" i="16"/>
  <c r="H17" i="16" s="1"/>
  <c r="G16" i="16"/>
  <c r="H16" i="16" s="1"/>
  <c r="G15" i="16"/>
  <c r="H15" i="16" s="1"/>
  <c r="G14" i="16"/>
  <c r="H14" i="16" s="1"/>
  <c r="G13" i="16"/>
  <c r="H13" i="16" s="1"/>
  <c r="G12" i="16"/>
  <c r="H12" i="16" s="1"/>
  <c r="G11" i="16"/>
  <c r="H11" i="16" s="1"/>
  <c r="G10" i="16"/>
  <c r="H10" i="16" s="1"/>
  <c r="G9" i="16"/>
  <c r="H9" i="16" s="1"/>
  <c r="G8" i="16"/>
  <c r="H8" i="16" s="1"/>
  <c r="G7" i="16"/>
  <c r="H7" i="16" s="1"/>
  <c r="G6" i="16"/>
  <c r="H6" i="16" s="1"/>
  <c r="E148" i="16"/>
  <c r="F147" i="16"/>
  <c r="E147" i="16"/>
  <c r="F146" i="16"/>
  <c r="E146" i="16"/>
  <c r="F145" i="16"/>
  <c r="E145" i="16"/>
  <c r="F144" i="16"/>
  <c r="E144" i="16"/>
  <c r="F143" i="16"/>
  <c r="E143" i="16"/>
  <c r="F142" i="16"/>
  <c r="E142" i="16"/>
  <c r="F141" i="16"/>
  <c r="E141" i="16"/>
  <c r="F140" i="16"/>
  <c r="E140" i="16"/>
  <c r="F139" i="16"/>
  <c r="E139" i="16"/>
  <c r="F138" i="16"/>
  <c r="E138" i="16"/>
  <c r="F137" i="16"/>
  <c r="E137" i="16"/>
  <c r="F136" i="16"/>
  <c r="E136" i="16"/>
  <c r="F135" i="16"/>
  <c r="E135" i="16"/>
  <c r="F134" i="16"/>
  <c r="E134" i="16"/>
  <c r="F133" i="16"/>
  <c r="E133" i="16"/>
  <c r="F132" i="16"/>
  <c r="E132" i="16"/>
  <c r="F131" i="16"/>
  <c r="E131" i="16"/>
  <c r="F130" i="16"/>
  <c r="E130" i="16"/>
  <c r="F129" i="16"/>
  <c r="E129" i="16"/>
  <c r="F128" i="16"/>
  <c r="E128" i="16"/>
  <c r="F127" i="16"/>
  <c r="E127" i="16"/>
  <c r="F126" i="16"/>
  <c r="E126" i="16"/>
  <c r="F125" i="16"/>
  <c r="E125" i="16"/>
  <c r="F124" i="16"/>
  <c r="E124" i="16"/>
  <c r="F123" i="16"/>
  <c r="E123" i="16"/>
  <c r="F122" i="16"/>
  <c r="E122" i="16"/>
  <c r="F121" i="16"/>
  <c r="E121" i="16"/>
  <c r="F120" i="16"/>
  <c r="E120" i="16"/>
  <c r="F119" i="16"/>
  <c r="E119" i="16"/>
  <c r="F118" i="16"/>
  <c r="E118" i="16"/>
  <c r="F117" i="16"/>
  <c r="E117" i="16"/>
  <c r="F116" i="16"/>
  <c r="E116" i="16"/>
  <c r="F115" i="16"/>
  <c r="E115" i="16"/>
  <c r="F114" i="16"/>
  <c r="E114" i="16"/>
  <c r="F113" i="16"/>
  <c r="E113" i="16"/>
  <c r="F112" i="16"/>
  <c r="E112" i="16"/>
  <c r="F111" i="16"/>
  <c r="E111" i="16"/>
  <c r="F110" i="16"/>
  <c r="E110" i="16"/>
  <c r="F109" i="16"/>
  <c r="E109" i="16"/>
  <c r="F108" i="16"/>
  <c r="E108" i="16"/>
  <c r="F107" i="16"/>
  <c r="E107" i="16"/>
  <c r="F106" i="16"/>
  <c r="E106" i="16"/>
  <c r="F105" i="16"/>
  <c r="E105" i="16"/>
  <c r="F104" i="16"/>
  <c r="E104" i="16"/>
  <c r="F103" i="16"/>
  <c r="E103" i="16"/>
  <c r="F102" i="16"/>
  <c r="E102" i="16"/>
  <c r="F101" i="16"/>
  <c r="E101" i="16"/>
  <c r="F100" i="16"/>
  <c r="E100" i="16"/>
  <c r="F99" i="16"/>
  <c r="E99" i="16"/>
  <c r="F98" i="16"/>
  <c r="E98" i="16"/>
  <c r="F97" i="16"/>
  <c r="E97" i="16"/>
  <c r="F96" i="16"/>
  <c r="E96" i="16"/>
  <c r="F95" i="16"/>
  <c r="E95" i="16"/>
  <c r="F94" i="16"/>
  <c r="E94" i="16"/>
  <c r="F93" i="16"/>
  <c r="E93" i="16"/>
  <c r="F92" i="16"/>
  <c r="E92" i="16"/>
  <c r="F91" i="16"/>
  <c r="E91" i="16"/>
  <c r="F90" i="16"/>
  <c r="E90" i="16"/>
  <c r="F89" i="16"/>
  <c r="E89" i="16"/>
  <c r="F88" i="16"/>
  <c r="E88" i="16"/>
  <c r="F87" i="16"/>
  <c r="E87" i="16"/>
  <c r="F86" i="16"/>
  <c r="E86" i="16"/>
  <c r="F85" i="16"/>
  <c r="E85" i="16"/>
  <c r="F84" i="16"/>
  <c r="E84" i="16"/>
  <c r="F83" i="16"/>
  <c r="E83" i="16"/>
  <c r="F82" i="16"/>
  <c r="E82" i="16"/>
  <c r="F81" i="16"/>
  <c r="E81" i="16"/>
  <c r="F80" i="16"/>
  <c r="E80" i="16"/>
  <c r="F79" i="16"/>
  <c r="E79" i="16"/>
  <c r="F78" i="16"/>
  <c r="E78" i="16"/>
  <c r="F77" i="16"/>
  <c r="E77" i="16"/>
  <c r="F76" i="16"/>
  <c r="E76" i="16"/>
  <c r="F75" i="16"/>
  <c r="E75" i="16"/>
  <c r="F74" i="16"/>
  <c r="E74" i="16"/>
  <c r="F73" i="16"/>
  <c r="E73" i="16"/>
  <c r="F72" i="16"/>
  <c r="E72" i="16"/>
  <c r="F71" i="16"/>
  <c r="E71" i="16"/>
  <c r="F70" i="16"/>
  <c r="E70" i="16"/>
  <c r="F69" i="16"/>
  <c r="E69" i="16"/>
  <c r="F68" i="16"/>
  <c r="E68" i="16"/>
  <c r="F67" i="16"/>
  <c r="E67" i="16"/>
  <c r="F66" i="16"/>
  <c r="E66" i="16"/>
  <c r="F65" i="16"/>
  <c r="E65" i="16"/>
  <c r="F64" i="16"/>
  <c r="E64" i="16"/>
  <c r="F63" i="16"/>
  <c r="E63" i="16"/>
  <c r="F62" i="16"/>
  <c r="E62" i="16"/>
  <c r="F61" i="16"/>
  <c r="E61" i="16"/>
  <c r="F60" i="16"/>
  <c r="E60" i="16"/>
  <c r="F59" i="16"/>
  <c r="E59" i="16"/>
  <c r="F58" i="16"/>
  <c r="E58" i="16"/>
  <c r="F57" i="16"/>
  <c r="E57" i="16"/>
  <c r="F56" i="16"/>
  <c r="E56" i="16"/>
  <c r="F55" i="16"/>
  <c r="E55" i="16"/>
  <c r="F54" i="16"/>
  <c r="E54" i="16"/>
  <c r="F53" i="16"/>
  <c r="E53" i="16"/>
  <c r="F52" i="16"/>
  <c r="E52" i="16"/>
  <c r="F51" i="16"/>
  <c r="E51" i="16"/>
  <c r="F50" i="16"/>
  <c r="E50" i="16"/>
  <c r="F49" i="16"/>
  <c r="E49" i="16"/>
  <c r="F48" i="16"/>
  <c r="E48" i="16"/>
  <c r="F47" i="16"/>
  <c r="E47" i="16"/>
  <c r="F46" i="16"/>
  <c r="E46" i="16"/>
  <c r="F45" i="16"/>
  <c r="E45" i="16"/>
  <c r="F44" i="16"/>
  <c r="E44" i="16"/>
  <c r="F43" i="16"/>
  <c r="E43" i="16"/>
  <c r="F42" i="16"/>
  <c r="E42" i="16"/>
  <c r="F41" i="16"/>
  <c r="E41" i="16"/>
  <c r="F40" i="16"/>
  <c r="E40" i="16"/>
  <c r="F39" i="16"/>
  <c r="E39" i="16"/>
  <c r="F38" i="16"/>
  <c r="E38" i="16"/>
  <c r="F37" i="16"/>
  <c r="E37" i="16"/>
  <c r="F36" i="16"/>
  <c r="E36" i="16"/>
  <c r="F35" i="16"/>
  <c r="E35" i="16"/>
  <c r="F34" i="16"/>
  <c r="E34" i="16"/>
  <c r="F33" i="16"/>
  <c r="E33" i="16"/>
  <c r="F32" i="16"/>
  <c r="E32" i="16"/>
  <c r="F31" i="16"/>
  <c r="E31" i="16"/>
  <c r="F30" i="16"/>
  <c r="E30" i="16"/>
  <c r="F29" i="16"/>
  <c r="E29" i="16"/>
  <c r="F28" i="16"/>
  <c r="E28" i="16"/>
  <c r="F27" i="16"/>
  <c r="E27" i="16"/>
  <c r="F26" i="16"/>
  <c r="E26" i="16"/>
  <c r="F25" i="16"/>
  <c r="E25" i="16"/>
  <c r="F24" i="16"/>
  <c r="E24" i="16"/>
  <c r="F23" i="16"/>
  <c r="E23" i="16"/>
  <c r="F22" i="16"/>
  <c r="E22" i="16"/>
  <c r="F21" i="16"/>
  <c r="E21" i="16"/>
  <c r="F20" i="16"/>
  <c r="E20" i="16"/>
  <c r="F19" i="16"/>
  <c r="E19" i="16"/>
  <c r="F18" i="16"/>
  <c r="E18" i="16"/>
  <c r="F17" i="16"/>
  <c r="E17" i="16"/>
  <c r="F16" i="16"/>
  <c r="E16" i="16"/>
  <c r="F15" i="16"/>
  <c r="E15" i="16"/>
  <c r="F14" i="16"/>
  <c r="E14" i="16"/>
  <c r="F13" i="16"/>
  <c r="E13" i="16"/>
  <c r="F12" i="16"/>
  <c r="E12" i="16"/>
  <c r="F11" i="16"/>
  <c r="E11" i="16"/>
  <c r="F10" i="16"/>
  <c r="E10" i="16"/>
  <c r="F9" i="16"/>
  <c r="E9" i="16"/>
  <c r="F8" i="16"/>
  <c r="F7" i="16"/>
  <c r="F6" i="16"/>
  <c r="C148" i="16"/>
  <c r="D148" i="16"/>
  <c r="C147" i="16"/>
  <c r="D147" i="16"/>
  <c r="C146" i="16"/>
  <c r="D146" i="16"/>
  <c r="C145" i="16"/>
  <c r="C144" i="16"/>
  <c r="D144" i="16"/>
  <c r="C143" i="16"/>
  <c r="D143" i="16"/>
  <c r="C142" i="16"/>
  <c r="D142" i="16"/>
  <c r="C141" i="16"/>
  <c r="D141" i="16"/>
  <c r="C140" i="16"/>
  <c r="D140" i="16"/>
  <c r="C139" i="16"/>
  <c r="D139" i="16"/>
  <c r="C138" i="16"/>
  <c r="D138" i="16"/>
  <c r="C137" i="16"/>
  <c r="D137" i="16"/>
  <c r="C136" i="16"/>
  <c r="D136" i="16"/>
  <c r="C135" i="16"/>
  <c r="D135" i="16"/>
  <c r="C134" i="16"/>
  <c r="D134" i="16"/>
  <c r="C133" i="16"/>
  <c r="D133" i="16"/>
  <c r="C132" i="16"/>
  <c r="D132" i="16"/>
  <c r="C131" i="16"/>
  <c r="D131" i="16"/>
  <c r="C130" i="16"/>
  <c r="D130" i="16"/>
  <c r="C129" i="16"/>
  <c r="D129" i="16"/>
  <c r="C128" i="16"/>
  <c r="D128" i="16"/>
  <c r="C127" i="16"/>
  <c r="D127" i="16"/>
  <c r="C126" i="16"/>
  <c r="D126" i="16"/>
  <c r="C125" i="16"/>
  <c r="D125" i="16"/>
  <c r="C124" i="16"/>
  <c r="D124" i="16"/>
  <c r="C123" i="16"/>
  <c r="D123" i="16"/>
  <c r="C122" i="16"/>
  <c r="D122" i="16"/>
  <c r="C121" i="16"/>
  <c r="D121" i="16"/>
  <c r="C120" i="16"/>
  <c r="D120" i="16"/>
  <c r="C119" i="16"/>
  <c r="D119" i="16"/>
  <c r="C118" i="16"/>
  <c r="D118" i="16"/>
  <c r="C117" i="16"/>
  <c r="D117" i="16"/>
  <c r="C116" i="16"/>
  <c r="D116" i="16"/>
  <c r="C115" i="16"/>
  <c r="D115" i="16"/>
  <c r="C114" i="16"/>
  <c r="D114" i="16"/>
  <c r="C113" i="16"/>
  <c r="D113" i="16"/>
  <c r="C112" i="16"/>
  <c r="D112" i="16"/>
  <c r="C111" i="16"/>
  <c r="C110" i="16"/>
  <c r="C109" i="16"/>
  <c r="D109" i="16"/>
  <c r="C108" i="16"/>
  <c r="D108" i="16"/>
  <c r="C107" i="16"/>
  <c r="D107" i="16"/>
  <c r="C106" i="16"/>
  <c r="D106" i="16"/>
  <c r="C105" i="16"/>
  <c r="D105" i="16"/>
  <c r="C104" i="16"/>
  <c r="C103" i="16"/>
  <c r="C102" i="16"/>
  <c r="D102" i="16"/>
  <c r="C101" i="16"/>
  <c r="C100" i="16"/>
  <c r="D100" i="16"/>
  <c r="C99" i="16"/>
  <c r="D99" i="16"/>
  <c r="C98" i="16"/>
  <c r="D98" i="16"/>
  <c r="C97" i="16"/>
  <c r="D97" i="16"/>
  <c r="C96" i="16"/>
  <c r="D96" i="16"/>
  <c r="C95" i="16"/>
  <c r="D95" i="16"/>
  <c r="C94" i="16"/>
  <c r="D94" i="16"/>
  <c r="C93" i="16"/>
  <c r="D93" i="16"/>
  <c r="C92" i="16"/>
  <c r="D92" i="16"/>
  <c r="C91" i="16"/>
  <c r="D91" i="16"/>
  <c r="C90" i="16"/>
  <c r="D90" i="16"/>
  <c r="C89" i="16"/>
  <c r="D89" i="16"/>
  <c r="C88" i="16"/>
  <c r="D88" i="16"/>
  <c r="C87" i="16"/>
  <c r="D87" i="16"/>
  <c r="C86" i="16"/>
  <c r="D86" i="16"/>
  <c r="C85" i="16"/>
  <c r="D85" i="16"/>
  <c r="C84" i="16"/>
  <c r="D84" i="16"/>
  <c r="C83" i="16"/>
  <c r="D83" i="16"/>
  <c r="C82" i="16"/>
  <c r="D82" i="16"/>
  <c r="C81" i="16"/>
  <c r="D81" i="16"/>
  <c r="C80" i="16"/>
  <c r="D80" i="16"/>
  <c r="C79" i="16"/>
  <c r="D79" i="16"/>
  <c r="C78" i="16"/>
  <c r="D78" i="16"/>
  <c r="C77" i="16"/>
  <c r="D77" i="16"/>
  <c r="C76" i="16"/>
  <c r="D76" i="16"/>
  <c r="C75" i="16"/>
  <c r="D75" i="16"/>
  <c r="C74" i="16"/>
  <c r="D74" i="16"/>
  <c r="C73" i="16"/>
  <c r="D73" i="16"/>
  <c r="C72" i="16"/>
  <c r="D72" i="16"/>
  <c r="C71" i="16"/>
  <c r="D71" i="16"/>
  <c r="C70" i="16"/>
  <c r="D70" i="16"/>
  <c r="C69" i="16"/>
  <c r="C68" i="16"/>
  <c r="D68" i="16"/>
  <c r="C67" i="16"/>
  <c r="D67" i="16"/>
  <c r="C66" i="16"/>
  <c r="D66" i="16"/>
  <c r="C65" i="16"/>
  <c r="D65" i="16"/>
  <c r="C64" i="16"/>
  <c r="D64" i="16"/>
  <c r="C63" i="16"/>
  <c r="D63" i="16"/>
  <c r="C62" i="16"/>
  <c r="D62" i="16"/>
  <c r="C61" i="16"/>
  <c r="D61" i="16"/>
  <c r="C60" i="16"/>
  <c r="D60" i="16"/>
  <c r="C59" i="16"/>
  <c r="D59" i="16"/>
  <c r="C58" i="16"/>
  <c r="D58" i="16"/>
  <c r="C57" i="16"/>
  <c r="D57" i="16"/>
  <c r="C56" i="16"/>
  <c r="D56" i="16"/>
  <c r="C55" i="16"/>
  <c r="D55" i="16"/>
  <c r="C54" i="16"/>
  <c r="D54" i="16"/>
  <c r="C53" i="16"/>
  <c r="D53" i="16"/>
  <c r="C52" i="16"/>
  <c r="D52" i="16"/>
  <c r="C51" i="16"/>
  <c r="D51" i="16"/>
  <c r="C50" i="16"/>
  <c r="D50" i="16"/>
  <c r="C49" i="16"/>
  <c r="C48" i="16"/>
  <c r="C47" i="16"/>
  <c r="D47" i="16"/>
  <c r="C46" i="16"/>
  <c r="D46" i="16"/>
  <c r="C45" i="16"/>
  <c r="D45" i="16"/>
  <c r="C44" i="16"/>
  <c r="D44" i="16"/>
  <c r="C43" i="16"/>
  <c r="D43" i="16"/>
  <c r="C42" i="16"/>
  <c r="C41" i="16"/>
  <c r="D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D26" i="16"/>
  <c r="C25" i="16"/>
  <c r="C24" i="16"/>
  <c r="C23" i="16"/>
  <c r="C22" i="16"/>
  <c r="C21" i="16"/>
  <c r="D21" i="16"/>
  <c r="C20" i="16"/>
  <c r="D20" i="16"/>
  <c r="C19" i="16"/>
  <c r="D19" i="16"/>
  <c r="C18" i="16"/>
  <c r="D18" i="16"/>
  <c r="C17" i="16"/>
  <c r="D17" i="16"/>
  <c r="C16" i="16"/>
  <c r="D16" i="16"/>
  <c r="C15" i="16"/>
  <c r="D15" i="16"/>
  <c r="C14" i="16"/>
  <c r="D14" i="16"/>
  <c r="C13" i="16"/>
  <c r="D13" i="16"/>
  <c r="C12" i="16"/>
  <c r="C11" i="16"/>
  <c r="D11" i="16"/>
  <c r="C10" i="16"/>
  <c r="C9" i="16"/>
  <c r="C8" i="16"/>
  <c r="C7" i="16"/>
  <c r="C6" i="16"/>
  <c r="O109" i="16" l="1"/>
  <c r="O133" i="16"/>
  <c r="N98" i="16"/>
  <c r="N130" i="16"/>
  <c r="O93" i="16"/>
  <c r="O101" i="16"/>
  <c r="O117" i="16"/>
  <c r="N91" i="16"/>
  <c r="N99" i="16"/>
  <c r="N123" i="16"/>
  <c r="N131" i="16"/>
  <c r="N139" i="16"/>
  <c r="N147" i="16"/>
  <c r="O125" i="16"/>
  <c r="O110" i="16"/>
  <c r="O60" i="16"/>
  <c r="O76" i="16"/>
  <c r="O84" i="16"/>
  <c r="N6" i="16"/>
  <c r="N22" i="16"/>
  <c r="N30" i="16"/>
  <c r="N38" i="16"/>
  <c r="N57" i="16"/>
  <c r="N65" i="16"/>
  <c r="N73" i="16"/>
  <c r="N81" i="16"/>
  <c r="N89" i="16"/>
  <c r="N97" i="16"/>
  <c r="N113" i="16"/>
  <c r="N58" i="16"/>
  <c r="N107" i="16"/>
  <c r="O141" i="16"/>
  <c r="N49" i="16"/>
  <c r="O92" i="16"/>
  <c r="N8" i="16"/>
  <c r="N16" i="16"/>
  <c r="N24" i="16"/>
  <c r="N32" i="16"/>
  <c r="N40" i="16"/>
  <c r="N43" i="16"/>
  <c r="N51" i="16"/>
  <c r="N59" i="16"/>
  <c r="N67" i="16"/>
  <c r="N75" i="16"/>
  <c r="N83" i="16"/>
  <c r="O11" i="16"/>
  <c r="O19" i="16"/>
  <c r="O70" i="16"/>
  <c r="N14" i="16"/>
  <c r="O6" i="16"/>
  <c r="N12" i="16"/>
  <c r="O14" i="16"/>
  <c r="O22" i="16"/>
  <c r="O30" i="16"/>
  <c r="N7" i="16"/>
  <c r="N15" i="16"/>
  <c r="N23" i="16"/>
  <c r="O25" i="16"/>
  <c r="N31" i="16"/>
  <c r="O33" i="16"/>
  <c r="N39" i="16"/>
  <c r="O41" i="16"/>
  <c r="O44" i="16"/>
  <c r="N50" i="16"/>
  <c r="N138" i="16"/>
  <c r="O15" i="16"/>
  <c r="N141" i="16"/>
  <c r="O10" i="16"/>
  <c r="O18" i="16"/>
  <c r="O26" i="16"/>
  <c r="O34" i="16"/>
  <c r="O45" i="16"/>
  <c r="O53" i="16"/>
  <c r="N19" i="16"/>
  <c r="O31" i="16"/>
  <c r="O39" i="16"/>
  <c r="N35" i="16"/>
  <c r="N46" i="16"/>
  <c r="N54" i="16"/>
  <c r="N62" i="16"/>
  <c r="N78" i="16"/>
  <c r="N86" i="16"/>
  <c r="N94" i="16"/>
  <c r="N102" i="16"/>
  <c r="N110" i="16"/>
  <c r="N118" i="16"/>
  <c r="N126" i="16"/>
  <c r="N134" i="16"/>
  <c r="N142" i="16"/>
  <c r="N145" i="16"/>
  <c r="N36" i="16"/>
  <c r="O38" i="16"/>
  <c r="N47" i="16"/>
  <c r="O49" i="16"/>
  <c r="O57" i="16"/>
  <c r="N63" i="16"/>
  <c r="O65" i="16"/>
  <c r="N71" i="16"/>
  <c r="O73" i="16"/>
  <c r="N79" i="16"/>
  <c r="O81" i="16"/>
  <c r="O89" i="16"/>
  <c r="N95" i="16"/>
  <c r="O97" i="16"/>
  <c r="N103" i="16"/>
  <c r="O105" i="16"/>
  <c r="N111" i="16"/>
  <c r="O113" i="16"/>
  <c r="N119" i="16"/>
  <c r="O121" i="16"/>
  <c r="O129" i="16"/>
  <c r="O9" i="16"/>
  <c r="O85" i="16"/>
  <c r="N115" i="16"/>
  <c r="N27" i="16"/>
  <c r="O48" i="16"/>
  <c r="O56" i="16"/>
  <c r="O88" i="16"/>
  <c r="O96" i="16"/>
  <c r="O104" i="16"/>
  <c r="O120" i="16"/>
  <c r="N121" i="16"/>
  <c r="O118" i="16"/>
  <c r="O126" i="16"/>
  <c r="O134" i="16"/>
  <c r="O142" i="16"/>
  <c r="N20" i="16"/>
  <c r="N28" i="16"/>
  <c r="N55" i="16"/>
  <c r="N87" i="16"/>
  <c r="O137" i="16"/>
  <c r="O145" i="16"/>
  <c r="O124" i="16"/>
  <c r="O140" i="16"/>
  <c r="N10" i="16"/>
  <c r="N18" i="16"/>
  <c r="N26" i="16"/>
  <c r="N34" i="16"/>
  <c r="N45" i="16"/>
  <c r="N53" i="16"/>
  <c r="N61" i="16"/>
  <c r="N69" i="16"/>
  <c r="N77" i="16"/>
  <c r="N85" i="16"/>
  <c r="N93" i="16"/>
  <c r="N101" i="16"/>
  <c r="N109" i="16"/>
  <c r="N117" i="16"/>
  <c r="N125" i="16"/>
  <c r="N133" i="16"/>
  <c r="O132" i="16"/>
  <c r="O7" i="16"/>
  <c r="O23" i="16"/>
  <c r="O66" i="16"/>
  <c r="O146" i="16"/>
  <c r="N11" i="16"/>
  <c r="N70" i="16"/>
  <c r="O112" i="16"/>
  <c r="O17" i="16"/>
  <c r="O52" i="16"/>
  <c r="O68" i="16"/>
  <c r="O100" i="16"/>
  <c r="N106" i="16"/>
  <c r="O108" i="16"/>
  <c r="O116" i="16"/>
  <c r="N127" i="16"/>
  <c r="N135" i="16"/>
  <c r="N143" i="16"/>
  <c r="N146" i="16"/>
  <c r="O12" i="16"/>
  <c r="O20" i="16"/>
  <c r="O28" i="16"/>
  <c r="O36" i="16"/>
  <c r="O47" i="16"/>
  <c r="O55" i="16"/>
  <c r="O63" i="16"/>
  <c r="O71" i="16"/>
  <c r="O79" i="16"/>
  <c r="O87" i="16"/>
  <c r="O95" i="16"/>
  <c r="O103" i="16"/>
  <c r="O111" i="16"/>
  <c r="O119" i="16"/>
  <c r="O127" i="16"/>
  <c r="O135" i="16"/>
  <c r="O143" i="16"/>
  <c r="N13" i="16"/>
  <c r="N21" i="16"/>
  <c r="N29" i="16"/>
  <c r="N37" i="16"/>
  <c r="N48" i="16"/>
  <c r="O50" i="16"/>
  <c r="N56" i="16"/>
  <c r="O58" i="16"/>
  <c r="N64" i="16"/>
  <c r="N72" i="16"/>
  <c r="O74" i="16"/>
  <c r="N80" i="16"/>
  <c r="O82" i="16"/>
  <c r="N88" i="16"/>
  <c r="O90" i="16"/>
  <c r="N96" i="16"/>
  <c r="O98" i="16"/>
  <c r="N104" i="16"/>
  <c r="O106" i="16"/>
  <c r="N112" i="16"/>
  <c r="O114" i="16"/>
  <c r="N120" i="16"/>
  <c r="O122" i="16"/>
  <c r="N128" i="16"/>
  <c r="O130" i="16"/>
  <c r="N136" i="16"/>
  <c r="O138" i="16"/>
  <c r="N144" i="16"/>
  <c r="O13" i="16"/>
  <c r="O21" i="16"/>
  <c r="O29" i="16"/>
  <c r="O37" i="16"/>
  <c r="O64" i="16"/>
  <c r="O72" i="16"/>
  <c r="O80" i="16"/>
  <c r="O128" i="16"/>
  <c r="O136" i="16"/>
  <c r="O144" i="16"/>
  <c r="O8" i="16"/>
  <c r="O16" i="16"/>
  <c r="O24" i="16"/>
  <c r="O32" i="16"/>
  <c r="O40" i="16"/>
  <c r="O43" i="16"/>
  <c r="O51" i="16"/>
  <c r="O59" i="16"/>
  <c r="O67" i="16"/>
  <c r="O75" i="16"/>
  <c r="O83" i="16"/>
  <c r="O91" i="16"/>
  <c r="O99" i="16"/>
  <c r="N105" i="16"/>
  <c r="O107" i="16"/>
  <c r="O115" i="16"/>
  <c r="O123" i="16"/>
  <c r="N129" i="16"/>
  <c r="O131" i="16"/>
  <c r="N137" i="16"/>
  <c r="O139" i="16"/>
  <c r="O147" i="16"/>
  <c r="N9" i="16"/>
  <c r="N17" i="16"/>
  <c r="N25" i="16"/>
  <c r="O27" i="16"/>
  <c r="N33" i="16"/>
  <c r="O35" i="16"/>
  <c r="N41" i="16"/>
  <c r="N44" i="16"/>
  <c r="O46" i="16"/>
  <c r="N52" i="16"/>
  <c r="O54" i="16"/>
  <c r="N60" i="16"/>
  <c r="O62" i="16"/>
  <c r="N68" i="16"/>
  <c r="N76" i="16"/>
  <c r="O78" i="16"/>
  <c r="N84" i="16"/>
  <c r="O86" i="16"/>
  <c r="N92" i="16"/>
  <c r="O94" i="16"/>
  <c r="N100" i="16"/>
  <c r="O102" i="16"/>
  <c r="N108" i="16"/>
  <c r="N116" i="16"/>
  <c r="N124" i="16"/>
  <c r="N132" i="16"/>
  <c r="N140" i="16"/>
  <c r="AG148" i="16"/>
  <c r="AD148" i="16"/>
  <c r="V35" i="15"/>
  <c r="F19" i="15"/>
  <c r="G19" i="15" s="1"/>
  <c r="F18" i="15"/>
  <c r="G18" i="15" s="1"/>
  <c r="F17" i="15"/>
  <c r="G17" i="15" s="1"/>
  <c r="F16" i="15"/>
  <c r="G16" i="15" s="1"/>
  <c r="F14" i="15"/>
  <c r="G14" i="15" s="1"/>
  <c r="F13" i="15"/>
  <c r="F12" i="15"/>
  <c r="G12" i="15" s="1"/>
  <c r="F11" i="15"/>
  <c r="G11" i="15" s="1"/>
  <c r="F10" i="15"/>
  <c r="F7" i="15"/>
  <c r="G7" i="15" s="1"/>
  <c r="F6" i="15"/>
  <c r="G6" i="15" s="1"/>
  <c r="F20" i="15"/>
  <c r="G20" i="15" s="1"/>
  <c r="V12" i="15"/>
  <c r="AE15" i="16"/>
  <c r="AF15" i="16"/>
  <c r="AH15" i="16"/>
  <c r="AE17" i="16"/>
  <c r="AF17" i="16"/>
  <c r="AH17" i="16"/>
  <c r="AE22" i="16"/>
  <c r="AF22" i="16"/>
  <c r="AH22" i="16"/>
  <c r="AE27" i="16"/>
  <c r="AF27" i="16"/>
  <c r="AH27" i="16"/>
  <c r="AE31" i="16"/>
  <c r="AF31" i="16"/>
  <c r="AH31" i="16"/>
  <c r="AE33" i="16"/>
  <c r="AF33" i="16"/>
  <c r="AH33" i="16"/>
  <c r="AE35" i="16"/>
  <c r="AF35" i="16"/>
  <c r="AH35" i="16"/>
  <c r="AE38" i="16"/>
  <c r="AF38" i="16"/>
  <c r="AH38" i="16"/>
  <c r="AF45" i="16"/>
  <c r="AH45" i="16"/>
  <c r="AE46" i="16"/>
  <c r="AF46" i="16"/>
  <c r="AH46" i="16"/>
  <c r="G13" i="15" l="1"/>
  <c r="P38" i="15"/>
  <c r="P27" i="15" a="1"/>
  <c r="P27" i="15" s="1"/>
  <c r="P28" i="15"/>
  <c r="P39" i="15"/>
  <c r="G10" i="15"/>
  <c r="I123" i="16"/>
  <c r="W123" i="16" s="1"/>
  <c r="I52" i="18"/>
  <c r="P52" i="18" s="1"/>
  <c r="I50" i="18"/>
  <c r="P50" i="18" s="1"/>
  <c r="X50" i="18" s="1"/>
  <c r="I51" i="18"/>
  <c r="P51" i="18" s="1"/>
  <c r="I91" i="16"/>
  <c r="I61" i="16"/>
  <c r="W61" i="16" s="1"/>
  <c r="I12" i="16"/>
  <c r="W12" i="16" s="1"/>
  <c r="I140" i="16"/>
  <c r="W140" i="16" s="1"/>
  <c r="I76" i="16"/>
  <c r="W76" i="16" s="1"/>
  <c r="I44" i="16"/>
  <c r="W44" i="16" s="1"/>
  <c r="I39" i="16"/>
  <c r="W39" i="16" s="1"/>
  <c r="I134" i="16"/>
  <c r="W134" i="16" s="1"/>
  <c r="I102" i="16"/>
  <c r="I70" i="16"/>
  <c r="W70" i="16" s="1"/>
  <c r="I13" i="16"/>
  <c r="W13" i="16" s="1"/>
  <c r="I119" i="16"/>
  <c r="W119" i="16" s="1"/>
  <c r="I87" i="16"/>
  <c r="W87" i="16" s="1"/>
  <c r="I89" i="16"/>
  <c r="W89" i="16" s="1"/>
  <c r="I57" i="16"/>
  <c r="W57" i="16" s="1"/>
  <c r="I136" i="16"/>
  <c r="W136" i="16" s="1"/>
  <c r="I104" i="16"/>
  <c r="I72" i="16"/>
  <c r="W72" i="16" s="1"/>
  <c r="I35" i="16"/>
  <c r="W35" i="16" s="1"/>
  <c r="I130" i="16"/>
  <c r="W130" i="16" s="1"/>
  <c r="I98" i="16"/>
  <c r="W98" i="16" s="1"/>
  <c r="I66" i="16"/>
  <c r="W66" i="16" s="1"/>
  <c r="I41" i="16"/>
  <c r="W41" i="16" s="1"/>
  <c r="I9" i="16"/>
  <c r="W9" i="16" s="1"/>
  <c r="I147" i="16"/>
  <c r="W147" i="16" s="1"/>
  <c r="I51" i="16"/>
  <c r="W51" i="16" s="1"/>
  <c r="I117" i="16"/>
  <c r="W117" i="16" s="1"/>
  <c r="I85" i="16"/>
  <c r="W85" i="16" s="1"/>
  <c r="I53" i="16"/>
  <c r="W53" i="16" s="1"/>
  <c r="I132" i="16"/>
  <c r="W132" i="16" s="1"/>
  <c r="I100" i="16"/>
  <c r="W100" i="16" s="1"/>
  <c r="I31" i="16"/>
  <c r="W31" i="16" s="1"/>
  <c r="I22" i="16"/>
  <c r="W22" i="16" s="1"/>
  <c r="I28" i="16"/>
  <c r="W28" i="16" s="1"/>
  <c r="I126" i="16"/>
  <c r="W126" i="16" s="1"/>
  <c r="I94" i="16"/>
  <c r="I62" i="16"/>
  <c r="W62" i="16" s="1"/>
  <c r="I143" i="16"/>
  <c r="W143" i="16" s="1"/>
  <c r="I111" i="16"/>
  <c r="W111" i="16" s="1"/>
  <c r="I79" i="16"/>
  <c r="W79" i="16" s="1"/>
  <c r="I145" i="16"/>
  <c r="W145" i="16" s="1"/>
  <c r="I113" i="16"/>
  <c r="W113" i="16" s="1"/>
  <c r="I81" i="16"/>
  <c r="W81" i="16" s="1"/>
  <c r="I49" i="16"/>
  <c r="W49" i="16" s="1"/>
  <c r="I64" i="16"/>
  <c r="W64" i="16" s="1"/>
  <c r="I14" i="16"/>
  <c r="W14" i="16" s="1"/>
  <c r="I27" i="16"/>
  <c r="W27" i="16" s="1"/>
  <c r="I10" i="16"/>
  <c r="W10" i="16" s="1"/>
  <c r="I30" i="16"/>
  <c r="W30" i="16" s="1"/>
  <c r="I122" i="16"/>
  <c r="W122" i="16" s="1"/>
  <c r="I33" i="16"/>
  <c r="W33" i="16" s="1"/>
  <c r="I139" i="16"/>
  <c r="W139" i="16" s="1"/>
  <c r="I107" i="16"/>
  <c r="I75" i="16"/>
  <c r="W75" i="16" s="1"/>
  <c r="I141" i="16"/>
  <c r="W141" i="16" s="1"/>
  <c r="I109" i="16"/>
  <c r="I124" i="16"/>
  <c r="W124" i="16" s="1"/>
  <c r="I92" i="16"/>
  <c r="W92" i="16" s="1"/>
  <c r="I60" i="16"/>
  <c r="W60" i="16" s="1"/>
  <c r="I20" i="16"/>
  <c r="W20" i="16" s="1"/>
  <c r="I23" i="16"/>
  <c r="W23" i="16" s="1"/>
  <c r="I16" i="16"/>
  <c r="W16" i="16" s="1"/>
  <c r="I54" i="16"/>
  <c r="W54" i="16" s="1"/>
  <c r="I29" i="16"/>
  <c r="W29" i="16" s="1"/>
  <c r="I135" i="16"/>
  <c r="W135" i="16" s="1"/>
  <c r="I103" i="16"/>
  <c r="I71" i="16"/>
  <c r="W71" i="16" s="1"/>
  <c r="I137" i="16"/>
  <c r="W137" i="16" s="1"/>
  <c r="I120" i="16"/>
  <c r="W120" i="16" s="1"/>
  <c r="I88" i="16"/>
  <c r="W88" i="16" s="1"/>
  <c r="I56" i="16"/>
  <c r="W56" i="16" s="1"/>
  <c r="I19" i="16"/>
  <c r="W19" i="16" s="1"/>
  <c r="I146" i="16"/>
  <c r="W146" i="16" s="1"/>
  <c r="I114" i="16"/>
  <c r="W114" i="16" s="1"/>
  <c r="I50" i="16"/>
  <c r="W50" i="16" s="1"/>
  <c r="I40" i="16"/>
  <c r="W40" i="16" s="1"/>
  <c r="I25" i="16"/>
  <c r="W25" i="16" s="1"/>
  <c r="I131" i="16"/>
  <c r="W131" i="16" s="1"/>
  <c r="I99" i="16"/>
  <c r="I67" i="16"/>
  <c r="W67" i="16" s="1"/>
  <c r="I133" i="16"/>
  <c r="W133" i="16" s="1"/>
  <c r="I69" i="16"/>
  <c r="W69" i="16" s="1"/>
  <c r="I32" i="16"/>
  <c r="W32" i="16" s="1"/>
  <c r="I116" i="16"/>
  <c r="W116" i="16" s="1"/>
  <c r="I84" i="16"/>
  <c r="W84" i="16" s="1"/>
  <c r="I52" i="16"/>
  <c r="W52" i="16" s="1"/>
  <c r="I15" i="16"/>
  <c r="W15" i="16" s="1"/>
  <c r="I47" i="16"/>
  <c r="W47" i="16" s="1"/>
  <c r="I110" i="16"/>
  <c r="I78" i="16"/>
  <c r="W78" i="16" s="1"/>
  <c r="I46" i="16"/>
  <c r="W46" i="16" s="1"/>
  <c r="I24" i="16"/>
  <c r="W24" i="16" s="1"/>
  <c r="I21" i="16"/>
  <c r="W21" i="16" s="1"/>
  <c r="I36" i="16"/>
  <c r="W36" i="16" s="1"/>
  <c r="I127" i="16"/>
  <c r="W127" i="16" s="1"/>
  <c r="I63" i="16"/>
  <c r="W63" i="16" s="1"/>
  <c r="I129" i="16"/>
  <c r="W129" i="16" s="1"/>
  <c r="I97" i="16"/>
  <c r="W97" i="16" s="1"/>
  <c r="I65" i="16"/>
  <c r="W65" i="16" s="1"/>
  <c r="I144" i="16"/>
  <c r="W144" i="16" s="1"/>
  <c r="I112" i="16"/>
  <c r="W112" i="16" s="1"/>
  <c r="I80" i="16"/>
  <c r="I11" i="16"/>
  <c r="W11" i="16" s="1"/>
  <c r="I43" i="16"/>
  <c r="W43" i="16" s="1"/>
  <c r="I138" i="16"/>
  <c r="W138" i="16" s="1"/>
  <c r="I106" i="16"/>
  <c r="I74" i="16"/>
  <c r="W74" i="16" s="1"/>
  <c r="I42" i="16"/>
  <c r="W42" i="16" s="1"/>
  <c r="I17" i="16"/>
  <c r="W17" i="16" s="1"/>
  <c r="F24" i="15"/>
  <c r="AE39" i="16"/>
  <c r="AE150" i="16"/>
  <c r="AH36" i="16"/>
  <c r="AH40" i="16" s="1"/>
  <c r="AH47" i="16" s="1"/>
  <c r="AH39" i="16"/>
  <c r="AH41" i="16" s="1"/>
  <c r="AH48" i="16" s="1"/>
  <c r="AF39" i="16"/>
  <c r="AF41" i="16" s="1"/>
  <c r="AF48" i="16" s="1"/>
  <c r="AF36" i="16"/>
  <c r="AF40" i="16" s="1"/>
  <c r="AF47" i="16" s="1"/>
  <c r="I53" i="18" l="1"/>
  <c r="P53" i="18" s="1"/>
  <c r="X53" i="18" s="1"/>
  <c r="AB53" i="18" s="1"/>
  <c r="AF53" i="18" s="1"/>
  <c r="I73" i="16"/>
  <c r="W73" i="16" s="1"/>
  <c r="I86" i="16"/>
  <c r="W86" i="16" s="1"/>
  <c r="I45" i="16"/>
  <c r="W45" i="16" s="1"/>
  <c r="I58" i="16"/>
  <c r="W58" i="16" s="1"/>
  <c r="I96" i="16"/>
  <c r="W96" i="16" s="1"/>
  <c r="I26" i="16"/>
  <c r="W26" i="16" s="1"/>
  <c r="I83" i="16"/>
  <c r="W83" i="16" s="1"/>
  <c r="I18" i="16"/>
  <c r="W18" i="16" s="1"/>
  <c r="I121" i="16"/>
  <c r="W121" i="16" s="1"/>
  <c r="I34" i="16"/>
  <c r="W34" i="16" s="1"/>
  <c r="I93" i="16"/>
  <c r="W93" i="16" s="1"/>
  <c r="I8" i="16"/>
  <c r="W8" i="16" s="1"/>
  <c r="I48" i="16"/>
  <c r="W48" i="16" s="1"/>
  <c r="I95" i="16"/>
  <c r="W95" i="16" s="1"/>
  <c r="I142" i="16"/>
  <c r="W142" i="16" s="1"/>
  <c r="I101" i="16"/>
  <c r="W101" i="16" s="1"/>
  <c r="I82" i="16"/>
  <c r="W82" i="16" s="1"/>
  <c r="I105" i="16"/>
  <c r="W105" i="16" s="1"/>
  <c r="I118" i="16"/>
  <c r="W118" i="16" s="1"/>
  <c r="I77" i="16"/>
  <c r="W77" i="16" s="1"/>
  <c r="I90" i="16"/>
  <c r="W90" i="16" s="1"/>
  <c r="I128" i="16"/>
  <c r="W128" i="16" s="1"/>
  <c r="I37" i="16"/>
  <c r="W37" i="16" s="1"/>
  <c r="I68" i="16"/>
  <c r="W68" i="16" s="1"/>
  <c r="I115" i="16"/>
  <c r="W115" i="16" s="1"/>
  <c r="I38" i="16"/>
  <c r="W38" i="16" s="1"/>
  <c r="I55" i="16"/>
  <c r="W55" i="16" s="1"/>
  <c r="I7" i="16"/>
  <c r="W7" i="16" s="1"/>
  <c r="I59" i="16"/>
  <c r="W59" i="16" s="1"/>
  <c r="W110" i="16"/>
  <c r="W80" i="16"/>
  <c r="W109" i="16"/>
  <c r="W91" i="16"/>
  <c r="W99" i="16"/>
  <c r="W103" i="16"/>
  <c r="W104" i="16"/>
  <c r="W106" i="16"/>
  <c r="W107" i="16"/>
  <c r="W102" i="16"/>
  <c r="W94" i="16"/>
  <c r="P41" i="15"/>
  <c r="P47" i="15"/>
  <c r="P55" i="15" s="1"/>
  <c r="Q47" i="15"/>
  <c r="P48" i="15"/>
  <c r="P56" i="15" s="1"/>
  <c r="Q48" i="15"/>
  <c r="P127" i="16"/>
  <c r="P49" i="16"/>
  <c r="P15" i="16"/>
  <c r="P71" i="16"/>
  <c r="P21" i="16"/>
  <c r="P20" i="16"/>
  <c r="P97" i="16"/>
  <c r="P88" i="16"/>
  <c r="P139" i="16"/>
  <c r="P14" i="16"/>
  <c r="P22" i="16"/>
  <c r="P117" i="16"/>
  <c r="P12" i="16"/>
  <c r="P43" i="16"/>
  <c r="P129" i="16"/>
  <c r="P78" i="16"/>
  <c r="P32" i="16"/>
  <c r="P40" i="16"/>
  <c r="P120" i="16"/>
  <c r="P54" i="16"/>
  <c r="P124" i="16"/>
  <c r="P33" i="16"/>
  <c r="P64" i="16"/>
  <c r="P111" i="16"/>
  <c r="P31" i="16"/>
  <c r="P51" i="16"/>
  <c r="P130" i="16"/>
  <c r="P89" i="16"/>
  <c r="P61" i="16"/>
  <c r="P123" i="16"/>
  <c r="P42" i="16"/>
  <c r="P23" i="16"/>
  <c r="P74" i="16"/>
  <c r="P52" i="16"/>
  <c r="P75" i="16"/>
  <c r="P138" i="16"/>
  <c r="P25" i="16"/>
  <c r="P92" i="16"/>
  <c r="P79" i="16"/>
  <c r="P98" i="16"/>
  <c r="P11" i="16"/>
  <c r="P63" i="16"/>
  <c r="P69" i="16"/>
  <c r="P50" i="16"/>
  <c r="P73" i="16"/>
  <c r="P86" i="16"/>
  <c r="P45" i="16"/>
  <c r="P96" i="16"/>
  <c r="P143" i="16"/>
  <c r="P26" i="16"/>
  <c r="P83" i="16"/>
  <c r="P18" i="16"/>
  <c r="P121" i="16"/>
  <c r="P34" i="16"/>
  <c r="P93" i="16"/>
  <c r="P47" i="16"/>
  <c r="P62" i="16"/>
  <c r="P36" i="16"/>
  <c r="P126" i="16"/>
  <c r="P46" i="16"/>
  <c r="P29" i="16"/>
  <c r="P95" i="16"/>
  <c r="P142" i="16"/>
  <c r="P118" i="16"/>
  <c r="P90" i="16"/>
  <c r="P128" i="16"/>
  <c r="P37" i="16"/>
  <c r="P115" i="16"/>
  <c r="P38" i="16"/>
  <c r="P55" i="16"/>
  <c r="P59" i="16"/>
  <c r="P122" i="16"/>
  <c r="P147" i="16"/>
  <c r="P35" i="16"/>
  <c r="P87" i="16"/>
  <c r="P39" i="16"/>
  <c r="P16" i="16"/>
  <c r="P67" i="16"/>
  <c r="P141" i="16"/>
  <c r="P81" i="16"/>
  <c r="P132" i="16"/>
  <c r="P9" i="16"/>
  <c r="P72" i="16"/>
  <c r="P119" i="16"/>
  <c r="P44" i="16"/>
  <c r="P17" i="16"/>
  <c r="P137" i="16"/>
  <c r="P13" i="16"/>
  <c r="P133" i="16"/>
  <c r="P100" i="16"/>
  <c r="P112" i="16"/>
  <c r="P146" i="16"/>
  <c r="P144" i="16"/>
  <c r="P19" i="16"/>
  <c r="P10" i="16"/>
  <c r="P113" i="16"/>
  <c r="P53" i="16"/>
  <c r="P41" i="16"/>
  <c r="P76" i="16"/>
  <c r="P65" i="16"/>
  <c r="P24" i="16"/>
  <c r="P84" i="16"/>
  <c r="P131" i="16"/>
  <c r="P56" i="16"/>
  <c r="P135" i="16"/>
  <c r="P60" i="16"/>
  <c r="P27" i="16"/>
  <c r="P145" i="16"/>
  <c r="P28" i="16"/>
  <c r="P85" i="16"/>
  <c r="P66" i="16"/>
  <c r="P136" i="16"/>
  <c r="P70" i="16"/>
  <c r="P140" i="16"/>
  <c r="P114" i="16"/>
  <c r="P30" i="16"/>
  <c r="P116" i="16"/>
  <c r="P57" i="16"/>
  <c r="I125" i="16"/>
  <c r="W125" i="16" s="1"/>
  <c r="AE40" i="16"/>
  <c r="AE47" i="16" s="1"/>
  <c r="I49" i="18"/>
  <c r="P49" i="18" s="1"/>
  <c r="X49" i="18" s="1"/>
  <c r="AB49" i="18" s="1"/>
  <c r="AF49" i="18" s="1"/>
  <c r="I108" i="16"/>
  <c r="J150" i="16"/>
  <c r="J149" i="16"/>
  <c r="J148" i="16"/>
  <c r="I150" i="16"/>
  <c r="I149" i="16"/>
  <c r="W149" i="16" s="1"/>
  <c r="I148" i="16"/>
  <c r="W148" i="16" s="1"/>
  <c r="AE41" i="16"/>
  <c r="AE48" i="16" s="1"/>
  <c r="J53" i="18"/>
  <c r="Q53" i="18" s="1"/>
  <c r="Y53" i="18" s="1"/>
  <c r="AC53" i="18" s="1"/>
  <c r="AG53" i="18" s="1"/>
  <c r="J50" i="18"/>
  <c r="Q50" i="18" s="1"/>
  <c r="J49" i="18"/>
  <c r="Q49" i="18" s="1"/>
  <c r="Y49" i="18" s="1"/>
  <c r="AC49" i="18" s="1"/>
  <c r="AG49" i="18" s="1"/>
  <c r="J52" i="18"/>
  <c r="Q52" i="18" s="1"/>
  <c r="Y52" i="18" s="1"/>
  <c r="AC52" i="18" s="1"/>
  <c r="AG52" i="18" s="1"/>
  <c r="J51" i="18"/>
  <c r="Q51" i="18" s="1"/>
  <c r="Y51" i="18" s="1"/>
  <c r="AC51" i="18" s="1"/>
  <c r="AG51" i="18" s="1"/>
  <c r="J50" i="16"/>
  <c r="J82" i="16"/>
  <c r="J114" i="16"/>
  <c r="J146" i="16"/>
  <c r="J10" i="16"/>
  <c r="J7" i="16"/>
  <c r="J44" i="16"/>
  <c r="J76" i="16"/>
  <c r="J108" i="16"/>
  <c r="X108" i="16" s="1"/>
  <c r="J140" i="16"/>
  <c r="J16" i="16"/>
  <c r="J45" i="16"/>
  <c r="J141" i="16"/>
  <c r="J121" i="16"/>
  <c r="J33" i="16"/>
  <c r="J47" i="16"/>
  <c r="J79" i="16"/>
  <c r="J111" i="16"/>
  <c r="J143" i="16"/>
  <c r="J54" i="16"/>
  <c r="J86" i="16"/>
  <c r="J118" i="16"/>
  <c r="J14" i="16"/>
  <c r="J11" i="16"/>
  <c r="J48" i="16"/>
  <c r="J80" i="16"/>
  <c r="X80" i="16" s="1"/>
  <c r="J112" i="16"/>
  <c r="J144" i="16"/>
  <c r="J20" i="16"/>
  <c r="J61" i="16"/>
  <c r="J145" i="16"/>
  <c r="J37" i="16"/>
  <c r="J51" i="16"/>
  <c r="J83" i="16"/>
  <c r="J115" i="16"/>
  <c r="J147" i="16"/>
  <c r="J57" i="16"/>
  <c r="J58" i="16"/>
  <c r="J90" i="16"/>
  <c r="J122" i="16"/>
  <c r="J18" i="16"/>
  <c r="J15" i="16"/>
  <c r="J52" i="16"/>
  <c r="J84" i="16"/>
  <c r="J116" i="16"/>
  <c r="J24" i="16"/>
  <c r="J42" i="16"/>
  <c r="J85" i="16"/>
  <c r="J49" i="16"/>
  <c r="J9" i="16"/>
  <c r="J41" i="16"/>
  <c r="J55" i="16"/>
  <c r="J87" i="16"/>
  <c r="J119" i="16"/>
  <c r="J73" i="16"/>
  <c r="J62" i="16"/>
  <c r="J94" i="16"/>
  <c r="X94" i="16" s="1"/>
  <c r="Y94" i="16" s="1"/>
  <c r="J126" i="16"/>
  <c r="J53" i="16"/>
  <c r="J22" i="16"/>
  <c r="J6" i="16"/>
  <c r="J19" i="16"/>
  <c r="J56" i="16"/>
  <c r="J88" i="16"/>
  <c r="J120" i="16"/>
  <c r="J28" i="16"/>
  <c r="J101" i="16"/>
  <c r="X101" i="16" s="1"/>
  <c r="J65" i="16"/>
  <c r="J13" i="16"/>
  <c r="J59" i="16"/>
  <c r="J91" i="16"/>
  <c r="X91" i="16" s="1"/>
  <c r="Y91" i="16" s="1"/>
  <c r="J123" i="16"/>
  <c r="J97" i="16"/>
  <c r="J66" i="16"/>
  <c r="J98" i="16"/>
  <c r="J130" i="16"/>
  <c r="J69" i="16"/>
  <c r="J26" i="16"/>
  <c r="J23" i="16"/>
  <c r="J60" i="16"/>
  <c r="J92" i="16"/>
  <c r="J124" i="16"/>
  <c r="J32" i="16"/>
  <c r="J109" i="16"/>
  <c r="X109" i="16" s="1"/>
  <c r="J81" i="16"/>
  <c r="J17" i="16"/>
  <c r="J63" i="16"/>
  <c r="J95" i="16"/>
  <c r="J127" i="16"/>
  <c r="J27" i="16"/>
  <c r="J133" i="16"/>
  <c r="J70" i="16"/>
  <c r="J102" i="16"/>
  <c r="X102" i="16" s="1"/>
  <c r="Y102" i="16" s="1"/>
  <c r="J134" i="16"/>
  <c r="X134" i="16" s="1"/>
  <c r="Y134" i="16" s="1"/>
  <c r="J77" i="16"/>
  <c r="X77" i="16" s="1"/>
  <c r="J30" i="16"/>
  <c r="J31" i="16"/>
  <c r="J64" i="16"/>
  <c r="J96" i="16"/>
  <c r="J128" i="16"/>
  <c r="J36" i="16"/>
  <c r="J117" i="16"/>
  <c r="J93" i="16"/>
  <c r="J21" i="16"/>
  <c r="J67" i="16"/>
  <c r="J99" i="16"/>
  <c r="X99" i="16" s="1"/>
  <c r="Y99" i="16" s="1"/>
  <c r="J131" i="16"/>
  <c r="J74" i="16"/>
  <c r="J106" i="16"/>
  <c r="X106" i="16" s="1"/>
  <c r="Y106" i="16" s="1"/>
  <c r="J138" i="16"/>
  <c r="J89" i="16"/>
  <c r="J34" i="16"/>
  <c r="J35" i="16"/>
  <c r="J68" i="16"/>
  <c r="J100" i="16"/>
  <c r="J132" i="16"/>
  <c r="J8" i="16"/>
  <c r="J40" i="16"/>
  <c r="J125" i="16"/>
  <c r="J105" i="16"/>
  <c r="X105" i="16" s="1"/>
  <c r="Y105" i="16" s="1"/>
  <c r="J25" i="16"/>
  <c r="J71" i="16"/>
  <c r="J103" i="16"/>
  <c r="X103" i="16" s="1"/>
  <c r="Y103" i="16" s="1"/>
  <c r="J135" i="16"/>
  <c r="J46" i="16"/>
  <c r="J78" i="16"/>
  <c r="J110" i="16"/>
  <c r="X110" i="16" s="1"/>
  <c r="Y110" i="16" s="1"/>
  <c r="J142" i="16"/>
  <c r="J129" i="16"/>
  <c r="J38" i="16"/>
  <c r="J39" i="16"/>
  <c r="J72" i="16"/>
  <c r="J104" i="16"/>
  <c r="X104" i="16" s="1"/>
  <c r="Y104" i="16" s="1"/>
  <c r="J136" i="16"/>
  <c r="J12" i="16"/>
  <c r="J137" i="16"/>
  <c r="J113" i="16"/>
  <c r="J29" i="16"/>
  <c r="J43" i="16"/>
  <c r="J75" i="16"/>
  <c r="J107" i="16"/>
  <c r="X107" i="16" s="1"/>
  <c r="J139" i="16"/>
  <c r="AF49" i="16"/>
  <c r="X51" i="18"/>
  <c r="AB51" i="18" s="1"/>
  <c r="AF51" i="18" s="1"/>
  <c r="AB50" i="18"/>
  <c r="X52" i="18"/>
  <c r="AB52" i="18" s="1"/>
  <c r="AF52" i="18" s="1"/>
  <c r="I6" i="16"/>
  <c r="AH49" i="16"/>
  <c r="Y80" i="16" l="1"/>
  <c r="Y77" i="16"/>
  <c r="Y107" i="16"/>
  <c r="Y109" i="16"/>
  <c r="P68" i="16"/>
  <c r="P48" i="16"/>
  <c r="P58" i="16"/>
  <c r="Y101" i="16"/>
  <c r="P8" i="16"/>
  <c r="P7" i="16"/>
  <c r="P82" i="16"/>
  <c r="Q12" i="16"/>
  <c r="R12" i="16" s="1"/>
  <c r="X12" i="16"/>
  <c r="Y12" i="16" s="1"/>
  <c r="Q63" i="16"/>
  <c r="R63" i="16" s="1"/>
  <c r="X63" i="16"/>
  <c r="Y63" i="16" s="1"/>
  <c r="Q73" i="16"/>
  <c r="R73" i="16" s="1"/>
  <c r="X73" i="16"/>
  <c r="Y73" i="16" s="1"/>
  <c r="Q33" i="16"/>
  <c r="R33" i="16" s="1"/>
  <c r="X33" i="16"/>
  <c r="Y33" i="16" s="1"/>
  <c r="Q129" i="16"/>
  <c r="R129" i="16" s="1"/>
  <c r="X129" i="16"/>
  <c r="Y129" i="16" s="1"/>
  <c r="Q25" i="16"/>
  <c r="R25" i="16" s="1"/>
  <c r="X25" i="16"/>
  <c r="Y25" i="16" s="1"/>
  <c r="Q35" i="16"/>
  <c r="R35" i="16" s="1"/>
  <c r="X35" i="16"/>
  <c r="Y35" i="16" s="1"/>
  <c r="Q67" i="16"/>
  <c r="R67" i="16" s="1"/>
  <c r="X67" i="16"/>
  <c r="Y67" i="16" s="1"/>
  <c r="Q31" i="16"/>
  <c r="R31" i="16" s="1"/>
  <c r="X31" i="16"/>
  <c r="Y31" i="16" s="1"/>
  <c r="Q127" i="16"/>
  <c r="R127" i="16" s="1"/>
  <c r="X127" i="16"/>
  <c r="Y127" i="16" s="1"/>
  <c r="Q92" i="16"/>
  <c r="R92" i="16" s="1"/>
  <c r="X92" i="16"/>
  <c r="Y92" i="16" s="1"/>
  <c r="Q97" i="16"/>
  <c r="R97" i="16" s="1"/>
  <c r="X97" i="16"/>
  <c r="Y97" i="16" s="1"/>
  <c r="Q120" i="16"/>
  <c r="R120" i="16" s="1"/>
  <c r="X120" i="16"/>
  <c r="Y120" i="16" s="1"/>
  <c r="Q49" i="16"/>
  <c r="R49" i="16" s="1"/>
  <c r="X49" i="16"/>
  <c r="Y49" i="16" s="1"/>
  <c r="Q18" i="16"/>
  <c r="R18" i="16" s="1"/>
  <c r="X18" i="16"/>
  <c r="Y18" i="16" s="1"/>
  <c r="Q51" i="16"/>
  <c r="R51" i="16" s="1"/>
  <c r="X51" i="16"/>
  <c r="Y51" i="16" s="1"/>
  <c r="Q48" i="16"/>
  <c r="X48" i="16"/>
  <c r="Y48" i="16" s="1"/>
  <c r="Q79" i="16"/>
  <c r="R79" i="16" s="1"/>
  <c r="X79" i="16"/>
  <c r="Y79" i="16" s="1"/>
  <c r="Q50" i="16"/>
  <c r="R50" i="16" s="1"/>
  <c r="X50" i="16"/>
  <c r="Y50" i="16" s="1"/>
  <c r="Q89" i="16"/>
  <c r="R89" i="16" s="1"/>
  <c r="X89" i="16"/>
  <c r="Y89" i="16" s="1"/>
  <c r="Q113" i="16"/>
  <c r="R113" i="16" s="1"/>
  <c r="X113" i="16"/>
  <c r="Y113" i="16" s="1"/>
  <c r="Q137" i="16"/>
  <c r="R137" i="16" s="1"/>
  <c r="X137" i="16"/>
  <c r="Y137" i="16" s="1"/>
  <c r="Q142" i="16"/>
  <c r="R142" i="16" s="1"/>
  <c r="X142" i="16"/>
  <c r="Y142" i="16" s="1"/>
  <c r="Q34" i="16"/>
  <c r="R34" i="16" s="1"/>
  <c r="X34" i="16"/>
  <c r="Y34" i="16" s="1"/>
  <c r="Q21" i="16"/>
  <c r="R21" i="16" s="1"/>
  <c r="X21" i="16"/>
  <c r="Y21" i="16" s="1"/>
  <c r="Q30" i="16"/>
  <c r="R30" i="16" s="1"/>
  <c r="X30" i="16"/>
  <c r="Y30" i="16" s="1"/>
  <c r="Q95" i="16"/>
  <c r="R95" i="16" s="1"/>
  <c r="X95" i="16"/>
  <c r="Y95" i="16" s="1"/>
  <c r="Q60" i="16"/>
  <c r="R60" i="16" s="1"/>
  <c r="X60" i="16"/>
  <c r="Y60" i="16" s="1"/>
  <c r="Q123" i="16"/>
  <c r="R123" i="16" s="1"/>
  <c r="X123" i="16"/>
  <c r="Y123" i="16" s="1"/>
  <c r="Q88" i="16"/>
  <c r="R88" i="16" s="1"/>
  <c r="X88" i="16"/>
  <c r="Y88" i="16" s="1"/>
  <c r="Q62" i="16"/>
  <c r="R62" i="16" s="1"/>
  <c r="X62" i="16"/>
  <c r="Y62" i="16" s="1"/>
  <c r="Q85" i="16"/>
  <c r="R85" i="16" s="1"/>
  <c r="X85" i="16"/>
  <c r="Y85" i="16" s="1"/>
  <c r="Q122" i="16"/>
  <c r="R122" i="16" s="1"/>
  <c r="X122" i="16"/>
  <c r="Y122" i="16" s="1"/>
  <c r="Q37" i="16"/>
  <c r="R37" i="16" s="1"/>
  <c r="X37" i="16"/>
  <c r="Y37" i="16" s="1"/>
  <c r="Q11" i="16"/>
  <c r="R11" i="16" s="1"/>
  <c r="X11" i="16"/>
  <c r="Y11" i="16" s="1"/>
  <c r="Q47" i="16"/>
  <c r="R47" i="16" s="1"/>
  <c r="X47" i="16"/>
  <c r="Y47" i="16" s="1"/>
  <c r="Q76" i="16"/>
  <c r="R76" i="16" s="1"/>
  <c r="X76" i="16"/>
  <c r="Y76" i="16" s="1"/>
  <c r="W150" i="16"/>
  <c r="Q93" i="16"/>
  <c r="R93" i="16" s="1"/>
  <c r="X93" i="16"/>
  <c r="Y93" i="16" s="1"/>
  <c r="Q90" i="16"/>
  <c r="R90" i="16" s="1"/>
  <c r="X90" i="16"/>
  <c r="Y90" i="16" s="1"/>
  <c r="Q136" i="16"/>
  <c r="R136" i="16" s="1"/>
  <c r="X136" i="16"/>
  <c r="Y136" i="16" s="1"/>
  <c r="Q117" i="16"/>
  <c r="R117" i="16" s="1"/>
  <c r="X117" i="16"/>
  <c r="Y117" i="16" s="1"/>
  <c r="Q17" i="16"/>
  <c r="R17" i="16" s="1"/>
  <c r="X17" i="16"/>
  <c r="Y17" i="16" s="1"/>
  <c r="Q26" i="16"/>
  <c r="R26" i="16" s="1"/>
  <c r="X26" i="16"/>
  <c r="Y26" i="16" s="1"/>
  <c r="Q59" i="16"/>
  <c r="R59" i="16" s="1"/>
  <c r="X59" i="16"/>
  <c r="Y59" i="16" s="1"/>
  <c r="Q19" i="16"/>
  <c r="R19" i="16" s="1"/>
  <c r="X19" i="16"/>
  <c r="Y19" i="16" s="1"/>
  <c r="Q119" i="16"/>
  <c r="R119" i="16" s="1"/>
  <c r="X119" i="16"/>
  <c r="Y119" i="16" s="1"/>
  <c r="Q24" i="16"/>
  <c r="R24" i="16" s="1"/>
  <c r="X24" i="16"/>
  <c r="Y24" i="16" s="1"/>
  <c r="Q58" i="16"/>
  <c r="R58" i="16" s="1"/>
  <c r="X58" i="16"/>
  <c r="Y58" i="16" s="1"/>
  <c r="Q61" i="16"/>
  <c r="R61" i="16" s="1"/>
  <c r="X61" i="16"/>
  <c r="Y61" i="16" s="1"/>
  <c r="Q118" i="16"/>
  <c r="R118" i="16" s="1"/>
  <c r="X118" i="16"/>
  <c r="Y118" i="16" s="1"/>
  <c r="Q121" i="16"/>
  <c r="R121" i="16" s="1"/>
  <c r="X121" i="16"/>
  <c r="Y121" i="16" s="1"/>
  <c r="Q7" i="16"/>
  <c r="X7" i="16"/>
  <c r="Y7" i="16" s="1"/>
  <c r="Q149" i="16"/>
  <c r="X149" i="16"/>
  <c r="Y149" i="16" s="1"/>
  <c r="Q23" i="16"/>
  <c r="R23" i="16" s="1"/>
  <c r="X23" i="16"/>
  <c r="Y23" i="16" s="1"/>
  <c r="Q145" i="16"/>
  <c r="R145" i="16" s="1"/>
  <c r="X145" i="16"/>
  <c r="Y145" i="16" s="1"/>
  <c r="Q40" i="16"/>
  <c r="R40" i="16" s="1"/>
  <c r="X40" i="16"/>
  <c r="Y40" i="16" s="1"/>
  <c r="Q46" i="16"/>
  <c r="R46" i="16" s="1"/>
  <c r="X46" i="16"/>
  <c r="Y46" i="16" s="1"/>
  <c r="Q8" i="16"/>
  <c r="X8" i="16"/>
  <c r="Y8" i="16" s="1"/>
  <c r="Q36" i="16"/>
  <c r="R36" i="16" s="1"/>
  <c r="X36" i="16"/>
  <c r="Y36" i="16" s="1"/>
  <c r="Q81" i="16"/>
  <c r="R81" i="16" s="1"/>
  <c r="X81" i="16"/>
  <c r="Y81" i="16" s="1"/>
  <c r="Q69" i="16"/>
  <c r="R69" i="16" s="1"/>
  <c r="X69" i="16"/>
  <c r="Y69" i="16" s="1"/>
  <c r="Q13" i="16"/>
  <c r="R13" i="16" s="1"/>
  <c r="X13" i="16"/>
  <c r="Y13" i="16" s="1"/>
  <c r="Q87" i="16"/>
  <c r="R87" i="16" s="1"/>
  <c r="X87" i="16"/>
  <c r="Y87" i="16" s="1"/>
  <c r="Q116" i="16"/>
  <c r="R116" i="16" s="1"/>
  <c r="X116" i="16"/>
  <c r="Y116" i="16" s="1"/>
  <c r="Q57" i="16"/>
  <c r="R57" i="16" s="1"/>
  <c r="X57" i="16"/>
  <c r="Y57" i="16" s="1"/>
  <c r="Q20" i="16"/>
  <c r="R20" i="16" s="1"/>
  <c r="X20" i="16"/>
  <c r="Y20" i="16" s="1"/>
  <c r="Q86" i="16"/>
  <c r="R86" i="16" s="1"/>
  <c r="X86" i="16"/>
  <c r="Y86" i="16" s="1"/>
  <c r="Q141" i="16"/>
  <c r="R141" i="16" s="1"/>
  <c r="X141" i="16"/>
  <c r="Y141" i="16" s="1"/>
  <c r="Q10" i="16"/>
  <c r="R10" i="16" s="1"/>
  <c r="X10" i="16"/>
  <c r="Y10" i="16" s="1"/>
  <c r="X150" i="16"/>
  <c r="Q42" i="16"/>
  <c r="R42" i="16" s="1"/>
  <c r="X42" i="16"/>
  <c r="Y42" i="16" s="1"/>
  <c r="Q148" i="16"/>
  <c r="X148" i="16"/>
  <c r="Q135" i="16"/>
  <c r="R135" i="16" s="1"/>
  <c r="X135" i="16"/>
  <c r="Y135" i="16" s="1"/>
  <c r="Q130" i="16"/>
  <c r="R130" i="16" s="1"/>
  <c r="X130" i="16"/>
  <c r="Y130" i="16" s="1"/>
  <c r="Q65" i="16"/>
  <c r="R65" i="16" s="1"/>
  <c r="X65" i="16"/>
  <c r="Y65" i="16" s="1"/>
  <c r="Q22" i="16"/>
  <c r="R22" i="16" s="1"/>
  <c r="X22" i="16"/>
  <c r="Y22" i="16" s="1"/>
  <c r="Q55" i="16"/>
  <c r="R55" i="16" s="1"/>
  <c r="X55" i="16"/>
  <c r="Y55" i="16" s="1"/>
  <c r="Q84" i="16"/>
  <c r="R84" i="16" s="1"/>
  <c r="X84" i="16"/>
  <c r="Y84" i="16" s="1"/>
  <c r="Q147" i="16"/>
  <c r="R147" i="16" s="1"/>
  <c r="X147" i="16"/>
  <c r="Y147" i="16" s="1"/>
  <c r="Q144" i="16"/>
  <c r="R144" i="16" s="1"/>
  <c r="X144" i="16"/>
  <c r="Y144" i="16" s="1"/>
  <c r="Q54" i="16"/>
  <c r="R54" i="16" s="1"/>
  <c r="X54" i="16"/>
  <c r="Y54" i="16" s="1"/>
  <c r="Q45" i="16"/>
  <c r="R45" i="16" s="1"/>
  <c r="X45" i="16"/>
  <c r="Y45" i="16" s="1"/>
  <c r="Q146" i="16"/>
  <c r="R146" i="16" s="1"/>
  <c r="X146" i="16"/>
  <c r="Y146" i="16" s="1"/>
  <c r="W108" i="16"/>
  <c r="Y108" i="16" s="1"/>
  <c r="Q14" i="16"/>
  <c r="R14" i="16" s="1"/>
  <c r="X14" i="16"/>
  <c r="Y14" i="16" s="1"/>
  <c r="Q139" i="16"/>
  <c r="R139" i="16" s="1"/>
  <c r="X139" i="16"/>
  <c r="Y139" i="16" s="1"/>
  <c r="Q138" i="16"/>
  <c r="R138" i="16" s="1"/>
  <c r="X138" i="16"/>
  <c r="Y138" i="16" s="1"/>
  <c r="Q72" i="16"/>
  <c r="R72" i="16" s="1"/>
  <c r="X72" i="16"/>
  <c r="Y72" i="16" s="1"/>
  <c r="Q74" i="16"/>
  <c r="R74" i="16" s="1"/>
  <c r="X74" i="16"/>
  <c r="Y74" i="16" s="1"/>
  <c r="Q128" i="16"/>
  <c r="R128" i="16" s="1"/>
  <c r="X128" i="16"/>
  <c r="Y128" i="16" s="1"/>
  <c r="Q43" i="16"/>
  <c r="R43" i="16" s="1"/>
  <c r="X43" i="16"/>
  <c r="Y43" i="16" s="1"/>
  <c r="Q39" i="16"/>
  <c r="R39" i="16" s="1"/>
  <c r="X39" i="16"/>
  <c r="Y39" i="16" s="1"/>
  <c r="Q100" i="16"/>
  <c r="R100" i="16" s="1"/>
  <c r="X100" i="16"/>
  <c r="Y100" i="16" s="1"/>
  <c r="Q131" i="16"/>
  <c r="R131" i="16" s="1"/>
  <c r="X131" i="16"/>
  <c r="Y131" i="16" s="1"/>
  <c r="Q96" i="16"/>
  <c r="R96" i="16" s="1"/>
  <c r="X96" i="16"/>
  <c r="Y96" i="16" s="1"/>
  <c r="Q133" i="16"/>
  <c r="R133" i="16" s="1"/>
  <c r="X133" i="16"/>
  <c r="Y133" i="16" s="1"/>
  <c r="Q32" i="16"/>
  <c r="R32" i="16" s="1"/>
  <c r="X32" i="16"/>
  <c r="Y32" i="16" s="1"/>
  <c r="Q98" i="16"/>
  <c r="R98" i="16" s="1"/>
  <c r="X98" i="16"/>
  <c r="Y98" i="16" s="1"/>
  <c r="Q53" i="16"/>
  <c r="R53" i="16" s="1"/>
  <c r="X53" i="16"/>
  <c r="Y53" i="16" s="1"/>
  <c r="Q41" i="16"/>
  <c r="R41" i="16" s="1"/>
  <c r="X41" i="16"/>
  <c r="Y41" i="16" s="1"/>
  <c r="Q52" i="16"/>
  <c r="R52" i="16" s="1"/>
  <c r="X52" i="16"/>
  <c r="Y52" i="16" s="1"/>
  <c r="Q115" i="16"/>
  <c r="R115" i="16" s="1"/>
  <c r="X115" i="16"/>
  <c r="Y115" i="16" s="1"/>
  <c r="Q112" i="16"/>
  <c r="R112" i="16" s="1"/>
  <c r="X112" i="16"/>
  <c r="Y112" i="16" s="1"/>
  <c r="Q143" i="16"/>
  <c r="R143" i="16" s="1"/>
  <c r="X143" i="16"/>
  <c r="Y143" i="16" s="1"/>
  <c r="Q16" i="16"/>
  <c r="R16" i="16" s="1"/>
  <c r="X16" i="16"/>
  <c r="Y16" i="16" s="1"/>
  <c r="Q114" i="16"/>
  <c r="R114" i="16" s="1"/>
  <c r="X114" i="16"/>
  <c r="Y114" i="16" s="1"/>
  <c r="Q125" i="16"/>
  <c r="X125" i="16"/>
  <c r="Y125" i="16" s="1"/>
  <c r="Q56" i="16"/>
  <c r="X56" i="16"/>
  <c r="Y56" i="16" s="1"/>
  <c r="Q44" i="16"/>
  <c r="X44" i="16"/>
  <c r="Y44" i="16" s="1"/>
  <c r="Q78" i="16"/>
  <c r="R78" i="16" s="1"/>
  <c r="X78" i="16"/>
  <c r="Y78" i="16" s="1"/>
  <c r="Q75" i="16"/>
  <c r="R75" i="16" s="1"/>
  <c r="X75" i="16"/>
  <c r="Y75" i="16" s="1"/>
  <c r="Q132" i="16"/>
  <c r="R132" i="16" s="1"/>
  <c r="X132" i="16"/>
  <c r="Y132" i="16" s="1"/>
  <c r="Q70" i="16"/>
  <c r="R70" i="16" s="1"/>
  <c r="X70" i="16"/>
  <c r="Y70" i="16" s="1"/>
  <c r="Q29" i="16"/>
  <c r="R29" i="16" s="1"/>
  <c r="X29" i="16"/>
  <c r="Y29" i="16" s="1"/>
  <c r="Q38" i="16"/>
  <c r="R38" i="16" s="1"/>
  <c r="X38" i="16"/>
  <c r="Y38" i="16" s="1"/>
  <c r="Q71" i="16"/>
  <c r="R71" i="16" s="1"/>
  <c r="X71" i="16"/>
  <c r="Y71" i="16" s="1"/>
  <c r="Q68" i="16"/>
  <c r="X68" i="16"/>
  <c r="Y68" i="16" s="1"/>
  <c r="Q64" i="16"/>
  <c r="R64" i="16" s="1"/>
  <c r="X64" i="16"/>
  <c r="Y64" i="16" s="1"/>
  <c r="Q27" i="16"/>
  <c r="R27" i="16" s="1"/>
  <c r="X27" i="16"/>
  <c r="Y27" i="16" s="1"/>
  <c r="Q124" i="16"/>
  <c r="R124" i="16" s="1"/>
  <c r="X124" i="16"/>
  <c r="Y124" i="16" s="1"/>
  <c r="Q66" i="16"/>
  <c r="R66" i="16" s="1"/>
  <c r="X66" i="16"/>
  <c r="Y66" i="16" s="1"/>
  <c r="Q28" i="16"/>
  <c r="R28" i="16" s="1"/>
  <c r="X28" i="16"/>
  <c r="Y28" i="16" s="1"/>
  <c r="Q126" i="16"/>
  <c r="R126" i="16" s="1"/>
  <c r="X126" i="16"/>
  <c r="Y126" i="16" s="1"/>
  <c r="Q9" i="16"/>
  <c r="R9" i="16" s="1"/>
  <c r="X9" i="16"/>
  <c r="Y9" i="16" s="1"/>
  <c r="Q15" i="16"/>
  <c r="R15" i="16" s="1"/>
  <c r="X15" i="16"/>
  <c r="Y15" i="16" s="1"/>
  <c r="Q83" i="16"/>
  <c r="R83" i="16" s="1"/>
  <c r="X83" i="16"/>
  <c r="Y83" i="16" s="1"/>
  <c r="Q111" i="16"/>
  <c r="R111" i="16" s="1"/>
  <c r="X111" i="16"/>
  <c r="Y111" i="16" s="1"/>
  <c r="Q140" i="16"/>
  <c r="R140" i="16" s="1"/>
  <c r="X140" i="16"/>
  <c r="Y140" i="16" s="1"/>
  <c r="Q82" i="16"/>
  <c r="R82" i="16" s="1"/>
  <c r="X82" i="16"/>
  <c r="Y82" i="16" s="1"/>
  <c r="P58" i="15"/>
  <c r="P50" i="15"/>
  <c r="P148" i="16"/>
  <c r="Y148" i="16"/>
  <c r="R56" i="16"/>
  <c r="R44" i="16"/>
  <c r="P6" i="16"/>
  <c r="W6" i="16"/>
  <c r="Q6" i="16"/>
  <c r="X6" i="16"/>
  <c r="P149" i="16"/>
  <c r="P125" i="16"/>
  <c r="R125" i="16" s="1"/>
  <c r="AE49" i="16"/>
  <c r="R52" i="18"/>
  <c r="Z52" i="18" s="1"/>
  <c r="AE52" i="18" s="1"/>
  <c r="R150" i="16"/>
  <c r="R49" i="18"/>
  <c r="Z49" i="18" s="1"/>
  <c r="AD49" i="18" s="1"/>
  <c r="AH49" i="18" s="1"/>
  <c r="R51" i="18"/>
  <c r="Z51" i="18" s="1"/>
  <c r="AD51" i="18" s="1"/>
  <c r="AH51" i="18" s="1"/>
  <c r="R53" i="18"/>
  <c r="Z53" i="18" s="1"/>
  <c r="AD53" i="18" s="1"/>
  <c r="AH53" i="18" s="1"/>
  <c r="X55" i="18"/>
  <c r="AF50" i="18"/>
  <c r="AF55" i="18" s="1"/>
  <c r="AB55" i="18"/>
  <c r="R50" i="18"/>
  <c r="Z50" i="18" s="1"/>
  <c r="Y50" i="18"/>
  <c r="P152" i="16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K68" i="17"/>
  <c r="J68" i="17"/>
  <c r="K60" i="17"/>
  <c r="J60" i="17"/>
  <c r="K59" i="17"/>
  <c r="J59" i="17"/>
  <c r="K58" i="17"/>
  <c r="J58" i="17"/>
  <c r="K29" i="17"/>
  <c r="J29" i="17"/>
  <c r="K16" i="17"/>
  <c r="J16" i="17"/>
  <c r="K15" i="17"/>
  <c r="J15" i="17"/>
  <c r="P161" i="16" l="1"/>
  <c r="P160" i="16" a="1"/>
  <c r="P160" i="16" s="1"/>
  <c r="Q161" i="16"/>
  <c r="Q160" i="16" a="1"/>
  <c r="Q160" i="16" s="1"/>
  <c r="R6" i="16"/>
  <c r="Q159" i="16"/>
  <c r="P159" i="16"/>
  <c r="R48" i="16"/>
  <c r="R68" i="16"/>
  <c r="R7" i="16"/>
  <c r="R149" i="16"/>
  <c r="R148" i="16"/>
  <c r="Y150" i="16"/>
  <c r="R8" i="16"/>
  <c r="Q152" i="16"/>
  <c r="Y6" i="16"/>
  <c r="AD52" i="18"/>
  <c r="AH52" i="18" s="1"/>
  <c r="AE51" i="18"/>
  <c r="AE53" i="18"/>
  <c r="Y55" i="18"/>
  <c r="AC50" i="18"/>
  <c r="AD50" i="18"/>
  <c r="AE50" i="18"/>
  <c r="Z55" i="18"/>
  <c r="DF44" i="8"/>
  <c r="DS44" i="8" s="1"/>
  <c r="K37" i="9" s="1"/>
  <c r="DZ35" i="8"/>
  <c r="DW35" i="8"/>
  <c r="O28" i="9" s="1"/>
  <c r="DV35" i="8"/>
  <c r="N28" i="9" s="1"/>
  <c r="DU35" i="8"/>
  <c r="M28" i="9" s="1"/>
  <c r="DT35" i="8"/>
  <c r="DS35" i="8"/>
  <c r="K28" i="9" s="1"/>
  <c r="DR35" i="8"/>
  <c r="J28" i="9" s="1"/>
  <c r="DO35" i="8"/>
  <c r="G28" i="9" s="1"/>
  <c r="DN35" i="8"/>
  <c r="F28" i="9" s="1"/>
  <c r="DH35" i="8"/>
  <c r="D28" i="9" s="1"/>
  <c r="DG35" i="8"/>
  <c r="C28" i="9" s="1"/>
  <c r="DF35" i="8"/>
  <c r="B28" i="9" s="1"/>
  <c r="DZ34" i="8"/>
  <c r="DW34" i="8"/>
  <c r="O27" i="9" s="1"/>
  <c r="DV34" i="8"/>
  <c r="N27" i="9" s="1"/>
  <c r="DU34" i="8"/>
  <c r="DT34" i="8"/>
  <c r="L27" i="9" s="1"/>
  <c r="DS34" i="8"/>
  <c r="K27" i="9" s="1"/>
  <c r="DR34" i="8"/>
  <c r="J27" i="9" s="1"/>
  <c r="DO34" i="8"/>
  <c r="G27" i="9" s="1"/>
  <c r="DN34" i="8"/>
  <c r="DH34" i="8"/>
  <c r="D27" i="9" s="1"/>
  <c r="DG34" i="8"/>
  <c r="C27" i="9" s="1"/>
  <c r="DF34" i="8"/>
  <c r="B27" i="9" s="1"/>
  <c r="DZ33" i="8"/>
  <c r="R26" i="9" s="1"/>
  <c r="DW33" i="8"/>
  <c r="O26" i="9" s="1"/>
  <c r="DV33" i="8"/>
  <c r="N26" i="9" s="1"/>
  <c r="DU33" i="8"/>
  <c r="M26" i="9" s="1"/>
  <c r="DT33" i="8"/>
  <c r="L26" i="9" s="1"/>
  <c r="DS33" i="8"/>
  <c r="K26" i="9" s="1"/>
  <c r="DR33" i="8"/>
  <c r="DO33" i="8"/>
  <c r="G26" i="9" s="1"/>
  <c r="DN33" i="8"/>
  <c r="DH33" i="8"/>
  <c r="D26" i="9" s="1"/>
  <c r="DG33" i="8"/>
  <c r="C26" i="9" s="1"/>
  <c r="DF33" i="8"/>
  <c r="B26" i="9" s="1"/>
  <c r="DZ32" i="8"/>
  <c r="R25" i="9" s="1"/>
  <c r="DW32" i="8"/>
  <c r="O25" i="9" s="1"/>
  <c r="DV32" i="8"/>
  <c r="N25" i="9" s="1"/>
  <c r="DU32" i="8"/>
  <c r="M25" i="9" s="1"/>
  <c r="DT32" i="8"/>
  <c r="L25" i="9" s="1"/>
  <c r="DS32" i="8"/>
  <c r="K25" i="9" s="1"/>
  <c r="DR32" i="8"/>
  <c r="J25" i="9" s="1"/>
  <c r="DO32" i="8"/>
  <c r="G25" i="9" s="1"/>
  <c r="DN32" i="8"/>
  <c r="DH32" i="8"/>
  <c r="D25" i="9" s="1"/>
  <c r="DG32" i="8"/>
  <c r="C25" i="9" s="1"/>
  <c r="DF32" i="8"/>
  <c r="B25" i="9" s="1"/>
  <c r="DZ31" i="8"/>
  <c r="R24" i="9" s="1"/>
  <c r="DW31" i="8"/>
  <c r="O24" i="9" s="1"/>
  <c r="DV31" i="8"/>
  <c r="N24" i="9" s="1"/>
  <c r="DU31" i="8"/>
  <c r="M24" i="9" s="1"/>
  <c r="DT31" i="8"/>
  <c r="DS31" i="8"/>
  <c r="K24" i="9" s="1"/>
  <c r="DR31" i="8"/>
  <c r="J24" i="9" s="1"/>
  <c r="DO31" i="8"/>
  <c r="G24" i="9" s="1"/>
  <c r="DN31" i="8"/>
  <c r="F24" i="9" s="1"/>
  <c r="DH31" i="8"/>
  <c r="D24" i="9" s="1"/>
  <c r="DG31" i="8"/>
  <c r="C24" i="9" s="1"/>
  <c r="DF31" i="8"/>
  <c r="B24" i="9" s="1"/>
  <c r="DZ30" i="8"/>
  <c r="R23" i="9" s="1"/>
  <c r="DW30" i="8"/>
  <c r="O23" i="9" s="1"/>
  <c r="DV30" i="8"/>
  <c r="N23" i="9" s="1"/>
  <c r="DU30" i="8"/>
  <c r="M23" i="9" s="1"/>
  <c r="DT30" i="8"/>
  <c r="L23" i="9" s="1"/>
  <c r="DS30" i="8"/>
  <c r="K23" i="9" s="1"/>
  <c r="DR30" i="8"/>
  <c r="J23" i="9" s="1"/>
  <c r="DO30" i="8"/>
  <c r="G23" i="9" s="1"/>
  <c r="DN30" i="8"/>
  <c r="F23" i="9" s="1"/>
  <c r="DH30" i="8"/>
  <c r="D23" i="9" s="1"/>
  <c r="DG30" i="8"/>
  <c r="C23" i="9" s="1"/>
  <c r="DF30" i="8"/>
  <c r="B23" i="9" s="1"/>
  <c r="DZ29" i="8"/>
  <c r="R22" i="9" s="1"/>
  <c r="DW29" i="8"/>
  <c r="O22" i="9" s="1"/>
  <c r="DV29" i="8"/>
  <c r="N22" i="9" s="1"/>
  <c r="DU29" i="8"/>
  <c r="M22" i="9" s="1"/>
  <c r="DT29" i="8"/>
  <c r="L22" i="9" s="1"/>
  <c r="DS29" i="8"/>
  <c r="K22" i="9" s="1"/>
  <c r="DR29" i="8"/>
  <c r="DO29" i="8"/>
  <c r="G22" i="9" s="1"/>
  <c r="DN29" i="8"/>
  <c r="DH29" i="8"/>
  <c r="D22" i="9" s="1"/>
  <c r="DG29" i="8"/>
  <c r="C22" i="9" s="1"/>
  <c r="DF29" i="8"/>
  <c r="DF41" i="8" s="1"/>
  <c r="DZ28" i="8"/>
  <c r="R21" i="9" s="1"/>
  <c r="DW28" i="8"/>
  <c r="O21" i="9" s="1"/>
  <c r="DV28" i="8"/>
  <c r="N21" i="9" s="1"/>
  <c r="DU28" i="8"/>
  <c r="M21" i="9" s="1"/>
  <c r="DT28" i="8"/>
  <c r="L21" i="9" s="1"/>
  <c r="DS28" i="8"/>
  <c r="K21" i="9" s="1"/>
  <c r="DR28" i="8"/>
  <c r="DO28" i="8"/>
  <c r="G21" i="9" s="1"/>
  <c r="DN28" i="8"/>
  <c r="F21" i="9" s="1"/>
  <c r="DH28" i="8"/>
  <c r="D21" i="9" s="1"/>
  <c r="DG28" i="8"/>
  <c r="C21" i="9" s="1"/>
  <c r="DF28" i="8"/>
  <c r="B21" i="9" s="1"/>
  <c r="DZ27" i="8"/>
  <c r="R20" i="9" s="1"/>
  <c r="DW27" i="8"/>
  <c r="O20" i="9" s="1"/>
  <c r="DV27" i="8"/>
  <c r="N20" i="9" s="1"/>
  <c r="DU27" i="8"/>
  <c r="M20" i="9" s="1"/>
  <c r="DT27" i="8"/>
  <c r="L20" i="9" s="1"/>
  <c r="DS27" i="8"/>
  <c r="K20" i="9" s="1"/>
  <c r="DR27" i="8"/>
  <c r="J20" i="9" s="1"/>
  <c r="DO27" i="8"/>
  <c r="G20" i="9" s="1"/>
  <c r="DN27" i="8"/>
  <c r="F20" i="9" s="1"/>
  <c r="DH27" i="8"/>
  <c r="D20" i="9" s="1"/>
  <c r="DG27" i="8"/>
  <c r="C20" i="9" s="1"/>
  <c r="DF27" i="8"/>
  <c r="DZ26" i="8"/>
  <c r="DW26" i="8"/>
  <c r="O19" i="9" s="1"/>
  <c r="DV26" i="8"/>
  <c r="N19" i="9" s="1"/>
  <c r="DU26" i="8"/>
  <c r="M19" i="9" s="1"/>
  <c r="DT26" i="8"/>
  <c r="L19" i="9" s="1"/>
  <c r="DS26" i="8"/>
  <c r="K19" i="9" s="1"/>
  <c r="DR26" i="8"/>
  <c r="J19" i="9" s="1"/>
  <c r="DO26" i="8"/>
  <c r="G19" i="9" s="1"/>
  <c r="DN26" i="8"/>
  <c r="F19" i="9" s="1"/>
  <c r="DH26" i="8"/>
  <c r="D19" i="9" s="1"/>
  <c r="DG26" i="8"/>
  <c r="C19" i="9" s="1"/>
  <c r="DF26" i="8"/>
  <c r="DF40" i="8" s="1"/>
  <c r="B33" i="9" s="1"/>
  <c r="DZ25" i="8"/>
  <c r="R18" i="9" s="1"/>
  <c r="DW25" i="8"/>
  <c r="O18" i="9" s="1"/>
  <c r="DV25" i="8"/>
  <c r="N18" i="9" s="1"/>
  <c r="DU25" i="8"/>
  <c r="M18" i="9" s="1"/>
  <c r="DT25" i="8"/>
  <c r="L18" i="9" s="1"/>
  <c r="DS25" i="8"/>
  <c r="K18" i="9" s="1"/>
  <c r="DR25" i="8"/>
  <c r="DO25" i="8"/>
  <c r="G18" i="9" s="1"/>
  <c r="DN25" i="8"/>
  <c r="DH25" i="8"/>
  <c r="D18" i="9" s="1"/>
  <c r="DG25" i="8"/>
  <c r="C18" i="9" s="1"/>
  <c r="DF25" i="8"/>
  <c r="B18" i="9" s="1"/>
  <c r="DZ24" i="8"/>
  <c r="R17" i="9" s="1"/>
  <c r="DW24" i="8"/>
  <c r="O17" i="9" s="1"/>
  <c r="DV24" i="8"/>
  <c r="N17" i="9" s="1"/>
  <c r="DU24" i="8"/>
  <c r="M17" i="9" s="1"/>
  <c r="DT24" i="8"/>
  <c r="L17" i="9" s="1"/>
  <c r="DS24" i="8"/>
  <c r="K17" i="9" s="1"/>
  <c r="DR24" i="8"/>
  <c r="DO24" i="8"/>
  <c r="G17" i="9" s="1"/>
  <c r="DN24" i="8"/>
  <c r="F17" i="9" s="1"/>
  <c r="DH24" i="8"/>
  <c r="D17" i="9" s="1"/>
  <c r="DG24" i="8"/>
  <c r="C17" i="9" s="1"/>
  <c r="DF24" i="8"/>
  <c r="DZ23" i="8"/>
  <c r="DW23" i="8"/>
  <c r="O16" i="9" s="1"/>
  <c r="DV23" i="8"/>
  <c r="N16" i="9" s="1"/>
  <c r="DU23" i="8"/>
  <c r="M16" i="9" s="1"/>
  <c r="DT23" i="8"/>
  <c r="DS23" i="8"/>
  <c r="K16" i="9" s="1"/>
  <c r="DR23" i="8"/>
  <c r="J16" i="9" s="1"/>
  <c r="DO23" i="8"/>
  <c r="G16" i="9" s="1"/>
  <c r="DN23" i="8"/>
  <c r="DH23" i="8"/>
  <c r="D16" i="9" s="1"/>
  <c r="DG23" i="8"/>
  <c r="C16" i="9" s="1"/>
  <c r="DF23" i="8"/>
  <c r="DZ22" i="8"/>
  <c r="R15" i="9" s="1"/>
  <c r="DW22" i="8"/>
  <c r="O15" i="9" s="1"/>
  <c r="DV22" i="8"/>
  <c r="N15" i="9" s="1"/>
  <c r="DU22" i="8"/>
  <c r="M15" i="9" s="1"/>
  <c r="DT22" i="8"/>
  <c r="L15" i="9" s="1"/>
  <c r="DS22" i="8"/>
  <c r="K15" i="9" s="1"/>
  <c r="DR22" i="8"/>
  <c r="J15" i="9" s="1"/>
  <c r="DO22" i="8"/>
  <c r="G15" i="9" s="1"/>
  <c r="DN22" i="8"/>
  <c r="DH22" i="8"/>
  <c r="DG22" i="8"/>
  <c r="C15" i="9" s="1"/>
  <c r="DF22" i="8"/>
  <c r="B15" i="9" s="1"/>
  <c r="DZ21" i="8"/>
  <c r="R14" i="9" s="1"/>
  <c r="DW21" i="8"/>
  <c r="O14" i="9" s="1"/>
  <c r="DV21" i="8"/>
  <c r="N14" i="9" s="1"/>
  <c r="DU21" i="8"/>
  <c r="M14" i="9" s="1"/>
  <c r="DT21" i="8"/>
  <c r="L14" i="9" s="1"/>
  <c r="DS21" i="8"/>
  <c r="K14" i="9" s="1"/>
  <c r="DR21" i="8"/>
  <c r="J14" i="9" s="1"/>
  <c r="DO21" i="8"/>
  <c r="G14" i="9" s="1"/>
  <c r="DN21" i="8"/>
  <c r="F14" i="9" s="1"/>
  <c r="DH21" i="8"/>
  <c r="DG21" i="8"/>
  <c r="C14" i="9" s="1"/>
  <c r="DF21" i="8"/>
  <c r="DF38" i="8" s="1"/>
  <c r="R152" i="16" l="1"/>
  <c r="AH50" i="18"/>
  <c r="AH55" i="18" s="1"/>
  <c r="AH57" i="18" s="1"/>
  <c r="AH58" i="18" s="1"/>
  <c r="AD55" i="18"/>
  <c r="AC55" i="18"/>
  <c r="AG50" i="18"/>
  <c r="AG55" i="18" s="1"/>
  <c r="DX35" i="8"/>
  <c r="P28" i="9" s="1"/>
  <c r="B20" i="9"/>
  <c r="DT40" i="8"/>
  <c r="DW40" i="8"/>
  <c r="DS40" i="8"/>
  <c r="K33" i="9" s="1"/>
  <c r="DO40" i="8"/>
  <c r="DZ40" i="8"/>
  <c r="DV40" i="8"/>
  <c r="DR40" i="8"/>
  <c r="J33" i="9" s="1"/>
  <c r="DN40" i="8"/>
  <c r="DU40" i="8"/>
  <c r="B34" i="9"/>
  <c r="DW41" i="8"/>
  <c r="O34" i="9" s="1"/>
  <c r="DU41" i="8"/>
  <c r="DS41" i="8"/>
  <c r="K34" i="9" s="1"/>
  <c r="DO41" i="8"/>
  <c r="DN41" i="8"/>
  <c r="F34" i="9" s="1"/>
  <c r="DZ41" i="8"/>
  <c r="DV41" i="8"/>
  <c r="DT41" i="8"/>
  <c r="DR41" i="8"/>
  <c r="DF45" i="8"/>
  <c r="DZ38" i="8"/>
  <c r="R31" i="9" s="1"/>
  <c r="DW38" i="8"/>
  <c r="O31" i="9" s="1"/>
  <c r="DV38" i="8"/>
  <c r="N31" i="9" s="1"/>
  <c r="DU38" i="8"/>
  <c r="DT38" i="8"/>
  <c r="L31" i="9" s="1"/>
  <c r="DS38" i="8"/>
  <c r="K31" i="9" s="1"/>
  <c r="DR38" i="8"/>
  <c r="J31" i="9" s="1"/>
  <c r="DO38" i="8"/>
  <c r="G31" i="9" s="1"/>
  <c r="DN38" i="8"/>
  <c r="EB21" i="8"/>
  <c r="T14" i="9" s="1"/>
  <c r="EB30" i="8"/>
  <c r="T23" i="9" s="1"/>
  <c r="B19" i="9"/>
  <c r="EC34" i="8"/>
  <c r="U27" i="9" s="1"/>
  <c r="DP21" i="8"/>
  <c r="DY21" i="8" s="1"/>
  <c r="DP26" i="8"/>
  <c r="DP40" i="8" s="1"/>
  <c r="H33" i="9" s="1"/>
  <c r="DP30" i="8"/>
  <c r="H23" i="9" s="1"/>
  <c r="EC21" i="8"/>
  <c r="U14" i="9" s="1"/>
  <c r="DP27" i="8"/>
  <c r="H20" i="9" s="1"/>
  <c r="EB27" i="8"/>
  <c r="T20" i="9" s="1"/>
  <c r="DP29" i="8"/>
  <c r="ED29" i="8" s="1"/>
  <c r="V22" i="9" s="1"/>
  <c r="DI30" i="8"/>
  <c r="E23" i="9" s="1"/>
  <c r="EC30" i="8"/>
  <c r="U23" i="9" s="1"/>
  <c r="DI34" i="8"/>
  <c r="E27" i="9" s="1"/>
  <c r="DG44" i="8"/>
  <c r="C37" i="9" s="1"/>
  <c r="EC22" i="8"/>
  <c r="U15" i="9" s="1"/>
  <c r="EA44" i="8"/>
  <c r="S37" i="9" s="1"/>
  <c r="F16" i="9"/>
  <c r="DP23" i="8"/>
  <c r="H16" i="9" s="1"/>
  <c r="DX23" i="8"/>
  <c r="P16" i="9" s="1"/>
  <c r="L16" i="9"/>
  <c r="R16" i="9"/>
  <c r="EB23" i="8"/>
  <c r="T16" i="9" s="1"/>
  <c r="F27" i="9"/>
  <c r="EB34" i="8"/>
  <c r="T27" i="9" s="1"/>
  <c r="DP34" i="8"/>
  <c r="H27" i="9" s="1"/>
  <c r="ED45" i="8"/>
  <c r="V38" i="9" s="1"/>
  <c r="B38" i="9"/>
  <c r="DF39" i="8"/>
  <c r="B32" i="9" s="1"/>
  <c r="B16" i="9"/>
  <c r="ED26" i="8"/>
  <c r="V19" i="9" s="1"/>
  <c r="EC26" i="8"/>
  <c r="U19" i="9" s="1"/>
  <c r="EB26" i="8"/>
  <c r="T19" i="9" s="1"/>
  <c r="DI26" i="8"/>
  <c r="E19" i="9" s="1"/>
  <c r="DX33" i="8"/>
  <c r="P26" i="9" s="1"/>
  <c r="J26" i="9"/>
  <c r="R28" i="9"/>
  <c r="EB35" i="8"/>
  <c r="T28" i="9" s="1"/>
  <c r="DY26" i="8"/>
  <c r="DY40" i="8" s="1"/>
  <c r="Q33" i="9" s="1"/>
  <c r="H19" i="9"/>
  <c r="ED21" i="8"/>
  <c r="V14" i="9" s="1"/>
  <c r="H14" i="9"/>
  <c r="DI22" i="8"/>
  <c r="E15" i="9" s="1"/>
  <c r="D15" i="9"/>
  <c r="DI21" i="8"/>
  <c r="E14" i="9" s="1"/>
  <c r="D14" i="9"/>
  <c r="F15" i="9"/>
  <c r="EB22" i="8"/>
  <c r="T15" i="9" s="1"/>
  <c r="DP22" i="8"/>
  <c r="EB31" i="8"/>
  <c r="T24" i="9" s="1"/>
  <c r="DP31" i="8"/>
  <c r="H24" i="9" s="1"/>
  <c r="L28" i="9"/>
  <c r="R19" i="9"/>
  <c r="DX22" i="8"/>
  <c r="P15" i="9" s="1"/>
  <c r="DP25" i="8"/>
  <c r="H18" i="9" s="1"/>
  <c r="DX31" i="8"/>
  <c r="P24" i="9" s="1"/>
  <c r="ED34" i="8"/>
  <c r="V27" i="9" s="1"/>
  <c r="DP35" i="8"/>
  <c r="H28" i="9" s="1"/>
  <c r="DO44" i="8"/>
  <c r="G37" i="9" s="1"/>
  <c r="DX21" i="8"/>
  <c r="P14" i="9" s="1"/>
  <c r="DG38" i="8"/>
  <c r="C31" i="9" s="1"/>
  <c r="DX28" i="8"/>
  <c r="P21" i="9" s="1"/>
  <c r="ED30" i="8"/>
  <c r="V23" i="9" s="1"/>
  <c r="DP32" i="8"/>
  <c r="H25" i="9" s="1"/>
  <c r="DP33" i="8"/>
  <c r="DY34" i="8"/>
  <c r="Q27" i="9" s="1"/>
  <c r="DI35" i="8"/>
  <c r="E28" i="9" s="1"/>
  <c r="R27" i="9"/>
  <c r="L24" i="9"/>
  <c r="J21" i="9"/>
  <c r="DX26" i="8"/>
  <c r="P19" i="9" s="1"/>
  <c r="DX27" i="8"/>
  <c r="P20" i="9" s="1"/>
  <c r="ED44" i="8"/>
  <c r="V37" i="9" s="1"/>
  <c r="B37" i="9"/>
  <c r="DW44" i="8"/>
  <c r="O37" i="9" s="1"/>
  <c r="M27" i="9"/>
  <c r="F26" i="9"/>
  <c r="F25" i="9"/>
  <c r="B14" i="9"/>
  <c r="B31" i="9" s="1"/>
  <c r="DX29" i="8"/>
  <c r="P22" i="9" s="1"/>
  <c r="J22" i="9"/>
  <c r="F22" i="9"/>
  <c r="B22" i="9"/>
  <c r="DX24" i="8"/>
  <c r="P17" i="9" s="1"/>
  <c r="DX25" i="8"/>
  <c r="P18" i="9" s="1"/>
  <c r="DI40" i="8"/>
  <c r="E33" i="9" s="1"/>
  <c r="J17" i="9"/>
  <c r="B17" i="9"/>
  <c r="J18" i="9"/>
  <c r="F18" i="9"/>
  <c r="EA34" i="8"/>
  <c r="S27" i="9" s="1"/>
  <c r="DH41" i="8"/>
  <c r="D34" i="9" s="1"/>
  <c r="DN45" i="8"/>
  <c r="F38" i="9" s="1"/>
  <c r="EC25" i="8"/>
  <c r="U18" i="9" s="1"/>
  <c r="DI25" i="8"/>
  <c r="E18" i="9" s="1"/>
  <c r="EB25" i="8"/>
  <c r="T18" i="9" s="1"/>
  <c r="DF48" i="8"/>
  <c r="B41" i="9" s="1"/>
  <c r="G34" i="9"/>
  <c r="DG41" i="8"/>
  <c r="C34" i="9" s="1"/>
  <c r="N34" i="9"/>
  <c r="ED31" i="8"/>
  <c r="V24" i="9" s="1"/>
  <c r="EC45" i="8"/>
  <c r="U38" i="9" s="1"/>
  <c r="DY45" i="8"/>
  <c r="Q38" i="9" s="1"/>
  <c r="DU45" i="8"/>
  <c r="M38" i="9" s="1"/>
  <c r="DQ45" i="8"/>
  <c r="I38" i="9" s="1"/>
  <c r="DI45" i="8"/>
  <c r="E38" i="9" s="1"/>
  <c r="EB45" i="8"/>
  <c r="T38" i="9" s="1"/>
  <c r="DX45" i="8"/>
  <c r="P38" i="9" s="1"/>
  <c r="DT45" i="8"/>
  <c r="L38" i="9" s="1"/>
  <c r="DP45" i="8"/>
  <c r="H38" i="9" s="1"/>
  <c r="DH45" i="8"/>
  <c r="D38" i="9" s="1"/>
  <c r="EA45" i="8"/>
  <c r="S38" i="9" s="1"/>
  <c r="DW45" i="8"/>
  <c r="O38" i="9" s="1"/>
  <c r="DS45" i="8"/>
  <c r="K38" i="9" s="1"/>
  <c r="DO45" i="8"/>
  <c r="G38" i="9" s="1"/>
  <c r="DG45" i="8"/>
  <c r="C38" i="9" s="1"/>
  <c r="DZ45" i="8"/>
  <c r="R38" i="9" s="1"/>
  <c r="ED25" i="8"/>
  <c r="V18" i="9" s="1"/>
  <c r="DQ26" i="8"/>
  <c r="M33" i="9" s="1"/>
  <c r="DY27" i="8"/>
  <c r="ED27" i="8"/>
  <c r="V20" i="9" s="1"/>
  <c r="ED32" i="8"/>
  <c r="V25" i="9" s="1"/>
  <c r="F31" i="9"/>
  <c r="DH38" i="8"/>
  <c r="D31" i="9" s="1"/>
  <c r="L33" i="9"/>
  <c r="DH40" i="8"/>
  <c r="D33" i="9" s="1"/>
  <c r="DF47" i="8"/>
  <c r="B40" i="9" s="1"/>
  <c r="O33" i="9"/>
  <c r="G33" i="9"/>
  <c r="DG40" i="8"/>
  <c r="C33" i="9" s="1"/>
  <c r="R33" i="9"/>
  <c r="N33" i="9"/>
  <c r="F33" i="9"/>
  <c r="DP28" i="8"/>
  <c r="DY33" i="8"/>
  <c r="EC33" i="8"/>
  <c r="U26" i="9" s="1"/>
  <c r="DI33" i="8"/>
  <c r="E26" i="9" s="1"/>
  <c r="EB33" i="8"/>
  <c r="T26" i="9" s="1"/>
  <c r="DX34" i="8"/>
  <c r="P27" i="9" s="1"/>
  <c r="DR45" i="8"/>
  <c r="J38" i="9" s="1"/>
  <c r="DP24" i="8"/>
  <c r="H17" i="9" s="1"/>
  <c r="EC29" i="8"/>
  <c r="DI29" i="8"/>
  <c r="EB29" i="8"/>
  <c r="EB41" i="8" s="1"/>
  <c r="DX30" i="8"/>
  <c r="P23" i="9" s="1"/>
  <c r="DX32" i="8"/>
  <c r="P25" i="9" s="1"/>
  <c r="DY35" i="8"/>
  <c r="ED35" i="8"/>
  <c r="V28" i="9" s="1"/>
  <c r="DV45" i="8"/>
  <c r="N38" i="9" s="1"/>
  <c r="DI23" i="8"/>
  <c r="EC23" i="8"/>
  <c r="U16" i="9" s="1"/>
  <c r="EB24" i="8"/>
  <c r="T17" i="9" s="1"/>
  <c r="DI27" i="8"/>
  <c r="E20" i="9" s="1"/>
  <c r="EC27" i="8"/>
  <c r="U20" i="9" s="1"/>
  <c r="EB28" i="8"/>
  <c r="T21" i="9" s="1"/>
  <c r="DI31" i="8"/>
  <c r="E24" i="9" s="1"/>
  <c r="EC31" i="8"/>
  <c r="U24" i="9" s="1"/>
  <c r="EB32" i="8"/>
  <c r="T25" i="9" s="1"/>
  <c r="EC35" i="8"/>
  <c r="U28" i="9" s="1"/>
  <c r="DH44" i="8"/>
  <c r="D37" i="9" s="1"/>
  <c r="DP44" i="8"/>
  <c r="H37" i="9" s="1"/>
  <c r="DT44" i="8"/>
  <c r="L37" i="9" s="1"/>
  <c r="DX44" i="8"/>
  <c r="P37" i="9" s="1"/>
  <c r="EB44" i="8"/>
  <c r="T37" i="9" s="1"/>
  <c r="DI24" i="8"/>
  <c r="E17" i="9" s="1"/>
  <c r="EC24" i="8"/>
  <c r="U17" i="9" s="1"/>
  <c r="DI28" i="8"/>
  <c r="E21" i="9" s="1"/>
  <c r="EC28" i="8"/>
  <c r="U21" i="9" s="1"/>
  <c r="DI32" i="8"/>
  <c r="E25" i="9" s="1"/>
  <c r="EC32" i="8"/>
  <c r="U25" i="9" s="1"/>
  <c r="E37" i="9"/>
  <c r="DQ44" i="8"/>
  <c r="I37" i="9" s="1"/>
  <c r="DU44" i="8"/>
  <c r="M37" i="9" s="1"/>
  <c r="DY44" i="8"/>
  <c r="Q37" i="9" s="1"/>
  <c r="EC44" i="8"/>
  <c r="U37" i="9" s="1"/>
  <c r="DN44" i="8"/>
  <c r="F37" i="9" s="1"/>
  <c r="DR44" i="8"/>
  <c r="J37" i="9" s="1"/>
  <c r="DV44" i="8"/>
  <c r="N37" i="9" s="1"/>
  <c r="DZ44" i="8"/>
  <c r="R37" i="9" s="1"/>
  <c r="Q7" i="2"/>
  <c r="P7" i="2"/>
  <c r="O7" i="2"/>
  <c r="N7" i="2"/>
  <c r="M7" i="2"/>
  <c r="L7" i="2"/>
  <c r="K7" i="2"/>
  <c r="J7" i="2"/>
  <c r="I7" i="2"/>
  <c r="H7" i="2"/>
  <c r="G7" i="2"/>
  <c r="E7" i="2"/>
  <c r="D7" i="2"/>
  <c r="C7" i="2"/>
  <c r="EB38" i="8" l="1"/>
  <c r="DV39" i="8"/>
  <c r="DT39" i="8"/>
  <c r="DS39" i="8"/>
  <c r="DZ39" i="8"/>
  <c r="R32" i="9" s="1"/>
  <c r="EC39" i="8"/>
  <c r="DX39" i="8"/>
  <c r="P32" i="9" s="1"/>
  <c r="DW39" i="8"/>
  <c r="O32" i="9" s="1"/>
  <c r="DX38" i="8"/>
  <c r="P31" i="9" s="1"/>
  <c r="DN39" i="8"/>
  <c r="F32" i="9" s="1"/>
  <c r="EB39" i="8"/>
  <c r="DP38" i="8"/>
  <c r="H31" i="9" s="1"/>
  <c r="DR39" i="8"/>
  <c r="DU39" i="8"/>
  <c r="DP39" i="8"/>
  <c r="H32" i="9" s="1"/>
  <c r="DO39" i="8"/>
  <c r="EC40" i="8"/>
  <c r="DX40" i="8"/>
  <c r="P33" i="9" s="1"/>
  <c r="EB40" i="8"/>
  <c r="DQ40" i="8"/>
  <c r="ED40" i="8"/>
  <c r="V33" i="9" s="1"/>
  <c r="DQ34" i="8"/>
  <c r="I27" i="9" s="1"/>
  <c r="ED41" i="8"/>
  <c r="V34" i="9" s="1"/>
  <c r="EC41" i="8"/>
  <c r="DP41" i="8"/>
  <c r="H34" i="9" s="1"/>
  <c r="DX41" i="8"/>
  <c r="P34" i="9" s="1"/>
  <c r="Q14" i="9"/>
  <c r="EA21" i="8"/>
  <c r="EA38" i="8" s="1"/>
  <c r="S31" i="9" s="1"/>
  <c r="DY38" i="8"/>
  <c r="Q31" i="9" s="1"/>
  <c r="EC38" i="8"/>
  <c r="U31" i="9" s="1"/>
  <c r="ED38" i="8"/>
  <c r="V31" i="9" s="1"/>
  <c r="DI38" i="8"/>
  <c r="E31" i="9" s="1"/>
  <c r="L34" i="9"/>
  <c r="ED23" i="8"/>
  <c r="ED39" i="8" s="1"/>
  <c r="V32" i="9" s="1"/>
  <c r="DQ21" i="8"/>
  <c r="DQ38" i="8" s="1"/>
  <c r="I31" i="9" s="1"/>
  <c r="DY31" i="8"/>
  <c r="DQ31" i="8" s="1"/>
  <c r="I24" i="9" s="1"/>
  <c r="DY25" i="8"/>
  <c r="Q18" i="9" s="1"/>
  <c r="H22" i="9"/>
  <c r="T31" i="9"/>
  <c r="DY32" i="8"/>
  <c r="EA32" i="8" s="1"/>
  <c r="S25" i="9" s="1"/>
  <c r="DY29" i="8"/>
  <c r="DQ29" i="8" s="1"/>
  <c r="DQ41" i="8" s="1"/>
  <c r="DY23" i="8"/>
  <c r="DQ23" i="8" s="1"/>
  <c r="M32" i="9" s="1"/>
  <c r="DY30" i="8"/>
  <c r="DQ33" i="8"/>
  <c r="I26" i="9" s="1"/>
  <c r="Q26" i="9"/>
  <c r="ED33" i="8"/>
  <c r="V26" i="9" s="1"/>
  <c r="H26" i="9"/>
  <c r="EA35" i="8"/>
  <c r="S28" i="9" s="1"/>
  <c r="Q28" i="9"/>
  <c r="DG39" i="8"/>
  <c r="C32" i="9" s="1"/>
  <c r="L32" i="9"/>
  <c r="ED28" i="8"/>
  <c r="V21" i="9" s="1"/>
  <c r="H21" i="9"/>
  <c r="ED22" i="8"/>
  <c r="V15" i="9" s="1"/>
  <c r="EA31" i="8"/>
  <c r="S24" i="9" s="1"/>
  <c r="Q24" i="9"/>
  <c r="EA25" i="8"/>
  <c r="S18" i="9" s="1"/>
  <c r="DQ25" i="8"/>
  <c r="I18" i="9" s="1"/>
  <c r="J32" i="9"/>
  <c r="DI39" i="8"/>
  <c r="E32" i="9" s="1"/>
  <c r="E16" i="9"/>
  <c r="DY22" i="8"/>
  <c r="H15" i="9"/>
  <c r="G32" i="9"/>
  <c r="DF46" i="8"/>
  <c r="B39" i="9" s="1"/>
  <c r="V16" i="9"/>
  <c r="S14" i="9"/>
  <c r="EA27" i="8"/>
  <c r="S20" i="9" s="1"/>
  <c r="Q20" i="9"/>
  <c r="EA26" i="8"/>
  <c r="EA40" i="8" s="1"/>
  <c r="S33" i="9" s="1"/>
  <c r="Q19" i="9"/>
  <c r="K32" i="9"/>
  <c r="DH39" i="8"/>
  <c r="D32" i="9" s="1"/>
  <c r="I33" i="9"/>
  <c r="I19" i="9"/>
  <c r="U33" i="9"/>
  <c r="N32" i="9"/>
  <c r="T34" i="9"/>
  <c r="T22" i="9"/>
  <c r="DI41" i="8"/>
  <c r="E34" i="9" s="1"/>
  <c r="E22" i="9"/>
  <c r="U34" i="9"/>
  <c r="U22" i="9"/>
  <c r="DQ35" i="8"/>
  <c r="I28" i="9" s="1"/>
  <c r="EA47" i="8"/>
  <c r="S40" i="9" s="1"/>
  <c r="DW47" i="8"/>
  <c r="O40" i="9" s="1"/>
  <c r="DS47" i="8"/>
  <c r="K40" i="9" s="1"/>
  <c r="DO47" i="8"/>
  <c r="G40" i="9" s="1"/>
  <c r="DG47" i="8"/>
  <c r="C40" i="9" s="1"/>
  <c r="ED47" i="8"/>
  <c r="V40" i="9" s="1"/>
  <c r="DZ47" i="8"/>
  <c r="R40" i="9" s="1"/>
  <c r="DV47" i="8"/>
  <c r="N40" i="9" s="1"/>
  <c r="DR47" i="8"/>
  <c r="J40" i="9" s="1"/>
  <c r="DN47" i="8"/>
  <c r="F40" i="9" s="1"/>
  <c r="EC47" i="8"/>
  <c r="U40" i="9" s="1"/>
  <c r="DY47" i="8"/>
  <c r="Q40" i="9" s="1"/>
  <c r="DU47" i="8"/>
  <c r="M40" i="9" s="1"/>
  <c r="DQ47" i="8"/>
  <c r="I40" i="9" s="1"/>
  <c r="DI47" i="8"/>
  <c r="E40" i="9" s="1"/>
  <c r="EB47" i="8"/>
  <c r="T40" i="9" s="1"/>
  <c r="DH47" i="8"/>
  <c r="D40" i="9" s="1"/>
  <c r="DX47" i="8"/>
  <c r="P40" i="9" s="1"/>
  <c r="DP47" i="8"/>
  <c r="H40" i="9" s="1"/>
  <c r="DT47" i="8"/>
  <c r="L40" i="9" s="1"/>
  <c r="DY24" i="8"/>
  <c r="EB46" i="8"/>
  <c r="T39" i="9" s="1"/>
  <c r="DW46" i="8"/>
  <c r="O39" i="9" s="1"/>
  <c r="DZ46" i="8"/>
  <c r="R39" i="9" s="1"/>
  <c r="EC46" i="8"/>
  <c r="U39" i="9" s="1"/>
  <c r="DY28" i="8"/>
  <c r="ED24" i="8"/>
  <c r="V17" i="9" s="1"/>
  <c r="EA33" i="8"/>
  <c r="S26" i="9" s="1"/>
  <c r="DQ27" i="8"/>
  <c r="I20" i="9" s="1"/>
  <c r="ED48" i="8"/>
  <c r="V41" i="9" s="1"/>
  <c r="DZ48" i="8"/>
  <c r="R41" i="9" s="1"/>
  <c r="DV48" i="8"/>
  <c r="N41" i="9" s="1"/>
  <c r="DR48" i="8"/>
  <c r="J41" i="9" s="1"/>
  <c r="DN48" i="8"/>
  <c r="F41" i="9" s="1"/>
  <c r="EC48" i="8"/>
  <c r="U41" i="9" s="1"/>
  <c r="DY48" i="8"/>
  <c r="Q41" i="9" s="1"/>
  <c r="DU48" i="8"/>
  <c r="M41" i="9" s="1"/>
  <c r="DQ48" i="8"/>
  <c r="I41" i="9" s="1"/>
  <c r="DI48" i="8"/>
  <c r="E41" i="9" s="1"/>
  <c r="EB48" i="8"/>
  <c r="T41" i="9" s="1"/>
  <c r="DX48" i="8"/>
  <c r="P41" i="9" s="1"/>
  <c r="DT48" i="8"/>
  <c r="L41" i="9" s="1"/>
  <c r="DP48" i="8"/>
  <c r="H41" i="9" s="1"/>
  <c r="DH48" i="8"/>
  <c r="D41" i="9" s="1"/>
  <c r="EA48" i="8"/>
  <c r="S41" i="9" s="1"/>
  <c r="DW48" i="8"/>
  <c r="O41" i="9" s="1"/>
  <c r="DS48" i="8"/>
  <c r="K41" i="9" s="1"/>
  <c r="DO48" i="8"/>
  <c r="G41" i="9" s="1"/>
  <c r="DG48" i="8"/>
  <c r="C41" i="9" s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EA23" i="8" l="1"/>
  <c r="DQ39" i="8"/>
  <c r="DY39" i="8"/>
  <c r="Q32" i="9" s="1"/>
  <c r="Q16" i="9"/>
  <c r="Q25" i="9"/>
  <c r="DQ32" i="8"/>
  <c r="I25" i="9" s="1"/>
  <c r="R34" i="9"/>
  <c r="DY41" i="8"/>
  <c r="Q34" i="9" s="1"/>
  <c r="Q23" i="9"/>
  <c r="EA30" i="8"/>
  <c r="S23" i="9" s="1"/>
  <c r="I14" i="9"/>
  <c r="M31" i="9"/>
  <c r="DQ46" i="8"/>
  <c r="I39" i="9" s="1"/>
  <c r="ED46" i="8"/>
  <c r="V39" i="9" s="1"/>
  <c r="DH46" i="8"/>
  <c r="D39" i="9" s="1"/>
  <c r="DU46" i="8"/>
  <c r="M39" i="9" s="1"/>
  <c r="DN46" i="8"/>
  <c r="F39" i="9" s="1"/>
  <c r="DO46" i="8"/>
  <c r="G39" i="9" s="1"/>
  <c r="DP46" i="8"/>
  <c r="H39" i="9" s="1"/>
  <c r="J34" i="9"/>
  <c r="M34" i="9"/>
  <c r="U32" i="9"/>
  <c r="DY46" i="8"/>
  <c r="Q39" i="9" s="1"/>
  <c r="DV46" i="8"/>
  <c r="N39" i="9" s="1"/>
  <c r="DS46" i="8"/>
  <c r="K39" i="9" s="1"/>
  <c r="DT46" i="8"/>
  <c r="L39" i="9" s="1"/>
  <c r="EA29" i="8"/>
  <c r="EA41" i="8" s="1"/>
  <c r="S34" i="9" s="1"/>
  <c r="Q22" i="9"/>
  <c r="DQ30" i="8"/>
  <c r="I23" i="9" s="1"/>
  <c r="DI46" i="8"/>
  <c r="E39" i="9" s="1"/>
  <c r="DR46" i="8"/>
  <c r="J39" i="9" s="1"/>
  <c r="DG46" i="8"/>
  <c r="C39" i="9" s="1"/>
  <c r="EA46" i="8"/>
  <c r="S39" i="9" s="1"/>
  <c r="DX46" i="8"/>
  <c r="P39" i="9" s="1"/>
  <c r="I32" i="9"/>
  <c r="I16" i="9"/>
  <c r="EA28" i="8"/>
  <c r="S21" i="9" s="1"/>
  <c r="Q21" i="9"/>
  <c r="T32" i="9"/>
  <c r="S19" i="9"/>
  <c r="T33" i="9"/>
  <c r="EA22" i="8"/>
  <c r="S15" i="9" s="1"/>
  <c r="Q15" i="9"/>
  <c r="DQ22" i="8"/>
  <c r="I15" i="9" s="1"/>
  <c r="I34" i="9"/>
  <c r="I22" i="9"/>
  <c r="S22" i="9"/>
  <c r="EA24" i="8"/>
  <c r="S17" i="9" s="1"/>
  <c r="Q17" i="9"/>
  <c r="DQ28" i="8"/>
  <c r="I21" i="9" s="1"/>
  <c r="DQ24" i="8"/>
  <c r="I17" i="9" s="1"/>
  <c r="S16" i="9" l="1"/>
  <c r="EA39" i="8"/>
  <c r="S32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F13" authorId="0" shapeId="0" xr:uid="{D5651439-BAB2-9243-9086-ECB0F73B880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Rodada 1: no grupo de "fertilizantes orgânicos/organominerais", zerar torta de filtro e cinzas e fuligem, ou seja, adotando o valor penalizado da resolução ANP.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A. R. J. Esparta</author>
    <author>EQAO (A. R. J. Esparta)</author>
  </authors>
  <commentList>
    <comment ref="L28" authorId="0" shapeId="0" xr:uid="{BC5C51EB-2270-934E-9F0E-BF8C967BC944}">
      <text>
        <r>
          <rPr>
            <b/>
            <sz val="9"/>
            <color indexed="81"/>
            <rFont val="Tahoma"/>
            <family val="2"/>
          </rPr>
          <t>A. R. J. Esparta:</t>
        </r>
        <r>
          <rPr>
            <sz val="9"/>
            <color indexed="81"/>
            <rFont val="Tahoma"/>
            <family val="2"/>
          </rPr>
          <t xml:space="preserve">
2083, mesma % da média
</t>
        </r>
      </text>
    </comment>
    <comment ref="L29" authorId="0" shapeId="0" xr:uid="{A0019E6A-3C99-B24A-8B85-0A5C8E94BF89}">
      <text>
        <r>
          <rPr>
            <b/>
            <sz val="9"/>
            <color indexed="81"/>
            <rFont val="Tahoma"/>
            <family val="2"/>
          </rPr>
          <t>A. R. J. Esparta:</t>
        </r>
        <r>
          <rPr>
            <sz val="9"/>
            <color indexed="81"/>
            <rFont val="Tahoma"/>
            <family val="2"/>
          </rPr>
          <t xml:space="preserve">
14620, mesma % da média
</t>
        </r>
      </text>
    </comment>
    <comment ref="L30" authorId="0" shapeId="0" xr:uid="{D38FC1FE-65A5-5E43-BBAF-3A554E35D2EB}">
      <text>
        <r>
          <rPr>
            <b/>
            <sz val="9"/>
            <color indexed="81"/>
            <rFont val="Tahoma"/>
            <family val="2"/>
          </rPr>
          <t>A. R. J. Esparta:</t>
        </r>
        <r>
          <rPr>
            <sz val="9"/>
            <color indexed="81"/>
            <rFont val="Tahoma"/>
            <family val="2"/>
          </rPr>
          <t xml:space="preserve">
14620, mesma % da média
</t>
        </r>
      </text>
    </comment>
    <comment ref="L80" authorId="1" shapeId="0" xr:uid="{4ABB4D46-6187-824F-8917-FCF243A031D2}">
      <text>
        <r>
          <rPr>
            <b/>
            <sz val="9"/>
            <color indexed="81"/>
            <rFont val="Tahoma"/>
            <family val="2"/>
          </rPr>
          <t>EQAO (A. R. J. Esparta):</t>
        </r>
        <r>
          <rPr>
            <sz val="9"/>
            <color indexed="81"/>
            <rFont val="Tahoma"/>
            <family val="2"/>
          </rPr>
          <t xml:space="preserve">
mesma proporção de palha processada por cana processada = 1764
</t>
        </r>
      </text>
    </comment>
    <comment ref="L119" authorId="1" shapeId="0" xr:uid="{D7B3195E-756E-2848-AA45-257441183E1D}">
      <text>
        <r>
          <rPr>
            <b/>
            <sz val="9"/>
            <color indexed="81"/>
            <rFont val="Tahoma"/>
            <family val="2"/>
          </rPr>
          <t>EQAO (A. R. J. Esparta):</t>
        </r>
        <r>
          <rPr>
            <sz val="9"/>
            <color indexed="81"/>
            <rFont val="Tahoma"/>
            <family val="2"/>
          </rPr>
          <t xml:space="preserve">
assumindo 86% rodoviário e 14% dutoviário
</t>
        </r>
      </text>
    </comment>
    <comment ref="L123" authorId="1" shapeId="0" xr:uid="{B1CE6F3C-846A-3843-B67D-439E8A36AAF1}">
      <text>
        <r>
          <rPr>
            <b/>
            <sz val="9"/>
            <color indexed="81"/>
            <rFont val="Tahoma"/>
            <family val="2"/>
          </rPr>
          <t>EQAO (A. R. J. Esparta):</t>
        </r>
        <r>
          <rPr>
            <sz val="9"/>
            <color indexed="81"/>
            <rFont val="Tahoma"/>
            <family val="2"/>
          </rPr>
          <t xml:space="preserve">
assumindo 0% rodoviário e 100% dutoviário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<sst xmlns="http://schemas.openxmlformats.org/spreadsheetml/2006/main" count="14746" uniqueCount="2752">
  <si>
    <t>FASE AGRÍCOLA - DADOS CONSOLIDADOS</t>
  </si>
  <si>
    <t>info gerais</t>
  </si>
  <si>
    <t>Área Total</t>
  </si>
  <si>
    <t>Produção total colhida para moagem</t>
  </si>
  <si>
    <t>Quantidade comprada pela unidade produtora de biocombustível</t>
  </si>
  <si>
    <t>Teor de impurezas vegetais (base úmida)</t>
  </si>
  <si>
    <t>Teor de impurezas minerais</t>
  </si>
  <si>
    <t>Palha recolhida (base seca)</t>
  </si>
  <si>
    <t>ha</t>
  </si>
  <si>
    <t>t cana</t>
  </si>
  <si>
    <t>kg/t cana</t>
  </si>
  <si>
    <t>kg/ t cana</t>
  </si>
  <si>
    <t>t palha</t>
  </si>
  <si>
    <t>Umidade</t>
  </si>
  <si>
    <t>Área Queimada</t>
  </si>
  <si>
    <t>Área queimada</t>
  </si>
  <si>
    <t>Corretivos</t>
  </si>
  <si>
    <t>Calcário calcítico</t>
  </si>
  <si>
    <t>Calcário dolomítico</t>
  </si>
  <si>
    <t>Gesso</t>
  </si>
  <si>
    <t>Fertilizantes sintéticos</t>
  </si>
  <si>
    <t>Uréia</t>
  </si>
  <si>
    <t>Fosfato monoamônico (MAP)</t>
  </si>
  <si>
    <t>Fosfato diamônico (DAP)</t>
  </si>
  <si>
    <t>Nitrato de amônio</t>
  </si>
  <si>
    <t>Solução de nitrato de amônio e ureia (UAN)</t>
  </si>
  <si>
    <t>Nitrato de amônio e cálcio (CAN)</t>
  </si>
  <si>
    <t>Superfosfato simples (SSP)</t>
  </si>
  <si>
    <t>Superfosfato triplo (TSP)</t>
  </si>
  <si>
    <t>Cloreto de potássio (KCI)</t>
  </si>
  <si>
    <t>Outros</t>
  </si>
  <si>
    <t>kg N/ t cana</t>
  </si>
  <si>
    <t>kg P2Os/ t cana</t>
  </si>
  <si>
    <t>Fertilizantes orgânicos / organominerais</t>
  </si>
  <si>
    <t>L/t cana</t>
  </si>
  <si>
    <t>Combustíveis e eletricidade</t>
  </si>
  <si>
    <t>Concentração de N (1)</t>
  </si>
  <si>
    <t>Vinhaça (1)</t>
  </si>
  <si>
    <t>g N/L</t>
  </si>
  <si>
    <t>Concentração de N (2)</t>
  </si>
  <si>
    <t>Concentração de N (3)</t>
  </si>
  <si>
    <t>Torta de filtro (base úmida) (2)</t>
  </si>
  <si>
    <t>Cinzas e fuligem (base úmida) (3)</t>
  </si>
  <si>
    <t>Diesel - B8</t>
  </si>
  <si>
    <t>Diesel - B10</t>
  </si>
  <si>
    <t>Diesel - BX</t>
  </si>
  <si>
    <t>Diesel - B20</t>
  </si>
  <si>
    <t>Biesel - B30</t>
  </si>
  <si>
    <t>Biodiesel - B100</t>
  </si>
  <si>
    <t>Gasolina C</t>
  </si>
  <si>
    <t>Etanol hidratado</t>
  </si>
  <si>
    <t>Biometano de terceiros</t>
  </si>
  <si>
    <t>Biometano próprio</t>
  </si>
  <si>
    <t>Eletricidade da rede - mix médio</t>
  </si>
  <si>
    <t>Eletricidade - PCH</t>
  </si>
  <si>
    <t>Eletricidade - biomassa</t>
  </si>
  <si>
    <t>Eletricidade - eólica</t>
  </si>
  <si>
    <t>Eletricidade - solar</t>
  </si>
  <si>
    <t>FASE INDUSTRIAL - PROCESSAMENTO DO ETANOL</t>
  </si>
  <si>
    <t>%</t>
  </si>
  <si>
    <t>Amônia anidra</t>
  </si>
  <si>
    <t>Sulfato de amônio</t>
  </si>
  <si>
    <t>Nm³/t cana</t>
  </si>
  <si>
    <t>kWh/t cana</t>
  </si>
  <si>
    <t>Processamento do etanol</t>
  </si>
  <si>
    <t>Quantidade de cana processada</t>
  </si>
  <si>
    <t>Quantidade de palha processada (base seca)</t>
  </si>
  <si>
    <t>Rendimento do Etanol Anidro</t>
  </si>
  <si>
    <t>Rendimento do Etanol Hidratado</t>
  </si>
  <si>
    <t>Rendimento Açúcar</t>
  </si>
  <si>
    <t>Rendimeto Energia Elétrica Comercializada</t>
  </si>
  <si>
    <t>Rendimento Bagaço comercializado (base úmida)</t>
  </si>
  <si>
    <t>Kg/t cana</t>
  </si>
  <si>
    <t>Combustívei e eletricidade</t>
  </si>
  <si>
    <t>Bagaço próprio</t>
  </si>
  <si>
    <t>Quantidade (base úmida)</t>
  </si>
  <si>
    <t>Palha própria</t>
  </si>
  <si>
    <t>Transporte</t>
  </si>
  <si>
    <t>Uso</t>
  </si>
  <si>
    <t>VALE DO VERDÃO S/A AÇÚCAR E ÁLCOOL</t>
  </si>
  <si>
    <t>02.859.452/0002-30</t>
  </si>
  <si>
    <t>MARCOS A. ALMEIDA</t>
  </si>
  <si>
    <t>E1GC</t>
  </si>
  <si>
    <t>Nome da Usina:</t>
  </si>
  <si>
    <t>CNPJ:</t>
  </si>
  <si>
    <t>Responsável pelo preenchimento:</t>
  </si>
  <si>
    <t>Telefone:</t>
  </si>
  <si>
    <t>Intensidade de carbono (g CO2eq/MJ)</t>
  </si>
  <si>
    <t>óleo de soja próprio - agrícola</t>
  </si>
  <si>
    <t>óleo de soja próprio - extração</t>
  </si>
  <si>
    <t>Outros óleos</t>
  </si>
  <si>
    <t>Transesterificação</t>
  </si>
  <si>
    <t>Nota de Eficiência energético-ambiental (g CO2 eq/MJ)</t>
  </si>
  <si>
    <t>Fóssil substituto: Diesel</t>
  </si>
  <si>
    <t>Redução de emissões</t>
  </si>
  <si>
    <t>t soja</t>
  </si>
  <si>
    <t>kg/t soja</t>
  </si>
  <si>
    <t>kg/ t soja</t>
  </si>
  <si>
    <t>Sementes</t>
  </si>
  <si>
    <t>kg N/ t soja</t>
  </si>
  <si>
    <t>kg P2Os/ t soja</t>
  </si>
  <si>
    <t>g N/ kg</t>
  </si>
  <si>
    <t>L/t soja</t>
  </si>
  <si>
    <t>Nm³/t soja</t>
  </si>
  <si>
    <t>kWh/t soja</t>
  </si>
  <si>
    <t>Processamento e rendimentos</t>
  </si>
  <si>
    <t>Km</t>
  </si>
  <si>
    <t>FASE INDUSTRIAL - EXTRAÇÃO DO ÓLEO DE SOJA</t>
  </si>
  <si>
    <t>Processamento efetivo - soja</t>
  </si>
  <si>
    <t>Distância de transporte - soja</t>
  </si>
  <si>
    <t>Rendimento óleo</t>
  </si>
  <si>
    <t>km</t>
  </si>
  <si>
    <t>Diesel - B30</t>
  </si>
  <si>
    <t>Diesel - B100</t>
  </si>
  <si>
    <t>Óleo combustível</t>
  </si>
  <si>
    <t>Biogás de terceiros</t>
  </si>
  <si>
    <t>Biogás próprio</t>
  </si>
  <si>
    <t>Gás natural</t>
  </si>
  <si>
    <t>Teor do biodiesel na mistura</t>
  </si>
  <si>
    <t>PCI do Biogás</t>
  </si>
  <si>
    <t>Cavaco de madeira</t>
  </si>
  <si>
    <t>quantidade (bse úmida)</t>
  </si>
  <si>
    <t>umidade</t>
  </si>
  <si>
    <t>Disância de transporte</t>
  </si>
  <si>
    <t>Lenha</t>
  </si>
  <si>
    <t>Resíduos florestais</t>
  </si>
  <si>
    <t>Bagaço de cana</t>
  </si>
  <si>
    <t>kWh/ t soja</t>
  </si>
  <si>
    <t>MJ/Nm³</t>
  </si>
  <si>
    <t>Distância de transporte</t>
  </si>
  <si>
    <t>Palha de cana</t>
  </si>
  <si>
    <t>FASE INDUSTRIAL - PRODUÇÃO DE BIODIESEL</t>
  </si>
  <si>
    <t>ADM DO BRASIL LTDA</t>
  </si>
  <si>
    <t>02.003.402/0024-61</t>
  </si>
  <si>
    <t>-</t>
  </si>
  <si>
    <t>Teor de biodiesel na mistura</t>
  </si>
  <si>
    <t>Rendimento farelo</t>
  </si>
  <si>
    <t>Alguma fração dessa matéria prima é elegível?</t>
  </si>
  <si>
    <t>Óleo de soja próprio</t>
  </si>
  <si>
    <t>Óleo de soja de terceiros</t>
  </si>
  <si>
    <t>Óleo de palma</t>
  </si>
  <si>
    <t>Óleo de algodão</t>
  </si>
  <si>
    <t>Outros óleos vegetais</t>
  </si>
  <si>
    <t>t óleo / ano</t>
  </si>
  <si>
    <t>Intensidade de carbono média do óleo adquirido</t>
  </si>
  <si>
    <t>g CO2 eq/kg óleo</t>
  </si>
  <si>
    <t>Óleo de fritura usado</t>
  </si>
  <si>
    <t>Gordura animal</t>
  </si>
  <si>
    <t>Outros óleos residuais</t>
  </si>
  <si>
    <t>t gordura animal / ano</t>
  </si>
  <si>
    <t>Rota de Produção</t>
  </si>
  <si>
    <t>Tipo</t>
  </si>
  <si>
    <t>Metílica</t>
  </si>
  <si>
    <t>Produção de biodiesel</t>
  </si>
  <si>
    <t>M³ / ano</t>
  </si>
  <si>
    <t>t / ano</t>
  </si>
  <si>
    <t>Produção de glicerina bruta</t>
  </si>
  <si>
    <t>Produção de glicerina purificada</t>
  </si>
  <si>
    <t>Insumos</t>
  </si>
  <si>
    <t>Metanol</t>
  </si>
  <si>
    <t>Metilato de sódio</t>
  </si>
  <si>
    <t>Etanol anidro</t>
  </si>
  <si>
    <t>Hidróxido de sódio</t>
  </si>
  <si>
    <t>Diesel B8</t>
  </si>
  <si>
    <t>Diesel B10</t>
  </si>
  <si>
    <t>Diesel BX</t>
  </si>
  <si>
    <t>Diesel B20</t>
  </si>
  <si>
    <t>Diesel B30</t>
  </si>
  <si>
    <t>Diesel B100</t>
  </si>
  <si>
    <t>Óleo Combustível</t>
  </si>
  <si>
    <t>MWh / ano</t>
  </si>
  <si>
    <t>m³ / ano</t>
  </si>
  <si>
    <t>Nm³ / ano</t>
  </si>
  <si>
    <t>PCI do biogás</t>
  </si>
  <si>
    <t>MJ / Nm³</t>
  </si>
  <si>
    <t>FASE DE DISTRIBUIÇÃO</t>
  </si>
  <si>
    <t>Rodoviário</t>
  </si>
  <si>
    <t>Fluvial</t>
  </si>
  <si>
    <t>Ferroviário</t>
  </si>
  <si>
    <t>Amazonbio - Indústria e Comércio de Biodiesel da Amazônia Ltda.</t>
  </si>
  <si>
    <t>08.794.451/0001-50</t>
  </si>
  <si>
    <t xml:space="preserve">Vivian Heller Weiss Souguellis </t>
  </si>
  <si>
    <t>(11) 2770-2000</t>
  </si>
  <si>
    <t>1 = sim</t>
  </si>
  <si>
    <t>Quantidade de óleo de soja processado</t>
  </si>
  <si>
    <t>Distância de transporte - óleo de soja</t>
  </si>
  <si>
    <t>COFCO INTERNATIONAL GRAINS LTDA</t>
  </si>
  <si>
    <t>29.332.398/0002-26</t>
  </si>
  <si>
    <t>Alessandro Rogério Dias da Cunha</t>
  </si>
  <si>
    <t>(66) 3410 - 3013</t>
  </si>
  <si>
    <t>Produção total (base úmida)</t>
  </si>
  <si>
    <t>Delta Biocombustíveis Indústria e Comércio Ltda.</t>
  </si>
  <si>
    <t>11.513.699/0001-00</t>
  </si>
  <si>
    <t>Francisco Antonio Gervazio Junior</t>
  </si>
  <si>
    <t>(11) 9 5456 0060</t>
  </si>
  <si>
    <t>Aporte total processado</t>
  </si>
  <si>
    <t>BSBIOS  Indústria  e  Comércio  de  Biodiesel  Sul  Brasil  Ltda - Marialva/PR</t>
  </si>
  <si>
    <t>10.932.276/0001-61</t>
  </si>
  <si>
    <t>Gabriela Vendrusculo</t>
  </si>
  <si>
    <t>54 21037216</t>
  </si>
  <si>
    <t>BSBIOS Indústria e Comércio de Biodiesel Sul Brasil SA - Passo Fundo / RS</t>
  </si>
  <si>
    <t>07.322.382.0001/19</t>
  </si>
  <si>
    <t>Bocchi Indústria e Comércio de Cereais Ltda</t>
  </si>
  <si>
    <t>02.987.873/0010-56</t>
  </si>
  <si>
    <t>Fernanda Bocchi</t>
  </si>
  <si>
    <t>(54)3355-1101</t>
  </si>
  <si>
    <t>POTENCIAL BIODIESEL LTDA</t>
  </si>
  <si>
    <t>12.613.484/0001-23</t>
  </si>
  <si>
    <t>Hilda Juliane de Oliveira Pereira</t>
  </si>
  <si>
    <t>41 3613 3000</t>
  </si>
  <si>
    <t>Três Tentos Agroindustrial S.A.</t>
  </si>
  <si>
    <t>94.813.102/0017-37</t>
  </si>
  <si>
    <t>Inajara Costa Pereira Britz</t>
  </si>
  <si>
    <t>55 3331 0600</t>
  </si>
  <si>
    <t>BIOCAMP INDUSTRIA E COMERCIO DE IMPORTAÇÃO E EXPORTAÇÃO DE BIODIESEL LTDA</t>
  </si>
  <si>
    <t>08.094.915/0001-15</t>
  </si>
  <si>
    <t>Janaina Rittes</t>
  </si>
  <si>
    <t>66 3419 5582</t>
  </si>
  <si>
    <t>OLFAR S.A.- ALIMENTO E ENERGIA</t>
  </si>
  <si>
    <t>91.830.836/0040-85</t>
  </si>
  <si>
    <t>Dilnei Puhl</t>
  </si>
  <si>
    <t>54 2106 2600</t>
  </si>
  <si>
    <t>JBS BIODIESEL</t>
  </si>
  <si>
    <t>02.916.265/0133-00</t>
  </si>
  <si>
    <t>NELSON MARTINS</t>
  </si>
  <si>
    <t>14 3511 5637</t>
  </si>
  <si>
    <t>Petrobras Biocombustível AS - Usina de Candeias - BA</t>
  </si>
  <si>
    <t>10.144.628/0003-86</t>
  </si>
  <si>
    <t>Pedro Golçalves Fernandes</t>
  </si>
  <si>
    <t>21 979637878</t>
  </si>
  <si>
    <t>Petrobras Biocombustível AS - Usina de Montes Claros - MG</t>
  </si>
  <si>
    <t>10.144.628/0004-67</t>
  </si>
  <si>
    <t>Oleoplan S.A. Óleos Vegetais Planalto</t>
  </si>
  <si>
    <t>88.676.127/0002-57</t>
  </si>
  <si>
    <t>Francine Ferraro</t>
  </si>
  <si>
    <t>51 3329 5555</t>
  </si>
  <si>
    <t>agrícola</t>
  </si>
  <si>
    <t>industrial</t>
  </si>
  <si>
    <t>transporte</t>
  </si>
  <si>
    <t>uso</t>
  </si>
  <si>
    <t>Fóssil substituto: Gasolina</t>
  </si>
  <si>
    <t>Etanol Hidratado</t>
  </si>
  <si>
    <t>Etanol Anidro</t>
  </si>
  <si>
    <t>Cerradinho Bioenergia S.A</t>
  </si>
  <si>
    <t>08.332.396/0001-03</t>
  </si>
  <si>
    <t>André Queiroz</t>
  </si>
  <si>
    <t>(64) 3634-2718</t>
  </si>
  <si>
    <t>kg K2Os/ t cana</t>
  </si>
  <si>
    <t>g N/Kg</t>
  </si>
  <si>
    <t>Concentração de N (4)</t>
  </si>
  <si>
    <t>Outros (4)</t>
  </si>
  <si>
    <t>Teor de biodisel na mistura</t>
  </si>
  <si>
    <t>kg / t cana</t>
  </si>
  <si>
    <t>Bagaço de terceiros</t>
  </si>
  <si>
    <t>Palha de terceiros</t>
  </si>
  <si>
    <t>Etanol anidro próprio</t>
  </si>
  <si>
    <t>L / t cana</t>
  </si>
  <si>
    <t>Nm³ / t cana</t>
  </si>
  <si>
    <t>kWh / t cana</t>
  </si>
  <si>
    <t>Dutoviário</t>
  </si>
  <si>
    <t>Conquista do Pontal</t>
  </si>
  <si>
    <t>07.298.800/0001-80</t>
  </si>
  <si>
    <t>Carlos Sodré</t>
  </si>
  <si>
    <t>(11)30968454</t>
  </si>
  <si>
    <t>Tereos Açúcar e Energia Brasil S.A</t>
  </si>
  <si>
    <t>47.080.619/0011-99</t>
  </si>
  <si>
    <t>Augusto Cesar Arakawa de Almeida</t>
  </si>
  <si>
    <t>(17) 32801000</t>
  </si>
  <si>
    <t>Usina São Luiz S/A</t>
  </si>
  <si>
    <t>53.408.860/0001-25</t>
  </si>
  <si>
    <t>Manoel Benedito Ribeiro de Andrade</t>
  </si>
  <si>
    <t>(14) 33022026</t>
  </si>
  <si>
    <t>47.080.619/0062-39</t>
  </si>
  <si>
    <t>Tereos Açúcar e Energia Brasil S.A - São Jose</t>
  </si>
  <si>
    <t>Viralcool Açúcar e Álcool Ltda - unidade Pitangueiras/SP</t>
  </si>
  <si>
    <t>53.881.006/0001-05</t>
  </si>
  <si>
    <t>André Christyan Bresqui</t>
  </si>
  <si>
    <t>(16) 39529900</t>
  </si>
  <si>
    <t>USINA CONTINENTAL</t>
  </si>
  <si>
    <t>49.213.747/0129-80</t>
  </si>
  <si>
    <t>MARIANA PIERRE</t>
  </si>
  <si>
    <t>(16) 999632740</t>
  </si>
  <si>
    <t>RAIZEN ENERGIA S.A - FILIAL SERRA</t>
  </si>
  <si>
    <t>08.070.508/0125-08</t>
  </si>
  <si>
    <t>MONIQUE SUGUITANI</t>
  </si>
  <si>
    <t>(19) 34239123</t>
  </si>
  <si>
    <t>RAIZEN ENERGIA S.A - FILIAL DIAMANTE</t>
  </si>
  <si>
    <t>08.070.508/0095-58</t>
  </si>
  <si>
    <t>RAIZEN CENTROESTE AÇÚCAR E ÁLCOOL LTDA - FILIAL JATAÍ</t>
  </si>
  <si>
    <t>08.619.844/0003-99</t>
  </si>
  <si>
    <t>RAIZEN ENERGIA S.A - FILIAL BOM RETIRO</t>
  </si>
  <si>
    <t>08.070.508/0120-01</t>
  </si>
  <si>
    <t>RAIZEN ENERGIA S.A - FILIAL BENÁLCOOL</t>
  </si>
  <si>
    <t>08.070.508/0083-14</t>
  </si>
  <si>
    <t>RAIZEN ENERGIA - FILIAL MUNDIAL</t>
  </si>
  <si>
    <t>08.070.508/0097-10</t>
  </si>
  <si>
    <t>RAIZEN ENERGIA - FILIAL DESTIVALE</t>
  </si>
  <si>
    <t>08.070.508/0066-13</t>
  </si>
  <si>
    <t>RAIZEN ENERGIA - FILIAL SANTA HELENA</t>
  </si>
  <si>
    <t>08.070.508/0094-77</t>
  </si>
  <si>
    <t>RAIZEN ENERGIA - FILIAL UNIVALEM</t>
  </si>
  <si>
    <t>08.070.508/0067-02</t>
  </si>
  <si>
    <t>Abengoa Bioenergia Agroindústria Ltda (ABSL)</t>
  </si>
  <si>
    <t>06.252.818/0034-46</t>
  </si>
  <si>
    <t>Carla Carrara Fracassi</t>
  </si>
  <si>
    <t>(19) 35655555</t>
  </si>
  <si>
    <t>Abengoa Bioenergia Agroindústria Ltda Em Recuperação Judicial (ABSJ)</t>
  </si>
  <si>
    <t>06.252.818/0037-99</t>
  </si>
  <si>
    <t>COAF – Cooperativa do Agronegócio dos Associados da Associação dos Fornecedores de Cana-de-açúcar</t>
  </si>
  <si>
    <t>11.169.030/0002-23</t>
  </si>
  <si>
    <t>Alexandre Henrique de Moura</t>
  </si>
  <si>
    <t>(83) 98202-4040</t>
  </si>
  <si>
    <t>J.PILON S/A AÇÚCAR E ÁLCOOL</t>
  </si>
  <si>
    <t>47.254.396/0001-67</t>
  </si>
  <si>
    <t>LEVI RODRIGUES FERRAS</t>
  </si>
  <si>
    <t>(15) 3284-8000</t>
  </si>
  <si>
    <t>Usina Alto Alegre S.A - Açúcar e Álcool - Unidade Junqueira</t>
  </si>
  <si>
    <t>48.295.562/0014-50</t>
  </si>
  <si>
    <t>Renata Nobre</t>
  </si>
  <si>
    <t>(18) 3229-2955</t>
  </si>
  <si>
    <t>Usina Carolo S/A - Açúcar e Álcool</t>
  </si>
  <si>
    <t>55.109.474/0001-68</t>
  </si>
  <si>
    <t>Carlos Alberto Ortolan</t>
  </si>
  <si>
    <t>(16) 3953 9322</t>
  </si>
  <si>
    <t>Ipiranga Agroindustrial S.A</t>
  </si>
  <si>
    <t>07.280.328/0017-15</t>
  </si>
  <si>
    <t>Denis Lucas da Silva</t>
  </si>
  <si>
    <t>(19) 3666-7000</t>
  </si>
  <si>
    <t>BAMBUI BIOENERGIA S.A.</t>
  </si>
  <si>
    <t>07.930.999/0002-06</t>
  </si>
  <si>
    <t>Antônio José Arantes Meirelles</t>
  </si>
  <si>
    <t>(37)33539300</t>
  </si>
  <si>
    <t>0,,08</t>
  </si>
  <si>
    <t>BIOENERGETICA AROEIRA SA</t>
  </si>
  <si>
    <t>08.355.201/0001-13</t>
  </si>
  <si>
    <t>MARCOS RODRIGUES</t>
  </si>
  <si>
    <t>34 3281-0500</t>
  </si>
  <si>
    <t>COFCO INTERNATIONAL BRASIL S.A. unidade Catanduva</t>
  </si>
  <si>
    <t>06.315.338/0151-40</t>
  </si>
  <si>
    <t>JUNIOR CESAR DOS SANTOS</t>
  </si>
  <si>
    <t>(17) 3531-2000</t>
  </si>
  <si>
    <t>Usina Açucareira Furlan S/A</t>
  </si>
  <si>
    <t>56.723.257/0002-07</t>
  </si>
  <si>
    <t>Richard Guimarães</t>
  </si>
  <si>
    <t>14 3711 3124</t>
  </si>
  <si>
    <t>Figueira Industria e comércio - Alcoazul</t>
  </si>
  <si>
    <t>08.391.345/0003-97</t>
  </si>
  <si>
    <t>Marcela Manilia</t>
  </si>
  <si>
    <t>(18) 3607 - 2900</t>
  </si>
  <si>
    <t xml:space="preserve">Figueira Industria e comércio - Generalco </t>
  </si>
  <si>
    <t>08.391.345/0002-06</t>
  </si>
  <si>
    <t>Usina Laguna Álcool e Açúcar Ltda.</t>
  </si>
  <si>
    <t>07.912.062/0001-19</t>
  </si>
  <si>
    <t>Jovaldir Salomão do Amaral</t>
  </si>
  <si>
    <t>(67) 3443-3400</t>
  </si>
  <si>
    <t>Destilaria Rio do Cachimbo</t>
  </si>
  <si>
    <t>21.783.238/0001-00</t>
  </si>
  <si>
    <t>Bruno Fazanaro Cunha</t>
  </si>
  <si>
    <t>(34) 3818-3200</t>
  </si>
  <si>
    <t>Fátima do Sul Agroenergetica S.A - Alcool e acucar</t>
  </si>
  <si>
    <t>08.830.263/0001-30</t>
  </si>
  <si>
    <t>Tiago Araujo Medeiros</t>
  </si>
  <si>
    <t>(19) 991756695</t>
  </si>
  <si>
    <t>Unidade Água Emendada</t>
  </si>
  <si>
    <t>08.070.566/0011-73</t>
  </si>
  <si>
    <t>11 30968454</t>
  </si>
  <si>
    <t xml:space="preserve">USINA ITAPAGIPE ACUCAR E ALCOOL LTDA </t>
  </si>
  <si>
    <t>06.059.962/0001-00</t>
  </si>
  <si>
    <t>CANDIDA BICHARA</t>
  </si>
  <si>
    <t>17 38169000</t>
  </si>
  <si>
    <t>Bioenergética Vale do Paracatu S.A</t>
  </si>
  <si>
    <t>08.793.343/0001-62</t>
  </si>
  <si>
    <t>Franklin Asanza</t>
  </si>
  <si>
    <t>38 3311 3100</t>
  </si>
  <si>
    <t>Coplasa Açúcar e Álcool Ltda.</t>
  </si>
  <si>
    <t>05.928.246/0001-41</t>
  </si>
  <si>
    <t>Roberta Lago, Adma de Oliveira, Rodrigo Bigi e Leonardo Demonico</t>
  </si>
  <si>
    <t>(18) 3695-9510</t>
  </si>
  <si>
    <t>Concentração de N (5)</t>
  </si>
  <si>
    <t>Outros (5)</t>
  </si>
  <si>
    <t>Central Energética Moreno Açúcar e Álcool Ltda</t>
  </si>
  <si>
    <t>45.765.914/0001-81</t>
  </si>
  <si>
    <t>Roberta Lago, Adma de Oliveira e Rodrigo Bigi</t>
  </si>
  <si>
    <t>(16) 3238-9800</t>
  </si>
  <si>
    <t>Central Energética Moreno de Monte Aprazível Açúcar e Álcool Ltda.</t>
  </si>
  <si>
    <t>04.171.382/0001-77</t>
  </si>
  <si>
    <t>(17) 3275-9000</t>
  </si>
  <si>
    <t>Central Açucareira Usina Santa Maria S/A</t>
  </si>
  <si>
    <t>05.158.542/0001-00</t>
  </si>
  <si>
    <t>Marcos Valerio da Silva</t>
  </si>
  <si>
    <t>(82) 99326-3069/98184-0213/98164-6602</t>
  </si>
  <si>
    <t xml:space="preserve">USINA CERRADÃO LTDA </t>
  </si>
  <si>
    <t>08.056.257/0001-77</t>
  </si>
  <si>
    <t xml:space="preserve">FÁBIO CAMILO SILVÉRIO </t>
  </si>
  <si>
    <t>(34) 3421 - 1800</t>
  </si>
  <si>
    <t>DENUSA - DESTILARIA NOVA UNIAO S/A</t>
  </si>
  <si>
    <t>00.595.322/0001-20</t>
  </si>
  <si>
    <t>WELLINGTON DA SILVA PAIVA</t>
  </si>
  <si>
    <t>(64) 3645-6400</t>
  </si>
  <si>
    <t>Anicuns S/A Álcool e Derivados</t>
  </si>
  <si>
    <t>02.783.009/0001-41</t>
  </si>
  <si>
    <t>Diniz Manoel dos Santos</t>
  </si>
  <si>
    <t>(64) 3564-5521</t>
  </si>
  <si>
    <t xml:space="preserve">Bom Sucesso Agroindustria S.A </t>
  </si>
  <si>
    <t>11.092.881/0001-34</t>
  </si>
  <si>
    <t>Jaquelin Gonçalves Borges</t>
  </si>
  <si>
    <t>64 36086623</t>
  </si>
  <si>
    <t>DESTILARIA AGUA BONITA LTDA</t>
  </si>
  <si>
    <t>50.227.255/0001-60</t>
  </si>
  <si>
    <t>RODOLFO LUIS VAL</t>
  </si>
  <si>
    <t>18 3373-4400</t>
  </si>
  <si>
    <t>Rota:</t>
  </si>
  <si>
    <t>BUNGE AÇÚCAR E BIOENERGIA S.A.</t>
  </si>
  <si>
    <t>49.972.326/0001-70</t>
  </si>
  <si>
    <t>Jalles Machado S/A</t>
  </si>
  <si>
    <t>02.635.522/0001-95</t>
  </si>
  <si>
    <t>Ivan César Zanatta</t>
  </si>
  <si>
    <t>(62)3389-9075</t>
  </si>
  <si>
    <t>Usina Açucareira S. Manoel S/A</t>
  </si>
  <si>
    <t>60.329.174/0001-24</t>
  </si>
  <si>
    <t>Luciano Vieira</t>
  </si>
  <si>
    <t>(14) 3812-1346</t>
  </si>
  <si>
    <t>CAMBUÍ AÇÚCAR E ÁLCOOL LTDA</t>
  </si>
  <si>
    <t>09.022.388/0001-44</t>
  </si>
  <si>
    <t>(16) 3821-7777</t>
  </si>
  <si>
    <t xml:space="preserve">PEDRO AFONSO ACUCAR E BIOENERGIA LTDA </t>
  </si>
  <si>
    <t>09.067.572/0001-62</t>
  </si>
  <si>
    <t xml:space="preserve">AGROINDUSTRIAL SANTA JULIANA LTDA </t>
  </si>
  <si>
    <t>05.980.986/0001-27</t>
  </si>
  <si>
    <t xml:space="preserve">USINA OUROESTE ACUCAR E ALCOOL LTDA </t>
  </si>
  <si>
    <t xml:space="preserve">05.553.456/0001-00 </t>
  </si>
  <si>
    <t xml:space="preserve">USINA FRUTAL ACUCAR E ALCOOL LTDA </t>
  </si>
  <si>
    <t>07.455.944/0001-00</t>
  </si>
  <si>
    <t>S/A LEÃO IRMÃOS AÇÚCAR E ÁLCOOL - EM RECUPERAÇÃO JUDICIAL</t>
  </si>
  <si>
    <t>12.275.715/0001-36</t>
  </si>
  <si>
    <t>JOSÉ CANDIDO E PATRÍCIA BEZERRA</t>
  </si>
  <si>
    <t>(82)3218-5103</t>
  </si>
  <si>
    <t>VALE VERDE EMPREENDIMENTOS AGRÍCOLAS LTDA</t>
  </si>
  <si>
    <t>02.414.858/0004-70</t>
  </si>
  <si>
    <t>LEANDRO GONZAGA ALVES</t>
  </si>
  <si>
    <t>(62) 3361 - 7720</t>
  </si>
  <si>
    <t>Umoe Bioenergy S.A.</t>
  </si>
  <si>
    <t>03.445.208/0004-55</t>
  </si>
  <si>
    <t>Ronaldo Felipe da Costa</t>
  </si>
  <si>
    <t>(18) 99751 - 5836</t>
  </si>
  <si>
    <t>FLORESTA S/A AÇÚCAR E ÁLCOOL</t>
  </si>
  <si>
    <t>08.048.772/0001-05</t>
  </si>
  <si>
    <t>USINA PANORAMA S/A</t>
  </si>
  <si>
    <t>08.704.527/0001-09</t>
  </si>
  <si>
    <t>LONDRA AÇUCAR E ALCOOL LTDA</t>
  </si>
  <si>
    <t>49605157/0002-10</t>
  </si>
  <si>
    <t>LEANDRO RENATO</t>
  </si>
  <si>
    <t>(14) 99753-9001</t>
  </si>
  <si>
    <t>Usina São Domingos Açúcar e Etanol S/A</t>
  </si>
  <si>
    <t>47.063.128/0001-68</t>
  </si>
  <si>
    <t>Antonio Luiz Giro</t>
  </si>
  <si>
    <t>(17) 3531-4109</t>
  </si>
  <si>
    <t>Zihuatanejo do Brasil Açúcar e Álcool S/A</t>
  </si>
  <si>
    <t>03.794.600/0002-48</t>
  </si>
  <si>
    <t>José Cândido Pessoa de Melo, Leonam José da Silva, Sabrina Nascimento, Mário Júnior</t>
  </si>
  <si>
    <t>(81) 3912 3177</t>
  </si>
  <si>
    <t>WD Agroindustrial Ltda</t>
  </si>
  <si>
    <t>01.105.558/0001-02</t>
  </si>
  <si>
    <t>Patrícia Gonçalves de Paula Melo</t>
  </si>
  <si>
    <t>34 - 3818.7500</t>
  </si>
  <si>
    <t>USINA SANTO ANTONIO S/A</t>
  </si>
  <si>
    <t>71.324.784/0001-51</t>
  </si>
  <si>
    <t>DANIELA BENTO GOMES / MARCIO COMIN</t>
  </si>
  <si>
    <t>16-3946-4033 / 16-3946-7039</t>
  </si>
  <si>
    <t>Usina São Francisco S.A.</t>
  </si>
  <si>
    <t>71.324.792/0001-06</t>
  </si>
  <si>
    <t>Márcio Rogerio Comin</t>
  </si>
  <si>
    <t>(16) 39467000</t>
  </si>
  <si>
    <t>Usina Alta Mogiana S/A</t>
  </si>
  <si>
    <t>53.009.825/0001-33</t>
  </si>
  <si>
    <t>Flávio Oliveira /Michelle Scachetti</t>
  </si>
  <si>
    <t>(16) 3810-1075/(11) 2349-2717</t>
  </si>
  <si>
    <t>Pitangueiras Açúcar e Álcool Ltda</t>
  </si>
  <si>
    <t>44.870.939/0001-82</t>
  </si>
  <si>
    <t>Wagner Lellis / João Vitor Bento Marim</t>
  </si>
  <si>
    <t>(16) 3952 - 9300</t>
  </si>
  <si>
    <t>IACO Agricola S/A</t>
  </si>
  <si>
    <t>07.895.728/0006-82</t>
  </si>
  <si>
    <t>Patricia Aparecida Soares</t>
  </si>
  <si>
    <t>(67) 3562-5700</t>
  </si>
  <si>
    <t>Usina Alto Alegre S.A - Açúcar e Álcool - Unidade Floresta</t>
  </si>
  <si>
    <t>48.295.562/0011-08</t>
  </si>
  <si>
    <t>Usina Alto Alegre S.A - Açúcar e Álcool - Unidade Santo Inácio</t>
  </si>
  <si>
    <t>48295562/0018-84</t>
  </si>
  <si>
    <t>Usinas Itamarati S/A</t>
  </si>
  <si>
    <t>0015.009.178/0001-70</t>
  </si>
  <si>
    <t>Caetano Henrique Grossi</t>
  </si>
  <si>
    <t>(65) 3332-3568</t>
  </si>
  <si>
    <t>ALCOESTE BIOENERGIA FERNANDÓPOLIS S/A</t>
  </si>
  <si>
    <t>43.545.284/0001-04</t>
  </si>
  <si>
    <t>FRANCIELLI PEREIRA MAGALHÃES</t>
  </si>
  <si>
    <t>(17)34659100</t>
  </si>
  <si>
    <t>Impacto Bioenergia Alagoas S.A.</t>
  </si>
  <si>
    <t>28.620.879/0001-93</t>
  </si>
  <si>
    <t>Camilo Terranova</t>
  </si>
  <si>
    <t>Usina Bela Vista</t>
  </si>
  <si>
    <t>04.969.941/0001-99</t>
  </si>
  <si>
    <t>Joselito Souza Carvalho</t>
  </si>
  <si>
    <t>16-3953-9500</t>
  </si>
  <si>
    <t>Usina Bazan</t>
  </si>
  <si>
    <t>55.109.565/0001-01</t>
  </si>
  <si>
    <t>Alexandre Bazan</t>
  </si>
  <si>
    <t>16 39539000</t>
  </si>
  <si>
    <t>Industrial Porto Rico S.A</t>
  </si>
  <si>
    <t>12.217.832/0002-24</t>
  </si>
  <si>
    <t>José Marcos Lourenço da Silva</t>
  </si>
  <si>
    <t>82 32719226</t>
  </si>
  <si>
    <t>Usina Raízen paraguaçu s.a</t>
  </si>
  <si>
    <t>52.189.420/0001-61</t>
  </si>
  <si>
    <t>Monique Suguitani</t>
  </si>
  <si>
    <t>19 3423 9123</t>
  </si>
  <si>
    <t>RAIZEN CAARAPO S.A AÇUCAR E ALCOOL</t>
  </si>
  <si>
    <t>09.538.989./0001-66</t>
  </si>
  <si>
    <t>RAIZEN ARARAQUARA ACUCAR E ALCOOL LTDA</t>
  </si>
  <si>
    <t>43.960.335/0001-64</t>
  </si>
  <si>
    <t>RAIZEN ENERGIA S.A - FILIAL BARRA</t>
  </si>
  <si>
    <t>08.070.508/0003-30</t>
  </si>
  <si>
    <t>RAIZEN ENERGIA S.A - FILIAL Bonfim</t>
  </si>
  <si>
    <t>08.070.508/0065-32</t>
  </si>
  <si>
    <t>RAIZEN ENERGIA S.A - FILIAL Costa Pinto</t>
  </si>
  <si>
    <t>08.070.508/0121-84</t>
  </si>
  <si>
    <t>RAIZEN ENERGIA S.A - FILIAL GASA</t>
  </si>
  <si>
    <t>08.070.508/0068-85</t>
  </si>
  <si>
    <t>RAIZEN ENERGIA S.A - FILIAL IPAUSSU</t>
  </si>
  <si>
    <t>08.070.508/0069-66</t>
  </si>
  <si>
    <t>RAIZEN ENERGIA S.A - FILIAL JUNQUEIRA</t>
  </si>
  <si>
    <t>08.070.508/0124-27</t>
  </si>
  <si>
    <t>Etanol hidratado próprio</t>
  </si>
  <si>
    <t>RAIZEN ENERGIA S.A - FILIAL PARAISO</t>
  </si>
  <si>
    <t>07.914.230/0014-20</t>
  </si>
  <si>
    <t>RAIZEN ENERGIA S.A - Filial Rafard - Rafard - SP</t>
  </si>
  <si>
    <t>08.070.508/0122-65</t>
  </si>
  <si>
    <t>RAIZEN ENERGIA S.A - Santa Candida</t>
  </si>
  <si>
    <t>08.070.508/0157-95</t>
  </si>
  <si>
    <t>RAIZEN TARUMA S.A - FILIAL MARACAI</t>
  </si>
  <si>
    <t>52.189.420-0010-52</t>
  </si>
  <si>
    <t>RAIZEN PARAGUACU S.A.</t>
  </si>
  <si>
    <t>DESTILARIA VALE DO PARACATU S.A</t>
  </si>
  <si>
    <t>07.459.492/0001-27</t>
  </si>
  <si>
    <t>FERNANDO / CHARLLES</t>
  </si>
  <si>
    <t>38 3311-3500</t>
  </si>
  <si>
    <t>AGROPÉU</t>
  </si>
  <si>
    <t>16.617.789/0001-64</t>
  </si>
  <si>
    <t>JAIME ALVES</t>
  </si>
  <si>
    <t>37-3523-4800</t>
  </si>
  <si>
    <t>Branco Peres Agro S/A</t>
  </si>
  <si>
    <t>43.619.832/0017-60</t>
  </si>
  <si>
    <t>FRANCISCO LUPO FILHO</t>
  </si>
  <si>
    <t>(18) 3502-2500</t>
  </si>
  <si>
    <t>SANTA CRUZ AÇÚCAR E ÁLCOOL LTDA</t>
  </si>
  <si>
    <t>00.738.822.0002-55</t>
  </si>
  <si>
    <t>GILENILDO JUNIOR FREIRE AMARAL</t>
  </si>
  <si>
    <t>(73) 3281-8999</t>
  </si>
  <si>
    <t>AGROINDUSTRIAL VISTA ALEGRE S/A</t>
  </si>
  <si>
    <t>44.836.856/0001-77</t>
  </si>
  <si>
    <t>Drauzio de Oliveira Melo</t>
  </si>
  <si>
    <t>15 3275-8400</t>
  </si>
  <si>
    <t>Atena Tecnologias em Energia Natural Ltda</t>
  </si>
  <si>
    <t>07.458.537/0001-49</t>
  </si>
  <si>
    <t>Alan Leite Fernandes / Maciel Hamada</t>
  </si>
  <si>
    <t>(18)3275-9060</t>
  </si>
  <si>
    <t>USINA SANTA MARIA LTDA</t>
  </si>
  <si>
    <t>04.588.246/0001-87</t>
  </si>
  <si>
    <t>ALESSANDRA MACHADO</t>
  </si>
  <si>
    <t>(73) 3292-4600</t>
  </si>
  <si>
    <t>Usina Rio Pardo S.A</t>
  </si>
  <si>
    <t>08.657.268/0001-02</t>
  </si>
  <si>
    <t>Nayara Cristina Moreno dos Reis Mendes</t>
  </si>
  <si>
    <t>(14) 3711-1010 ramal 1236</t>
  </si>
  <si>
    <t>Baldin Bioenergia S/A</t>
  </si>
  <si>
    <t>54.844.360/0001-07</t>
  </si>
  <si>
    <t>Juliano Donizeti Capatto</t>
  </si>
  <si>
    <t>(19) 3565-5900</t>
  </si>
  <si>
    <t>Agro Industrias Do Vale Do Sao Francisco S/A - Agrovale</t>
  </si>
  <si>
    <t>13.642.699/0001-35</t>
  </si>
  <si>
    <t>Thaisi Caroline Tavares Oliveira</t>
  </si>
  <si>
    <t>(74) 3612-2900</t>
  </si>
  <si>
    <t>Usina Santa Clotilde S/A</t>
  </si>
  <si>
    <t>12.607.842/0001-95</t>
  </si>
  <si>
    <t>Adrimara Tonial</t>
  </si>
  <si>
    <t>(82)98140-4907</t>
  </si>
  <si>
    <t>Usina Ipojuca S/A</t>
  </si>
  <si>
    <t>10.384.022/0003-18</t>
  </si>
  <si>
    <t>ROBERTO BRITO / JOSÉ CANDIDO</t>
  </si>
  <si>
    <t>(81)35611168</t>
  </si>
  <si>
    <t>Usina São José</t>
  </si>
  <si>
    <t>10.362.820/0001-87</t>
  </si>
  <si>
    <t>Cleison Ferreira de Brito</t>
  </si>
  <si>
    <t>81 9896.1503</t>
  </si>
  <si>
    <t>COOPERATIVA DE COLONIZAÇÃO AGROPECUÁRIA E INDUSTRIAL PINDORAMA LTDA</t>
  </si>
  <si>
    <t>12.229.753/0001-52</t>
  </si>
  <si>
    <t>Weverton dos Santos Ferreira</t>
  </si>
  <si>
    <t>(82) 3274-6464</t>
  </si>
  <si>
    <t>Usina Caeté - UND. Paulicéia</t>
  </si>
  <si>
    <t>12.282.034/0017-62</t>
  </si>
  <si>
    <t xml:space="preserve">Glênio Fireman Tenório Filho /  Josué Santos de Deus/ Ricardo Jampani Picinini  </t>
  </si>
  <si>
    <t>(18) 99112-8679</t>
  </si>
  <si>
    <t>Vale do Paraná</t>
  </si>
  <si>
    <t>05.938.884/0001-43</t>
  </si>
  <si>
    <t>Genner</t>
  </si>
  <si>
    <t>16,2,2</t>
  </si>
  <si>
    <t>São Martinho S/A - Usina Iracema</t>
  </si>
  <si>
    <t>51.466.860/0029-57</t>
  </si>
  <si>
    <t>Bruno Conservani / Charles Rodrigo Frasson</t>
  </si>
  <si>
    <t>(19) 3456-7708</t>
  </si>
  <si>
    <t>(18)37069010</t>
  </si>
  <si>
    <t>Da Mata Açúcar e Álcool S/A</t>
  </si>
  <si>
    <t>08.110.543/0001-73</t>
  </si>
  <si>
    <t>Júlio César Pereira</t>
  </si>
  <si>
    <t>18 -3401 -7048</t>
  </si>
  <si>
    <t>Nardini Agroindustrial Ltda</t>
  </si>
  <si>
    <t>48.708.267/0461-56</t>
  </si>
  <si>
    <t>Jucimara Cristiane Biscola Delúcia</t>
  </si>
  <si>
    <t>(16) 3287-9900</t>
  </si>
  <si>
    <t>São Martinho S/A - Usina Boa Vista</t>
  </si>
  <si>
    <t>51.466.860/00062-78</t>
  </si>
  <si>
    <t>Danilo Alves de Oliveira / Dalvana Fernandes de Oliveira / Fernando Andrade de Oliveira</t>
  </si>
  <si>
    <t>(64) 3615-9750 ramal 9831</t>
  </si>
  <si>
    <t>Açucareira Quatá S.A. (Unidade Quatá)</t>
  </si>
  <si>
    <t>60.855.574/0013-07</t>
  </si>
  <si>
    <t>Gilberto Alves dos Santos</t>
  </si>
  <si>
    <t>(14) 3269-9693</t>
  </si>
  <si>
    <t>11,632,05</t>
  </si>
  <si>
    <t>Açucareira Quatá S.A. (Unidade Barra Grande)</t>
  </si>
  <si>
    <t>60.855.574/0004-16</t>
  </si>
  <si>
    <t>Açucareira Quatá S.A. (Unidade Macatuba)</t>
  </si>
  <si>
    <t>60.855.574/0003-35</t>
  </si>
  <si>
    <t>15.527.906/0035-85</t>
  </si>
  <si>
    <t>(16) 99963 2740</t>
  </si>
  <si>
    <t>BIOSEV S.A. - 
Usina Rio Brilhante -
Rio Brilhante - MS</t>
  </si>
  <si>
    <t>BIOSEV BIOENERGIA S.A. - 
Usina Santa Elisa -
Sertãozinho - SP</t>
  </si>
  <si>
    <t>49.213.747/0118-28</t>
  </si>
  <si>
    <t>BRENCO - Companhia Brasileira de Energia Renovável - Em Recuperação Judicial – Usina Costa Costa -
Costa Rica - MS</t>
  </si>
  <si>
    <t>08.070.566/0016-88</t>
  </si>
  <si>
    <t>BRENCO - COMPANHIA BRASILEIRA DE ENERGIA RENOVÁVEL - EM RECUPERAÇÃO JUDICIAL -
Usina Alto Taquari
Alto Taquari - MT</t>
  </si>
  <si>
    <t>08.070.566/0017-69</t>
  </si>
  <si>
    <t>Ferrari Agroindustria S/A</t>
  </si>
  <si>
    <t>54.846.951/0001-05</t>
  </si>
  <si>
    <t>Claudemir Fogues</t>
  </si>
  <si>
    <t>(19) 99603-6564</t>
  </si>
  <si>
    <t>BIOSEV BIOENERGIA S.A. - 
Usina Vale do Rosário -
Morro Agudo-SP</t>
  </si>
  <si>
    <t>49.213.747/0001-17</t>
  </si>
  <si>
    <t xml:space="preserve"> MARIANA PIERRE</t>
  </si>
  <si>
    <t>Usina Vertente Ltda</t>
  </si>
  <si>
    <t>05.242.560/0001-76</t>
  </si>
  <si>
    <t>(17) 3280-1000</t>
  </si>
  <si>
    <t>0,730,14</t>
  </si>
  <si>
    <t>Usina Batatais S/A - Açúcar e Álcool - UNIDADE BATATAIS</t>
  </si>
  <si>
    <t>54.470.679.0001-01</t>
  </si>
  <si>
    <t>Olivia Conceição Pinheiro Merlin</t>
  </si>
  <si>
    <t>(16) 3660 - 1200</t>
  </si>
  <si>
    <t>Usina Jacarezinho</t>
  </si>
  <si>
    <t>61.231.478/0002-06</t>
  </si>
  <si>
    <t>Marcia Raquel Camara Gusi</t>
  </si>
  <si>
    <t>(43) 3511-1434</t>
  </si>
  <si>
    <t>BRENCO - COMPANHIA BRASILEIRA DE ENERGIA RENOVÁVEL - EM RECUPERAÇÃO JUDICIAL 
(Usina Morro Vermelho) -
Mineiros-GO</t>
  </si>
  <si>
    <t>08.070.566/0012-54</t>
  </si>
  <si>
    <t>TEREOS AÇÚCAR E ENERGIA BRASIL S.A. -
UNIDADE ANDRADE -
Pitangueiras - SP</t>
  </si>
  <si>
    <t>47.080.619/0061-58</t>
  </si>
  <si>
    <t>(17) 3800-1000</t>
  </si>
  <si>
    <t>TEREOS AÇÚCAR E ENERGIA BRASIL S.A. -
Unidade Mandú -
Guaíra - SP</t>
  </si>
  <si>
    <t>47.080.619/0033-02</t>
  </si>
  <si>
    <t>TEREOS AÇÚCAR E ENERGIA BRASIL S.A. -
Unidade Severínia -
Severínia - SP</t>
  </si>
  <si>
    <t>47.080.619/0009-74</t>
  </si>
  <si>
    <t>TEREOS ACUCAR E ENERGIA BRASIL S.A. - Unidade Tanabi -
Tanabi - SP</t>
  </si>
  <si>
    <t>47.080.619/0030-51</t>
  </si>
  <si>
    <t>(16) 3952 9900 - ramal: 2231</t>
  </si>
  <si>
    <t>Usina Santa Lúcia S/A</t>
  </si>
  <si>
    <t>44.207.249.0001-48</t>
  </si>
  <si>
    <t>Luiz Eduardo Oliveira</t>
  </si>
  <si>
    <t>(19) 3547-3957</t>
  </si>
  <si>
    <t>BIOSEV BIOENERGIA S.A. - 
Usina MB -
Morro Agudo-SP</t>
  </si>
  <si>
    <t>49.213.747/0115-85</t>
  </si>
  <si>
    <t>MARIANA VELLOSO PIERRE</t>
  </si>
  <si>
    <t>BIOSEV S.A. - 
Usina Leme -
Leme - SP</t>
  </si>
  <si>
    <t>15.527.906/0036-66</t>
  </si>
  <si>
    <t>Central Energética Vale do Sapucai LTDA</t>
  </si>
  <si>
    <t>00.372.496/0001-24.</t>
  </si>
  <si>
    <t>Elizabete de Andrade Moreira</t>
  </si>
  <si>
    <t>(16) 3145-9300</t>
  </si>
  <si>
    <t>Usina São Martinho - Pradopolis - SP</t>
  </si>
  <si>
    <t>51.466.860/0001-56</t>
  </si>
  <si>
    <t>Marcella Oliveira / Rodrigo Mendes</t>
  </si>
  <si>
    <t>(16)3981-9011</t>
  </si>
  <si>
    <t>Cocal Com. Ind. Canaã Açúcar e Álcool LTDA. - Unidade Narandiba</t>
  </si>
  <si>
    <t>44.373.108/0006-00</t>
  </si>
  <si>
    <t>Willian Villa Camussi</t>
  </si>
  <si>
    <t>(18) 3361-8888</t>
  </si>
  <si>
    <t>Cocal Com. Ind. Canaã Açúcar e Álcool LTDA. - Unidade Paraguaçu</t>
  </si>
  <si>
    <t>44.373.108/0001-03</t>
  </si>
  <si>
    <t>Companhia Melhoramentos Norte do Paraná -
Jussara - PR</t>
  </si>
  <si>
    <t>61.082.962/0003-93</t>
  </si>
  <si>
    <t>Aurilene R. de Farias Cardoso</t>
  </si>
  <si>
    <t>(44) 3628 8053</t>
  </si>
  <si>
    <t>COFCO INTERNATIONAL S.A. - UNIDADE SEBASTIANOPOLIS DO SUL</t>
  </si>
  <si>
    <t>06.315.338/0023-24</t>
  </si>
  <si>
    <t>(17) 3475-9644</t>
  </si>
  <si>
    <t>Pedra Agroindustrial S.A. - Usina da Pedra</t>
  </si>
  <si>
    <t>71.304.687/0001-05</t>
  </si>
  <si>
    <t>Renato do Bem</t>
  </si>
  <si>
    <t>(16) 3987-9148</t>
  </si>
  <si>
    <t>IPIRANGA AGROINDUSTRIAL S.A</t>
  </si>
  <si>
    <t>07.280.328/0001-58</t>
  </si>
  <si>
    <t>USINA RIO AMAMBAI AGROENERGIA S/A</t>
  </si>
  <si>
    <t>23.858.708/0001-83</t>
  </si>
  <si>
    <t>FERNANDA PALOTA</t>
  </si>
  <si>
    <t>(67) 3409-0500</t>
  </si>
  <si>
    <t>Pedra Agroindustrial S.A. - Usina Ipê</t>
  </si>
  <si>
    <t xml:space="preserve"> 71.304.687/0028-17</t>
  </si>
  <si>
    <t>Pedra Agroindustrial S.A. - Usina Buriti</t>
  </si>
  <si>
    <t xml:space="preserve"> 71.304.687/0018-45</t>
  </si>
  <si>
    <t>Goiasa Goiatuba Alcool Ltda</t>
  </si>
  <si>
    <t>02.773.950/0001-84</t>
  </si>
  <si>
    <t>Francielli Pinheiro / Josimar Rodrigues</t>
  </si>
  <si>
    <t>(64) 3608-8823 / 8885</t>
  </si>
  <si>
    <t>Unidade</t>
  </si>
  <si>
    <t>Emissor primário</t>
  </si>
  <si>
    <t>CNPJ</t>
  </si>
  <si>
    <t>Processo de Certificação</t>
  </si>
  <si>
    <t>Biocombustível</t>
  </si>
  <si>
    <t>Rota</t>
  </si>
  <si>
    <t>Nota de Eficiência Energético-Ambiental (gCO2eq/MJ)</t>
  </si>
  <si>
    <t>Volume elegível (%)</t>
  </si>
  <si>
    <t>Fator para emissão 
de CBIO (tCO2eq/L) *</t>
  </si>
  <si>
    <t>Data de Aprovação pela ANP</t>
  </si>
  <si>
    <t>Validade</t>
  </si>
  <si>
    <t>Firma Inspetora</t>
  </si>
  <si>
    <t>Endereço Emissor Primário</t>
  </si>
  <si>
    <t>JBS S/A – 
Lins/SP</t>
  </si>
  <si>
    <t>48610.205098/2019-56</t>
  </si>
  <si>
    <t>Biodiesel</t>
  </si>
  <si>
    <t>GREEN DOMUS DESENVOLVIMENTO SUSTENTÁVEL LTDA EPP</t>
  </si>
  <si>
    <t>Base Complexo Lins - Rodovia BR 153, km 179 – Zona Rural – Lins / SP</t>
  </si>
  <si>
    <t>BSBIOS INDÚSTRIA E COMÉRCIO DE BIODIESEL SUL BRASIL S.A. – 
Passo Fundo/RS</t>
  </si>
  <si>
    <t>07.322.382/0001-19</t>
  </si>
  <si>
    <t>48610.207909/2019-53</t>
  </si>
  <si>
    <t>Rodovia BR 285, km 294 - Passo Fundo / RS</t>
  </si>
  <si>
    <t>BSBIOS INDÚSTRIA E COMÉRCIO DE BIODIESEL SUL BRASIL S.A. – 
Marialva/PR</t>
  </si>
  <si>
    <t>07.322.382/0004-61</t>
  </si>
  <si>
    <t>48610.207917/2019-08</t>
  </si>
  <si>
    <t>BSBios Ind. E Com. De Biodiesel Sul Brasil S/A - Usina Marialva</t>
  </si>
  <si>
    <t>SÃO MARTINHO S.A 
(Usina Boa Vista) - 
Quirinópolis/GO</t>
  </si>
  <si>
    <t>51.466.860/0062-78</t>
  </si>
  <si>
    <t>48610.206596/2019-16</t>
  </si>
  <si>
    <t>Etanol combustível de primeira geração – cana-de-açúcar</t>
  </si>
  <si>
    <t>Rodovia GO 164 - Km 131.5, S/N - Zona Rural, Quirinópolis - GO, 75860-000</t>
  </si>
  <si>
    <t>VALE DO PARANÁ S.A. AÇÚCAR E ÁLCOOL – 
Suzanápolis/SP</t>
  </si>
  <si>
    <t>48610.207272/2019-03</t>
  </si>
  <si>
    <t>SGS ICS CERTIFICADORA LTDA.</t>
  </si>
  <si>
    <t>Rodovia SP 595 - Km 84,8, CEP: 15380-000 - Suzanápolis/SP</t>
  </si>
  <si>
    <t>OLFAR S/A - ALIMENTO E ENERGIA -
Porto Real/RJ</t>
  </si>
  <si>
    <t>48610.205089/2019-65</t>
  </si>
  <si>
    <t>Av. Dom Pedro II, Área B1 - Village - Porto Real / RJ</t>
  </si>
  <si>
    <t>DA MATA S.A. - AÇÚCAR E ÁLCOOL - 
Valparaíso/SP</t>
  </si>
  <si>
    <t>48610.208909/2019-71</t>
  </si>
  <si>
    <t>ESTM VPS 321, km 22,8 - Valparaiso / SP</t>
  </si>
  <si>
    <t>CERRADINHO BIOENERGIA S.A. - 
Chapadão do Céu/GO</t>
  </si>
  <si>
    <t>08.322.396/0001-03</t>
  </si>
  <si>
    <t>48610.211040/2019-41</t>
  </si>
  <si>
    <t>Rodovia GO 050, km 11 +900m, Chapadão do Céu/GO, CEP 75828-000</t>
  </si>
  <si>
    <t>FUGA COUROS S.A -
Camargo/RS</t>
  </si>
  <si>
    <t>91.302.349/0016-10</t>
  </si>
  <si>
    <t>48610.217061/2019-71</t>
  </si>
  <si>
    <t>KPMG FINANCIAL RISK &amp; ACTURIAL SERVICES LTDA.</t>
  </si>
  <si>
    <t>Rodovia RS 132, Km 7,5 - Camargo/RS</t>
  </si>
  <si>
    <t>CONQUISTA DO PONTAL S. A. - EM RECUPERACAO JUDICIAL -
Mirante do Paranapanema/SP</t>
  </si>
  <si>
    <t>48610.210086/2019-43</t>
  </si>
  <si>
    <t>Rodovia SP 563 - Euclides de Oliveira Figueiredo, KM 13, S/N, Fazenda Conquista do Pontal - Zona Rural - Mirante do Paranapanema-SP</t>
  </si>
  <si>
    <t>AÇUCAREIRA QUATÁ S.A. 
(UNIDADE BARRA GRANDE) -
Lençóis Paulista/SP</t>
  </si>
  <si>
    <t xml:space="preserve"> 48610.213510/2019-10</t>
  </si>
  <si>
    <t>Rodovia Marechal Rondon, km 289 S/N, Zona Rural, Lençóis Paulista - SP</t>
  </si>
  <si>
    <t>1,117271 E-03</t>
  </si>
  <si>
    <t>AÇUCAREIRA QUATÁ S.A. 
(UNIDADE SÃO JOSÉ) -
Macatuba/SP</t>
  </si>
  <si>
    <t>48610.213509/2019-87</t>
  </si>
  <si>
    <t>Fazenda São José, s/n, zona rural – Macatuba – SP</t>
  </si>
  <si>
    <t>1,181024 E-03</t>
  </si>
  <si>
    <t>AÇUCAREIRA QUATÁ S.A. 
(UNIDADE QUATÁ) -
Quatá/SP</t>
  </si>
  <si>
    <t>48610.213511/2019-56</t>
  </si>
  <si>
    <t>1,219033 E-03</t>
  </si>
  <si>
    <t>Fazenda Quatá, s/n – Zona rural – Quatá – SP</t>
  </si>
  <si>
    <t>1,283514 E-03</t>
  </si>
  <si>
    <t>Petrobras Biocombustível S.A. - Usina de Montes Claros - 
Montes Claros/MG</t>
  </si>
  <si>
    <t>48610.218651/2019-11</t>
  </si>
  <si>
    <t>Fundação Carlos Alberto Vanzolini</t>
  </si>
  <si>
    <t>Avenida das Indústrias, nº 531, Distrito Industrial, Montes Claros/MG</t>
  </si>
  <si>
    <t>Petrobras Biocombustível S.A. - Usina de Candeias - 
Candeias/BA</t>
  </si>
  <si>
    <t>48610.218648/2019-05</t>
  </si>
  <si>
    <t>Rodovia BA-522 Km 11, Zona Rural, Candeias/BA</t>
  </si>
  <si>
    <t>JBS S.A. – 
Campo Verde/MT</t>
  </si>
  <si>
    <t>02.916.265/0280-99</t>
  </si>
  <si>
    <t>48610.205097/2019-10</t>
  </si>
  <si>
    <t>1,305509 E-03</t>
  </si>
  <si>
    <t xml:space="preserve">Rod MT 140, Km 06, S/N , Saída para Nova Brasilândia – Distrito Industrial III – Campo Verde / MT </t>
  </si>
  <si>
    <t>Agro Energia Santa Luzia em Recuperacao Judicial - 
Nova Alvorada do Sul/MS</t>
  </si>
  <si>
    <t>08.906.558/0001-42</t>
  </si>
  <si>
    <t>48610.215180/2019-99</t>
  </si>
  <si>
    <t>Fazenda São Sebastião - Rodovia BR 267 - S/N - altura do km 231 - Nova Alvorada do Sul - MS</t>
  </si>
  <si>
    <t>Nardini Agroindustrial Ltda. - 
Vista Alegre do Alto/SP</t>
  </si>
  <si>
    <t>48610.212105/2019-76</t>
  </si>
  <si>
    <t>1,276986 E-03</t>
  </si>
  <si>
    <t>Fazenda Vista Alegre, km 2,5 - Rodovia SP 323 - Vista Alegre do Alto - SP</t>
  </si>
  <si>
    <t>1,345980 E-03</t>
  </si>
  <si>
    <t>Usina Eldorado em Recuperacao Judicial - 
Rio Brilhante/MS</t>
  </si>
  <si>
    <t xml:space="preserve"> 05.620.523/0002-35</t>
  </si>
  <si>
    <t>48610.215175/2019-86</t>
  </si>
  <si>
    <t>95,36​</t>
  </si>
  <si>
    <t>Rodovia MS 145, km 49, Rio Brilhante - MS</t>
  </si>
  <si>
    <t>SÃO MARTINHO S.A 
(Usina Iracema) - 
Iracemápolis/SP</t>
  </si>
  <si>
    <t>48610.206594/2019-27</t>
  </si>
  <si>
    <t>Rodovia SP 151 - Altura do KM 9, Bairro: Zona Rural, S/nº
Iracemápolis - SP</t>
  </si>
  <si>
    <t>RIO CLARO AGROINDUSTRIAL S.A - EM RECUPERAÇÃO JUDICIAL - 
Caçu/GO</t>
  </si>
  <si>
    <t>08.598.391/0001-08</t>
  </si>
  <si>
    <t>48610.215182/2019-88</t>
  </si>
  <si>
    <t>Fazenda Santo Antonio, s/n, GO 174 – KM 33, Caçu - GO</t>
  </si>
  <si>
    <t>48610.215253/2019-42</t>
  </si>
  <si>
    <t>Fazenda Piratininga, SN , Pitangueiras – SP</t>
  </si>
  <si>
    <t>TEREOS AÇÚCAR E ENERGIA BRASIL S.A. -  
Unidade Cruz Alta -
Olímpia - SP</t>
  </si>
  <si>
    <t>48610.215259/2019-10</t>
  </si>
  <si>
    <t>Rod. Assis Chateaubriand, km 155, Olímpia - SP</t>
  </si>
  <si>
    <t>COCAL Comércio Indústria Canaã Açúcar e Alcool Ltda. - 
Unidade Paraguaçu Paulista
Paraguaçu Paulista-SP</t>
  </si>
  <si>
    <t>48610.217081/2019-41</t>
  </si>
  <si>
    <t>Pq. Ind. Dr. Camilo Calazans de Magalhães, s/n - Bairro São Matheus, Paraguaçu Paulista, SP</t>
  </si>
  <si>
    <t>Cocal Com. Ind. Canaã Açúcar e Álcool Ltda - Unidade Narandiba - 
Narandiba-SP</t>
  </si>
  <si>
    <t>48610.217083/2019-31</t>
  </si>
  <si>
    <t>Estrada Municipal NRD, 267 - Fazenda Gênesis. CEP: 19.220-000 Narandiba/SP</t>
  </si>
  <si>
    <t>SÃO MARTINHO S.A 
(Unidade Santa Cruz) - 
Américo Brasiliense-SP</t>
  </si>
  <si>
    <t>51.466.860/0050-34</t>
  </si>
  <si>
    <t>48610.206598/2019-13</t>
  </si>
  <si>
    <t>Rod SP 255 km 70 – Américo Brasiliense / SP - cep: 14820-000</t>
  </si>
  <si>
    <t>Ferrari Agroindústria S.A. -
Pirassununga - SP</t>
  </si>
  <si>
    <t>48610.213417/2019-05</t>
  </si>
  <si>
    <t xml:space="preserve"> Fazenda da Rocha - Rodovia SP-215, Km 84, s/n - Zona Rural Cx Postal 35, Pirassununga - SP, 13631-301 </t>
  </si>
  <si>
    <t>Usina São Luiz S/A - 
Ourinhos - SP</t>
  </si>
  <si>
    <t>48610.218786/2019-86</t>
  </si>
  <si>
    <t>Fazenda Santa Maria, S/N. Zona Rural - CEP: 19.904.565. Ourinhos/SP</t>
  </si>
  <si>
    <t>48610.215183/2019-22</t>
  </si>
  <si>
    <t xml:space="preserve">Rodovia GO-341, km 67 à dir 13km, s/n 75830-000, Mineiros/GO </t>
  </si>
  <si>
    <t xml:space="preserve">ADECOAGRO Vale do Ivinhema S.A. - 
Usina Angélica - 
Angélica - MS
</t>
  </si>
  <si>
    <t>07.903.169/0001-09</t>
  </si>
  <si>
    <t>48610.217426/2019-67</t>
  </si>
  <si>
    <t>Estrada Continental, Km 15, Fazenda Takuarê, Angélica - MS</t>
  </si>
  <si>
    <t>ADECOAGRO Vale do Ivinhema S.A. - 
Unidade Ivinhema -
Ivinhema/MS</t>
  </si>
  <si>
    <t>07.903.169/0017-68</t>
  </si>
  <si>
    <t>48610.217429/2019-09</t>
  </si>
  <si>
    <t>Rodovia MS 141 KM 10, Caixa postal 57, Fazenda Carmen CEP 79740-000, Ivinhema - MS</t>
  </si>
  <si>
    <t>Binatural Indústria e Comércio de Óleos Vegetais S.A. – 
Formosa/GO</t>
  </si>
  <si>
    <t>07.113.559/0001-77</t>
  </si>
  <si>
    <t>48610.215191/2019-79</t>
  </si>
  <si>
    <t>Travessa Industrial, 555 – Setor Industrial – Formosa/GO</t>
  </si>
  <si>
    <t>Oleoplan Nordeste Indústria de Biocombustíveis Ltda. - 
Iraquara/BA</t>
  </si>
  <si>
    <t>13.463.913/0003-58</t>
  </si>
  <si>
    <t>48610.215822/2019-50</t>
  </si>
  <si>
    <t>Rodovia BR 122, km 32 - Iraquara / BA</t>
  </si>
  <si>
    <t>Oleoplan S/A Óleos Vegetais Planalto - 
Veranópolis/RS</t>
  </si>
  <si>
    <t>48610.215825/2019-93</t>
  </si>
  <si>
    <t>Rodovia BR 470, km 109 - Veranópolis / RS</t>
  </si>
  <si>
    <t>Central Energética Vale do Sapucaí Ltda. -
Patrocínio Paulista - SP</t>
  </si>
  <si>
    <t>00.372.496/0001-24</t>
  </si>
  <si>
    <t>48610.214877/2019-42</t>
  </si>
  <si>
    <t>Estrada do Marolo, km 25 - Zona Rural Chagas -  Patrocínio Paulista - SP</t>
  </si>
  <si>
    <t>1,186698 E-03</t>
  </si>
  <si>
    <t>48610.215260/2019-44</t>
  </si>
  <si>
    <t>Rodovia SP 345 Km 146 Zona Rural 14790-000 Guaíra- SP</t>
  </si>
  <si>
    <t>48610.215262/2019-33</t>
  </si>
  <si>
    <t>Fazenda Guarani, s/n  km 03 zona rural 14735-000 Severínia- SP</t>
  </si>
  <si>
    <t>48610.211660/2019-81</t>
  </si>
  <si>
    <t>Fazenda Invernada – Zona rural – CEP 14640-000 – Caixa postal 33 - 
Morro Agudo-SP</t>
  </si>
  <si>
    <t>48610.210077/2019-52</t>
  </si>
  <si>
    <t>Rodovia BR 163, km 329,6 – Fazenda Santa Maria – Zona rural – CEP 79130-000 - 
Rio Brilhante-MS</t>
  </si>
  <si>
    <t>48610.211657/2019-67</t>
  </si>
  <si>
    <t>Estrada Vicinal José de Souza Queiroz Filho, km 12 – Zona rural – CEP 13610-970 - 
Leme-SP</t>
  </si>
  <si>
    <t>48610.210071/2019-85</t>
  </si>
  <si>
    <t>Rodovia Armando de Salles Oliveira, km 346,3 – CEP 14176500  - 
Sertãozinho-SP</t>
  </si>
  <si>
    <t>Usina Santa Fé S.A. - 
Nova Europa - SP</t>
  </si>
  <si>
    <t>45.281.813/0001-35</t>
  </si>
  <si>
    <t>48610.215193/2019-68</t>
  </si>
  <si>
    <t>Estrada da Antiga fazenda Itaquerê, s/n - 
Nova Europa-SP</t>
  </si>
  <si>
    <t>SÃO MARTINHO S.A 
(Unidade São Martinho) - 
Pradópolis - SP</t>
  </si>
  <si>
    <t>48610.206600/2019-46</t>
  </si>
  <si>
    <t xml:space="preserve">Fazenda São Martinho zona rural – Pradópolis / SP </t>
  </si>
  <si>
    <t>USINA SÃO JOSÉ DA ESTIVA S.A. AÇÚCAR E ÁLCOOL - Novo Horizonte - SP</t>
  </si>
  <si>
    <t>53.172.300/0001-14</t>
  </si>
  <si>
    <t>48610.219056/2019-01</t>
  </si>
  <si>
    <t>Fazenda Três Pontes - Estrada vicinal José Carvalho de Leme Junior - Novo Horizonte - SP</t>
  </si>
  <si>
    <t>Sonora Estância S.A - Sonora - MS</t>
  </si>
  <si>
    <t>47.902.283/0001-20</t>
  </si>
  <si>
    <t>48610.217370/2019-41</t>
  </si>
  <si>
    <t>Rua da Cana, 178, Sonora – Campo Grande/ MS</t>
  </si>
  <si>
    <t>TEREOS AÇÚCAR E ENERGIA BRASIL S.A. -
Unidade São José -
Colina - SP</t>
  </si>
  <si>
    <t>48610.215261/2019-99</t>
  </si>
  <si>
    <t>Estrada Andre Garcia Camacho, s/n, km 072, Zona Rural - Colina-SP</t>
  </si>
  <si>
    <t>USINA VERTENTE LTDA. - Guaraci - SP</t>
  </si>
  <si>
    <t>48610.209090/2019-69</t>
  </si>
  <si>
    <t>Fazenda Posses, s/n Zona Rural - Guaraci/SP</t>
  </si>
  <si>
    <t>VIRALCOOL ACUCAR E ALCOOL LTDA - Castilho - SP</t>
  </si>
  <si>
    <t>53.811.006/0002-96</t>
  </si>
  <si>
    <t>48610.216498/2019-97</t>
  </si>
  <si>
    <t>Fazenda Santa Amália Castilho  CEP: 16920-000 Cx. Postal 17 - Castilho – SP</t>
  </si>
  <si>
    <t>Viralcool Açúcar e Álcool Ltda. - Pitangueiras - SP</t>
  </si>
  <si>
    <t>53.811.006/0001-05</t>
  </si>
  <si>
    <t>48610.216497/2019-42</t>
  </si>
  <si>
    <t>Fazenda Santa Cecília, Caixa Postal 06 - CEP: 14.750-000 - Pitangueiras/SP</t>
  </si>
  <si>
    <t>48610.215178/2019-10</t>
  </si>
  <si>
    <t xml:space="preserve">Rodovia MT 100, km 51 lado esquerdo, s/n, Zona Rural CEP: 78785-000, Alto Taquari/MT </t>
  </si>
  <si>
    <t>BRENCO - COMPANHIA BRASILEIRA DE ENERGIA RENOVÁVEL - EM RECUPERAÇÃO JUDICIAL - 
Usina Água Emendada - 
Perolândia - GO</t>
  </si>
  <si>
    <t>48610.215179/2019-64</t>
  </si>
  <si>
    <t xml:space="preserve"> Rodovia BR 364, km 256 – Zona Rural 78823-000, Perolândia/GO </t>
  </si>
  <si>
    <t>48610.211662/2019-70</t>
  </si>
  <si>
    <t>Fazenda Sucuri – Zona rural – CEP 14640-000 
Morro Agudo (SP)</t>
  </si>
  <si>
    <t>BIOSEV BIOENERGIA S.A. - 
Usina Continental - 
Colômbia-SP</t>
  </si>
  <si>
    <t>48610.211661/2019-25</t>
  </si>
  <si>
    <t>Rodovia Brigadeiro Faria Lima, km 458,5 – CEP 14795-000
Colômbia (SP)</t>
  </si>
  <si>
    <t>FS Agrisolutions Indústria de Biocombustíveis Ltda -
Lucas do Rio Verde-MS</t>
  </si>
  <si>
    <t>20.003.699/0001-50</t>
  </si>
  <si>
    <t>48610.218371/2019-11</t>
  </si>
  <si>
    <t>Etanol combustível de primeira geração – milho</t>
  </si>
  <si>
    <t>Estrada Linha 01-A, a 900 mmetros do km 07 da Avenida das Indústrias - Lucas do Rio Verde - MT</t>
  </si>
  <si>
    <t>CAÇU COMÉRCIO E INDUSTRIA DE AÇÚCAR E ÁLCOOL LTDA - 
Vicentinópolis - GO</t>
  </si>
  <si>
    <t>07.996.345/0001-96</t>
  </si>
  <si>
    <t>48610.218788/2019-75</t>
  </si>
  <si>
    <t>Etanol combustível de primeira geração – cana-de-açúcar e milho em usina integrada</t>
  </si>
  <si>
    <t>Rod. Municipal Vicentinópolis Porteiro, Km 10, S/N - Zona Rural. CEP: 75.555-000 - Vicentinópolis/GO</t>
  </si>
  <si>
    <t>LINS AGROINDUSTRIAL S.A.
Lins - SP</t>
  </si>
  <si>
    <t>35.637.796/0001-72</t>
  </si>
  <si>
    <t>48610.213512/2019-09</t>
  </si>
  <si>
    <t>EST MUNICIPAL PREFEITO CHIQUINHO JUNQUEIRA, S/N, Km 16. Bairro Área Rural - CEP: 16.419-899 - Lins/SP</t>
  </si>
  <si>
    <t>USINA BATATAIS S/A AÇÚCAR E ÁLCOOL -
Batatais - SP</t>
  </si>
  <si>
    <t>54.470.679/0001-01</t>
  </si>
  <si>
    <t>48610.213513/2019-45</t>
  </si>
  <si>
    <t>Usina Batatais S/N Zona Rural, CEP 14300-970, Batatais – SP</t>
  </si>
  <si>
    <t>Usina Colombo S.A. Açúcar e Álcool – 
Unidade Santa Albertina - 
Santa Albertina - SP</t>
  </si>
  <si>
    <t>44.330.975/0025-20</t>
  </si>
  <si>
    <t>48610.214889/2019-77</t>
  </si>
  <si>
    <t>Estrada Municipal Santa Albertina à Paranapuã, Km 4,2, s/n -Fazenda Santa Helena - Santa Albertina - SP</t>
  </si>
  <si>
    <t>USINA COLOMBO S/A. - AÇUCAR E ÁLCOOL - 
Unidade Palestina - 
Palestina - SP</t>
  </si>
  <si>
    <t>44.330.975/0022-88</t>
  </si>
  <si>
    <t>48610.214886/2019-33</t>
  </si>
  <si>
    <t>Estrada Municipal Palestina à Pontes Gestal, s/n - Bairro Pontal - Fazenda Presépio - Palestina/SP</t>
  </si>
  <si>
    <t>Usina Colombo S.A. Açúcar e Alcool - Unidade Ariranha -
Ariranha - SP</t>
  </si>
  <si>
    <t>44.330.975/0001-53</t>
  </si>
  <si>
    <t>48610.214887/2019-88</t>
  </si>
  <si>
    <t>Estrada Ariranha a Catanduva, s/n. Faz. Bela Vista. 15960-000. Ariranha-SP</t>
  </si>
  <si>
    <t>USINA MONTE ALEGRE S/A. - 
Mamanguape - PB</t>
  </si>
  <si>
    <t>09.094.632/0002-17</t>
  </si>
  <si>
    <t>48610.218381/2019-48</t>
  </si>
  <si>
    <t>Fazenda Monte Alegre, S/N - Zona Rural. Mamanguape/PB</t>
  </si>
  <si>
    <t>Usina Monte Alegre Ltda. - 
Monte Belo - MG</t>
  </si>
  <si>
    <t>22.587.687/0001-46</t>
  </si>
  <si>
    <t>48610.217430/2019-25</t>
  </si>
  <si>
    <t>Fazenda Monte Alegre - CEP 37118-000, Monte Belo - MG</t>
  </si>
  <si>
    <t>USINA CENTRAL OLHO D'ÁGUA S/A -
Camutanga - PE,</t>
  </si>
  <si>
    <t>11.797.222/0001-01</t>
  </si>
  <si>
    <t>48610.220758/2019-29</t>
  </si>
  <si>
    <t>Rodovia PE 82, KM 14, s/n - Camutanga/PE</t>
  </si>
  <si>
    <t>Açúcar e Alcool Oswaldo Ribeiro Mendonça Ltda - 
Guaíra-SP</t>
  </si>
  <si>
    <t>51.990.778/0001-26</t>
  </si>
  <si>
    <t>48610.218376/2019-35</t>
  </si>
  <si>
    <t>Rodovia SP 425, km 47 - Guaira / SP</t>
  </si>
  <si>
    <t>CENTRAL ENERGÉTICA MORRINHOS S.A. -
Morrinhos-GO</t>
  </si>
  <si>
    <t>07.130.855/0001-86</t>
  </si>
  <si>
    <t>48610.218377/2019-80</t>
  </si>
  <si>
    <t>Rodovia BR 153, km 646 - Morrinhos / GO</t>
  </si>
  <si>
    <t>ARAPORÃ BIOENERGIA S/A -
ARAPORÃ - MG</t>
  </si>
  <si>
    <t>19.818.301/0001-55</t>
  </si>
  <si>
    <t>48610.218382/2019-92</t>
  </si>
  <si>
    <t>Rod. BR 153, s/nº, Km 3 - Zona Rural, 38435-000,  Araporã / MG</t>
  </si>
  <si>
    <t>BIOSEV S.A. - Usina Lagoa da Prata -
Lagoa da Prata-MG</t>
  </si>
  <si>
    <t>15.527.906/0029-37</t>
  </si>
  <si>
    <t>48610.211663/2019-14</t>
  </si>
  <si>
    <t>Vila Luciânia, s/n° – Zona rural – CEP 35590-000 - 
Lagoa da Prata / MG</t>
  </si>
  <si>
    <t>48610.219081/2019-86</t>
  </si>
  <si>
    <t>Estrada Jussara, s/N Zona Rural - Jussara/PR</t>
  </si>
  <si>
    <t>Biosev S.A. – USINA Passa Tempo -
Rio Brilhante-MS</t>
  </si>
  <si>
    <t>15.527.906/0007-21</t>
  </si>
  <si>
    <t>48610.211665/2019-11</t>
  </si>
  <si>
    <t>Fazenda Passa Tempo – Zona rural – CEP 79130-000 - 
Rio Brilhante / MS</t>
  </si>
  <si>
    <t>48610.215263/2019-88</t>
  </si>
  <si>
    <t>Fazenda Tanabi, s/nº dist. Ibiporanga zona rural 15170-000 Tanabi-SP</t>
  </si>
  <si>
    <t>COMPANHIA AGRÍCOLA USINA JACAREZINHO -
Jacarezinho - PR</t>
  </si>
  <si>
    <t>48610.219059/2019-36</t>
  </si>
  <si>
    <t>1,037853 E-03</t>
  </si>
  <si>
    <t>Rodovia BR153 Km 9 Bairro Costa Junior CEP 86400-000 - 
Jacarezinho / PR</t>
  </si>
  <si>
    <t>GOIASA GOIATUBA ÁLCOOL LTDA. -
GOIATUBA - GO</t>
  </si>
  <si>
    <t>48610.219232/2019-04</t>
  </si>
  <si>
    <t>RODOVIA GO 040 KM 194, S/N, ZONA RURAL, CEP 75.600-000, GOIATUBA - GO</t>
  </si>
  <si>
    <t>ENERGÉTICA SANTA HELENA S/A - EM RECUPERAÇÃO JUDICIAL -
Nova Andradina - MS</t>
  </si>
  <si>
    <t>37.216.363/0002-50</t>
  </si>
  <si>
    <t>48610.219561/2019-47</t>
  </si>
  <si>
    <t>RODOVIA MS 134, s/n - FAZ. SANTA HELENA – KM 25 - Nova Andradina/MS</t>
  </si>
  <si>
    <t>48610.215176/2019-21</t>
  </si>
  <si>
    <t xml:space="preserve">Rodovia MS 135, km 07, Zona Rural CEP: 79550-000, Costa Rica/MS </t>
  </si>
  <si>
    <t>USJ AÇÚCAR E ÁLCOOL S.A.-
Araras - SP</t>
  </si>
  <si>
    <t>44.209.336/0035-83</t>
  </si>
  <si>
    <t>48610.220755/2019-95</t>
  </si>
  <si>
    <t>1,287906 E-03</t>
  </si>
  <si>
    <t>Fazenda São João, CP 13, CEP: 13600-970, Araras/SP</t>
  </si>
  <si>
    <t>1,355416 E-03</t>
  </si>
  <si>
    <t>AGRO SERRA INDUSTRIAL LTDA. -
SÃO RAIMUNDO DAS MANGABEIRAS - MA</t>
  </si>
  <si>
    <t>11.035.672/0001-59</t>
  </si>
  <si>
    <t>48610.208488/2019-88</t>
  </si>
  <si>
    <t xml:space="preserve">Fazenda São Jose, Estrada FN 001, KM 38 -
SÃO RAIMUNDO DAS MANGABEIRAS - MA
</t>
  </si>
  <si>
    <t>USINA SANTA ISABEL S/A - UNIDADE NOVO HORIZONTE -
Novo Horizonte - SP</t>
  </si>
  <si>
    <t>47.524.632/0001-18</t>
  </si>
  <si>
    <t>48610.219060/2019-61</t>
  </si>
  <si>
    <t>FAZ TRES PONTES, s/n. Novo Horizonte - SP.</t>
  </si>
  <si>
    <t xml:space="preserve">USINA SANTA ISABEL S/A - UNIDADE MENDONÇA -
Mendonça - SP
</t>
  </si>
  <si>
    <t>47.524.632/0008-94</t>
  </si>
  <si>
    <t>48610.219063/2019-02</t>
  </si>
  <si>
    <t>ROD SP 304 - KM 472. Mendonça -SP</t>
  </si>
  <si>
    <t>Usina Giasa Ltda. -
Pedras de Fogo - PB</t>
  </si>
  <si>
    <t>31.093.639/0001-92</t>
  </si>
  <si>
    <t>48610.217969/2019-84</t>
  </si>
  <si>
    <t>Rodovia PB-032, Km 13 - Pedra de Fogo -PB.</t>
  </si>
  <si>
    <t>SJC BIOENERGIA LTDA - URD. -
Cachoeira Dourada - GO</t>
  </si>
  <si>
    <t>10.249.419/0003-05</t>
  </si>
  <si>
    <t>48610.218448/2019-44</t>
  </si>
  <si>
    <t>Rodovia GO-206, Km 25, Bloco A, Fazenda Boa Vista – Zona Rural – Cachoeira Dourada - GO.</t>
  </si>
  <si>
    <t>TIETÊ AGROINDUSTRIAL S.A. -
PARAÍSO - SP</t>
  </si>
  <si>
    <t>51.843.514/0001-40</t>
  </si>
  <si>
    <t>48610.218443/2019-11</t>
  </si>
  <si>
    <t>1,278273 E-03</t>
  </si>
  <si>
    <t>Rodovia Antônio Celidônio Ruette, Km 03 - Fazenda Cachoeira, Paraíso - SP, 15825-000</t>
  </si>
  <si>
    <t>Companhia Melhoramentos Norte do Paraná - 
Nova Londrina - PR</t>
  </si>
  <si>
    <t>61.082.962/0004-74</t>
  </si>
  <si>
    <t>48610.219082/2019-21</t>
  </si>
  <si>
    <t>Br 376 Km 36 Lote 4-A, SN, Zona Rural, CEP: 87970-000, Nova Londrina- PR</t>
  </si>
  <si>
    <t xml:space="preserve">USINA CERRADÃO LTDA. -
Frutal - MG
</t>
  </si>
  <si>
    <t>48610.219084/2019-10</t>
  </si>
  <si>
    <t>Rodovia MG 255 Km 30, Fazenda Cerradão, Zona Rural – Frutal / MG</t>
  </si>
  <si>
    <t>USINA SANTA LÚCIA S.A. -
Araras - SP</t>
  </si>
  <si>
    <t>44.207.249/0001-48</t>
  </si>
  <si>
    <t>48610.217419/2019-65</t>
  </si>
  <si>
    <t>EST USINA SANTA LUCIA, S/N, CXPST 31, 13.600-970, ZONA RURAL, ARARAS/SP</t>
  </si>
  <si>
    <t>BP BIOENERGIA TROPICAL - 
Edéia -  GO</t>
  </si>
  <si>
    <t>08.195.806/0001-94</t>
  </si>
  <si>
    <t>48610.213290/2019-16</t>
  </si>
  <si>
    <t>Rodovia Takayuki Maeda (GO 410) – Km 51. Zona Rural – Caixa Postal 10. 75.940-000 – EDÉIA – GO</t>
  </si>
  <si>
    <t>BP BIOENERGIA ITUIUTABA LTDA - 
Ituiutaba - MG</t>
  </si>
  <si>
    <t>08.164.344/0001-48</t>
  </si>
  <si>
    <t>48610.213286/2019-58</t>
  </si>
  <si>
    <t>Fazenda Recanto, S/N, Zona Rural, Ituiutaba, MG, CEP 38300-898</t>
  </si>
  <si>
    <t>BP BIOENERGIA ITUMBIARA S.A. - 
Itumbiara - GO</t>
  </si>
  <si>
    <t>08.517.600/0001-33</t>
  </si>
  <si>
    <t>48610.213283/2019-14</t>
  </si>
  <si>
    <t xml:space="preserve">Estrada Municipal Itumbiara/Cachoeira Dourada –. Km 18 – Fazenda Jandaia – Gleba B. 75.503-970 – ITUMBIARA – GO </t>
  </si>
  <si>
    <t>IRMÃOS TONIELLO LTDA. - 
Sertãozinho - SP</t>
  </si>
  <si>
    <t>71.321.566/0001-63</t>
  </si>
  <si>
    <t>48610.216499/2019-31</t>
  </si>
  <si>
    <t>Fazenda Córrego das Pedras, S/N Rodovia Maurílio Biaggi Km 04 - Cx Postal 508 – CEP: 14.160-970 Sertãozinho/SP</t>
  </si>
  <si>
    <t>COOPERATIVA AGROINDUSTRIAL DE RUBIATABA –  
Rubiataba - GO</t>
  </si>
  <si>
    <t>03.347.747/0001-09</t>
  </si>
  <si>
    <t>48610.221526/2019-98</t>
  </si>
  <si>
    <t>1,173812 E-03</t>
  </si>
  <si>
    <t xml:space="preserve">Rodovia GO 434, KM 24,24 – Rubiataba – GO </t>
  </si>
  <si>
    <t>1,235250 E-03</t>
  </si>
  <si>
    <t>USINA SANTA ADÉLIA S.A. - JABOTICABAL - 
Jaboticabal - SP</t>
  </si>
  <si>
    <t>50.376.938/0001-89</t>
  </si>
  <si>
    <t>48610.219088/2019-06</t>
  </si>
  <si>
    <t>Faz. Santa Adélia, S/N, Cx Postal 54 - Zona Rural. CEP: 14.870-970 - Jaboticabal/SP</t>
  </si>
  <si>
    <t>Usina Carolo S/A – Açúcar e Álcool, em Recuperação Judicial - Pontal - SP</t>
  </si>
  <si>
    <t> 48610.222962/2019-84</t>
  </si>
  <si>
    <t>BENRI CLASSIFICAÇÃO DA PRODUÇÃO DE AÇÚCAR​ E ETANOL LTDA.</t>
  </si>
  <si>
    <t>Fazenda Contendas, Cx Postal 31. CEP: 14.180-000 -Pontal/SP</t>
  </si>
  <si>
    <t>GNR FORTALEZA VALORIZACAO DE BIOGÁS LTDA. -  Caucaia - CE</t>
  </si>
  <si>
    <t>20.287.659/0001-88</t>
  </si>
  <si>
    <t>48610.215190/2019-24</t>
  </si>
  <si>
    <t>Biometano</t>
  </si>
  <si>
    <t>BR-020 - Nova Metrópole, Caucaia - CE</t>
  </si>
  <si>
    <t>DELTA Sucroenergia S/A - Delta - MG</t>
  </si>
  <si>
    <t>13.537.735/0003-62</t>
  </si>
  <si>
    <t>48610.220294/2019-51</t>
  </si>
  <si>
    <t>Av. José Agostinho Filho, 750. CEP: 38.108-000, Centro, Delta-MG</t>
  </si>
  <si>
    <t xml:space="preserve"> Rio Amambai Agroenergia S/A -  Naviraí - MS</t>
  </si>
  <si>
    <t xml:space="preserve"> 23.858.708/0001-83</t>
  </si>
  <si>
    <t>48610.221238/2019-33</t>
  </si>
  <si>
    <t xml:space="preserve">Rodovia 163 - km 118 - Zona Rural. CEP:79950-000 - Naviraí/MS
</t>
  </si>
  <si>
    <t xml:space="preserve"> BAHIA ETANOL HOLDING S.A. -  Ibirapuã - BA</t>
  </si>
  <si>
    <t>24.870.441/0002-93</t>
  </si>
  <si>
    <t>48610.219769/2019-66</t>
  </si>
  <si>
    <t>Rod. BA 693, Estrada Ibirapuã / Medeiros Neto, s/nº Km 09 - Zona Rural - Ibirapuã - BA</t>
  </si>
  <si>
    <t>PIONEIROS BIOENERGIA S.A. - Sud Mennucci - SP</t>
  </si>
  <si>
    <t>51.096.477/0001-53</t>
  </si>
  <si>
    <t>48610.219086/2019-17</t>
  </si>
  <si>
    <t>Fazenda Santa Maria da Mata S/N – Km 6 - Zona Rural. Bairro Campestre – Cx Postal 12 - Sud Menucci/SP</t>
  </si>
  <si>
    <t>COMPANHIA ALCOOLQUÍMICA NACIONAL-ALCOOLQUÍMICA - Vitoria de Santo Antão - PE</t>
  </si>
  <si>
    <t>11.699.378/0007-37</t>
  </si>
  <si>
    <t>48610.200646/2020-95</t>
  </si>
  <si>
    <t>ROD RODOVIA ESTADUAL PE 45 KM 14, Engenho Cachoeirinha, Zona Rural, Vitoria de Santo Antão - PE</t>
  </si>
  <si>
    <t>SJC BIOENERGIA LTDA - USF. - Quirinópolis-GO</t>
  </si>
  <si>
    <t>10.249.419/0002-16</t>
  </si>
  <si>
    <t>48610.218446/2019-55</t>
  </si>
  <si>
    <t>Fazenda São Francisco - Rodovia GO 206, km 18, Boloco A, s/nº - Quirinópolis/GO</t>
  </si>
  <si>
    <t>IPIRANGA AGROINDUSTRIAL S.A. - DESCALVADO - Descalvado - SP</t>
  </si>
  <si>
    <t>07.280.328/0018-04</t>
  </si>
  <si>
    <t>48610.219089/2019-42</t>
  </si>
  <si>
    <t>Fazenda Boa Vista Grande, S/N (Cx postal 41), Zona Rural, CEP: 13.690-000 - Descalvado/SP</t>
  </si>
  <si>
    <t>IPIRANGA AGROINDUSTRIAL S.A. - Mococa - Mococa -SP</t>
  </si>
  <si>
    <t>48610.219091/2019-11</t>
  </si>
  <si>
    <t>Fazenda Santa Emília, s/n. Caixa postal 301 - Zona Rural. Mococa/SP</t>
  </si>
  <si>
    <t>PEDRO AFONSO AÇÚCAR &amp; BIOENERGIA LTDA - Pedro Afonso -TO</t>
  </si>
  <si>
    <t>48610.218814/2019-65</t>
  </si>
  <si>
    <t xml:space="preserve">Rodovia TO 010 Km 20, s/n - Zona Rural - Pedro Afonso / TO </t>
  </si>
  <si>
    <t>CRV INDUSTRIAL LTDA. - Carmo do Rio Verde -GO</t>
  </si>
  <si>
    <t>03.937.452/0001-92</t>
  </si>
  <si>
    <t>48610.221527/2019-32</t>
  </si>
  <si>
    <t>1,180817 E-03</t>
  </si>
  <si>
    <t>Rodovia GO 334, km 3,3 - Carmo do Rio Verde – GO</t>
  </si>
  <si>
    <t>1,242649 E-03</t>
  </si>
  <si>
    <t>S/A USINA CORURIPE AÇÚCAR E ÁLCOOL - Filial Limeira do Oeste - Limeira do Oeste  - MG</t>
  </si>
  <si>
    <t>12.229.415/0016-05</t>
  </si>
  <si>
    <t>48610.220744/2019-13</t>
  </si>
  <si>
    <t>Fazenda Barreiro, s/n, Limeira do Oeste/MG</t>
  </si>
  <si>
    <t>S/A USINA CORURIPE AÇÚCAR E ÁLCOOL - Filial Iturama -  Iturama - MG</t>
  </si>
  <si>
    <t>12.229.415/0010-01</t>
  </si>
  <si>
    <t>48610.220743/2019-61</t>
  </si>
  <si>
    <t>Rodovia BR - 497, km 91, Iturama/MG</t>
  </si>
  <si>
    <t>S/A USINA CORURIPE AÇÚCAR E ÁLCOOL – FILIAL CORURIPE - Coruripe - AL</t>
  </si>
  <si>
    <t>12.229.415/0002-00</t>
  </si>
  <si>
    <t>48610.220745/2019-50</t>
  </si>
  <si>
    <t>Fazenda Triunfo, s/n, Coruripe/AL</t>
  </si>
  <si>
    <t>S/A USINA CORURIPE AÇÚCAR E ÁLCOOL - Filial Campo Florido - Campo Florido - MG</t>
  </si>
  <si>
    <t>12.229.415/0014-35</t>
  </si>
  <si>
    <t>48610.220742/2019-16</t>
  </si>
  <si>
    <t>Fazenda Santa Adelaide, Estrada Cruzeiro do Sul, KM 42, Campo Florido/MG</t>
  </si>
  <si>
    <t>VALE DO TIJUCO AÇÚCAR E ÁLCOOL S.A. - Uberaba - MG</t>
  </si>
  <si>
    <t>08.493.354/0001-27</t>
  </si>
  <si>
    <t>48610.221422/2019-83</t>
  </si>
  <si>
    <t>Rodovia BR 050 - Km 121, S/N. Zona Rural. Uberaba - MG. CEP: 38056-050</t>
  </si>
  <si>
    <t>CENTRAL AÇUCAREIRA USINA SANTA MARIA S.A. - Porto Calvo - AL</t>
  </si>
  <si>
    <t>48610.219558/2019-23</t>
  </si>
  <si>
    <t xml:space="preserve">Faz. Engenho Novo, S/N - Zona Rural. CEP: 57.900-000. Porto Calvo/AL </t>
  </si>
  <si>
    <t>WD AGROINDUSTRIAL LTDA - João Pinheiro - MG</t>
  </si>
  <si>
    <t>48610.222095/2019-87</t>
  </si>
  <si>
    <t>Fazenda Flor de Minas, Rodovia BR 365 - Km 336. Zona Rural. João Pinheiro-MG.</t>
  </si>
  <si>
    <t>TIETÊ AGROINDUSTRIAL S.A. - Unidade Ubarana - Ubarana - SP</t>
  </si>
  <si>
    <t xml:space="preserve"> 51.843.514/0096-00</t>
  </si>
  <si>
    <t>48610.218445/2019-19</t>
  </si>
  <si>
    <t>1,241429 E-03</t>
  </si>
  <si>
    <t>Rodovia BR153 – km 124,5, Ubarana – SP, 15225-000</t>
  </si>
  <si>
    <t>1,309096 E-03</t>
  </si>
  <si>
    <t>ALCOOLVALE S/A - ALCOOL E AÇÚCAR - Aparecida do Taboado -MS</t>
  </si>
  <si>
    <t>15.444.904/0001-83</t>
  </si>
  <si>
    <t>48610.222098/2019-11</t>
  </si>
  <si>
    <t>Fazenda Santa Inês, Aparecida do Taboado - MS</t>
  </si>
  <si>
    <t>CENTRAL ENERGÉTICA MORENO AÇÚCAR E ÁLCOOL LTDA EM RECUPERAÇÃO JUDICIAL - Luiz Antônio - SP</t>
  </si>
  <si>
    <t>48610.222644/2019-13</t>
  </si>
  <si>
    <t>SP-253, 160 - Luís Antônio, São Paulo - SP</t>
  </si>
  <si>
    <t>UMOE BIOENERGY S.A. - Sandovalina - SP</t>
  </si>
  <si>
    <t>48610.219057/2019-47</t>
  </si>
  <si>
    <t>1,010842 E-03</t>
  </si>
  <si>
    <t>Fazenda Taquarussu s/n Zona Rural CEP: 19250-000 - Sandovalina - SP</t>
  </si>
  <si>
    <t>1,065296 E-03</t>
  </si>
  <si>
    <t>DENUSA DESTILARIA NOVA UNIÃO S/A - Jandaia - GO</t>
  </si>
  <si>
    <t>48610.213994/2019-99</t>
  </si>
  <si>
    <t>INSTITUTO TOTUM DE DESENVOLVIMENTO E GESTÃO EMPRESARIAL LTDA.</t>
  </si>
  <si>
    <t>Rodovia BR 060 Km 274, Zona Rural, CEP: 75950-000, Jandaia / GO</t>
  </si>
  <si>
    <t xml:space="preserve">1,260579E-03
</t>
  </si>
  <si>
    <t>BIOENERGÉTICA VALE DO PARACATU S/A - João Pinheiro - MG</t>
  </si>
  <si>
    <t>48610.221419/2019-60</t>
  </si>
  <si>
    <t>Rodovia MG-181, km 85 Zona Rural, João Pinheiro - MG, 38770-000</t>
  </si>
  <si>
    <t>URUAÇU AÇÚCAR E ÁLCOOL LTDA. - Uruaçu - GO</t>
  </si>
  <si>
    <t>07.987.748/0001-79</t>
  </si>
  <si>
    <t>48610.221525/2019-43</t>
  </si>
  <si>
    <t>Estrada UR 04, km 13 - Zona Rural, Uruaçu - GO</t>
  </si>
  <si>
    <t>USINA ALTO ALEGRE S/A - ACUCAR E ALCOOL - Presidente Prudente - SP</t>
  </si>
  <si>
    <t>48610.217838/2019-05</t>
  </si>
  <si>
    <t>Faz Alta Floresta- Ameliópolis, Presidente Prudente/SP CEP: 19.140-970</t>
  </si>
  <si>
    <t>Usina Ouroeste Açúcar e Álcool Ltda. - Ouroeste - SP</t>
  </si>
  <si>
    <t>05.553.456/0001-00</t>
  </si>
  <si>
    <t>48610.218816/2019-54</t>
  </si>
  <si>
    <t>Rod. SP - 463 Elyeser Montenegro Magalhães, Km 186 - Zona Rural - Ouroeste/SP</t>
  </si>
  <si>
    <t>Diana Bioenergia Avanhandava S/A - Avanhandava-SP</t>
  </si>
  <si>
    <t>45.902.707/0001-21</t>
  </si>
  <si>
    <t>48610.220327/2019-62</t>
  </si>
  <si>
    <t>Fazenda Nova Recreio - Estrada Municipal Américo Veneroni, Km 09, S/N. Zona Rural. Avanhandava-SP</t>
  </si>
  <si>
    <t>AGRO INDUSTRIAL TABU S.A. - CAAPORÃ - PB</t>
  </si>
  <si>
    <t>09.053.646/0001-01</t>
  </si>
  <si>
    <t>48610.217970/2019-17</t>
  </si>
  <si>
    <t>6,125022 E-04</t>
  </si>
  <si>
    <t>Faz. Fazenda TABU, s/n Zona Rural, Caaporã - PB</t>
  </si>
  <si>
    <t>6,457883 E-04</t>
  </si>
  <si>
    <t>JALLES MACHADO S.A. - Matriz - Goianésia - GO</t>
  </si>
  <si>
    <t>48610.200111/2020-14</t>
  </si>
  <si>
    <t>1,496034 E-03</t>
  </si>
  <si>
    <t>VERIFIT LTDA.</t>
  </si>
  <si>
    <t>Rodovia GO 080 KM 185 – Fazenda São Pedro, S/N, Zona Rural, Goianésia, GO, CEP 76388-889</t>
  </si>
  <si>
    <t>1,575933 E-03</t>
  </si>
  <si>
    <t>JALLES MACHADO S.A. - Unidade Otavio Lage - Goianésia - GO</t>
  </si>
  <si>
    <t>02.635.522/0049-30</t>
  </si>
  <si>
    <t>48610.200112/2020-69</t>
  </si>
  <si>
    <t>1,316766 E-03</t>
  </si>
  <si>
    <t>Rodovia GO 338 KM 33 a Esquerda Km 3 – Fazenda Lavrinha de São Sebastião, Zona Rural, Goianésia, GO, CEP 76388-889</t>
  </si>
  <si>
    <t>COMVAP AÇÚCAR E ÁLCOOL LTDA. - União - PI</t>
  </si>
  <si>
    <t>05.343.207/0001-82</t>
  </si>
  <si>
    <t>48610.220757/2019-84</t>
  </si>
  <si>
    <t>Fazenda Sítio, s/n, Zona Rural - União PI</t>
  </si>
  <si>
    <t>CENTRAL ENERGETICA MORENO DE MONTE APRAZÍVEL AÇÚCAR E ÁLCOOL LTDA EM RECUPERAÇÃO JUDICIAL - Monte Aprazível - SP</t>
  </si>
  <si>
    <t>48610.222645/2019-68</t>
  </si>
  <si>
    <t>João Pedro Rezende Highway - Km 10.1 Zona Rural, Monte Aprazível - SP</t>
  </si>
  <si>
    <t>USINA AÇUCAREIRA SÃO MANOEL S.A. - São Manuel - SP</t>
  </si>
  <si>
    <t>48610.217085/2019-20</t>
  </si>
  <si>
    <t xml:space="preserve">Faz. Boa Vista, s/n, caixa postal 127 - Zona rural. CEP: 18.650-000. São Manuel/SP </t>
  </si>
  <si>
    <t>USINA ALTO ALEGRE S/A - ACUCAR E ALCOOL -  Santo Inácio - PR</t>
  </si>
  <si>
    <t>48.295.562/0018-84</t>
  </si>
  <si>
    <t>48610.217839/2019-41</t>
  </si>
  <si>
    <t>Col Zacarias de Gois, s/n - Colônia Zacarias de Gois, Santo Inácio /PR CEP: 86.650-000</t>
  </si>
  <si>
    <t>USINA SÃO DOMINGOS AÇÚCAR E ETANOL S/A - Catanduva - SP</t>
  </si>
  <si>
    <t>48610.222965/2019-18</t>
  </si>
  <si>
    <t>Rodovia Vicente Sanchez, km 7 - Cx Postal 29, SP, 15800-971 - Catanduva -SP</t>
  </si>
  <si>
    <t>COOPERATIVA DO AGRONEGÓCIO DOS ASSOCIADOS DA ASSOCIAÇÃO DOS FORNECEDORES DE CANA-DE-AÇÚCAR - COAF - Timbaúba - PE</t>
  </si>
  <si>
    <t>48610.221235/2019-08</t>
  </si>
  <si>
    <t>Rodovia BR 408, km 32. S/N. Zona Rural. Timbaúba-PE. CEP: 55870-000.</t>
  </si>
  <si>
    <t>Figueira Indústria e Comércio S/A - FILIAL ALCOAZUL - Araçatuba - SP</t>
  </si>
  <si>
    <t>48610.200904/2020-33</t>
  </si>
  <si>
    <t>Rodovia Caram Rezek, Km 16. S/N - Zona rural. CEP: 16.058-703 - Araçatuba/ SP</t>
  </si>
  <si>
    <t>PEDRA AGROINDUSTRIAL S.A. - Usina Pedra - Serrana, SP</t>
  </si>
  <si>
    <t>48610.216496/2019-06</t>
  </si>
  <si>
    <t>1,346841 E-03</t>
  </si>
  <si>
    <t xml:space="preserve">Usina Da Pedra, s/n Zona Rural Caixa Postal 02, Serrana /SP, CEP: 14150-000 </t>
  </si>
  <si>
    <t>1,423645 E-03</t>
  </si>
  <si>
    <t>DELTA Sucroenergia S/A – Usina Volta Grande - Conceição das Alagoas - MG</t>
  </si>
  <si>
    <t>13.537.735/0002-81</t>
  </si>
  <si>
    <t>48610.220297/2019-94</t>
  </si>
  <si>
    <t>Fazenda Cachoeira - Rod MG-427, Km 23, S/n - Zona Rural, Conceição das Alagoas - MG, 38120-000</t>
  </si>
  <si>
    <t>Bunge Açúcar e Bioenergia S.A. - Usina Moema - Orindiuva - SP</t>
  </si>
  <si>
    <t>48610.218819/2019-98</t>
  </si>
  <si>
    <t>1,163046 E-03</t>
  </si>
  <si>
    <t>Faz Moema, S/N, Rural - Orindiuva/SP, CEP 15.480-000</t>
  </si>
  <si>
    <t>1,224713 E-03</t>
  </si>
  <si>
    <t>USINAS ITAMARATI S/A - Nova Olimpía - MT</t>
  </si>
  <si>
    <t>15.009.178/0001-70</t>
  </si>
  <si>
    <t>48610.215192/2019-13</t>
  </si>
  <si>
    <t>Fazenda Guanabara - Caixa Postal 60 - Zona Rural - Nova Olímpia - MT</t>
  </si>
  <si>
    <t>S/A LEÃO IRMÃOS AÇÚCAR E ÁLCOOL - EM RECUPERAÇÃO JUDICIAL - RIO LARGO - AL</t>
  </si>
  <si>
    <t>48610.222963/2019-29</t>
  </si>
  <si>
    <t>6,125559 E-04</t>
  </si>
  <si>
    <t>Vila Utinga, S/N Zona Rural, CEP 57100-000 Rio Largo/Alagoas</t>
  </si>
  <si>
    <t>6,446364 E-04</t>
  </si>
  <si>
    <t>AGROINDUSTRIAL SANTA JULIANA LTDA. - SANTA JULIANA - MG</t>
  </si>
  <si>
    <t>48610.218815/2019-18</t>
  </si>
  <si>
    <t>1,100797 E-03</t>
  </si>
  <si>
    <t xml:space="preserve">Fazenda Santa Bárbara, s/n - Zona Rural. Bairro: Distrito de Zelândia. CEP: 38.175-000 - Santa Juliana / MG. </t>
  </si>
  <si>
    <t>1,161744 E-03</t>
  </si>
  <si>
    <t>J PILON SA AÇÚCAR E ÁLCOOL - Cerquilho - SP</t>
  </si>
  <si>
    <t>48610.219092/2019-66</t>
  </si>
  <si>
    <t>Faz Santa Maria, S/N - Bairro São Francisco – Cidade: Cerquilho/SP CEP18.520-000</t>
  </si>
  <si>
    <t>Usina Açucareira Furlan S/A - Avaré - SP</t>
  </si>
  <si>
    <t>48610.219083/2019-75</t>
  </si>
  <si>
    <t>Rodovia Presidente Castelo Branco, Km 254, S/N, Fazenda das Flores. CEP: 18.702-310 - Avaré/SP</t>
  </si>
  <si>
    <t>Bom Sucesso Agroindustria S.A. - Goiatuba - GO</t>
  </si>
  <si>
    <t>48610.220887/2019-17</t>
  </si>
  <si>
    <t>Rodovia GO-210 - km 335,1 - s/nº zona rural Goiatuba - GO - CEP: 75.600-000</t>
  </si>
  <si>
    <t>Usina Alta Mogiana S/A Açúcar e Álcool - São Joaquim da Barra - SP</t>
  </si>
  <si>
    <t>48610.217837/2019-52</t>
  </si>
  <si>
    <t>1,333784 E-03</t>
  </si>
  <si>
    <t>Fazenda Santana – Rodovia Prefeito Fabio Talarico S/N Km 89 – Zona Rural – São Joaquim da Barra / SP – CEP: 14.600-000</t>
  </si>
  <si>
    <t>1,403710 E-03</t>
  </si>
  <si>
    <t>LONDRA AÇÚCAR E ÁLCOOL LTDA.​ - Itaí -SP</t>
  </si>
  <si>
    <t>49.605.157/0002-10</t>
  </si>
  <si>
    <t>48610.219479/2019-12</t>
  </si>
  <si>
    <t>ESVC DAS USINAS IRACEMA-LONDRA, KM 22,3 MAIS 1,7 KM</t>
  </si>
  <si>
    <t>Delta Biocombustíveis Indústria e Comércio Ltda. - Rio Brilhante - MS</t>
  </si>
  <si>
    <t>48610.222977/2019-42</t>
  </si>
  <si>
    <t>1,234494-03</t>
  </si>
  <si>
    <t>BR-163, 328, Rio Brilhante - MS</t>
  </si>
  <si>
    <t>CAMERA AGROALIMENTOS S.A. - Ijuí - RS</t>
  </si>
  <si>
    <t>98.248.644/0026-56</t>
  </si>
  <si>
    <t>48610.210081/2019-11</t>
  </si>
  <si>
    <t>RS 342, KM 122,3 S/N - Ijuí - RS CEP: 98.700-000</t>
  </si>
  <si>
    <t>Usina Frutal Açúcar e Álcool Ltda. - Frutal - MG</t>
  </si>
  <si>
    <t>48610.218818/2019-43</t>
  </si>
  <si>
    <t>Fazenda São Bento da Ressaca, s/nº - Zona Rural - Frutal/MG</t>
  </si>
  <si>
    <t xml:space="preserve"> USINA UBERABA S/A - Uberaba - MG</t>
  </si>
  <si>
    <t>07.674.341/0001-91</t>
  </si>
  <si>
    <t>48610.219069/2019-71</t>
  </si>
  <si>
    <t>Rodovia Municipal 304 (acesso pela MG-190), km 2,5 – Fazenda Uberaba, Zona Rural, Uberaba, MG</t>
  </si>
  <si>
    <t>Bioenergética Aroeira S. A. - Tupaciguara - MG</t>
  </si>
  <si>
    <t>48610.218622/2019-59</t>
  </si>
  <si>
    <t xml:space="preserve"> Rodovia BR 452, Tupaciguara - MG</t>
  </si>
  <si>
    <t>CAMBUI ACUCAR E ALCOOL LTDA. - Santa Helena de Goiás - GO</t>
  </si>
  <si>
    <t>09.022.388/0001-04</t>
  </si>
  <si>
    <t>48610.200431/2020-74</t>
  </si>
  <si>
    <t>Rod. BR 452, Km 33, s/n - Zona Rural - Fazenda San Carlos. Santa Helena de Goiás - GO</t>
  </si>
  <si>
    <t>GLENCANE BIOENERGIA S/A – RIO VERMELHO - Junqueirópolis-SP</t>
  </si>
  <si>
    <t>68.316.801/0001-02</t>
  </si>
  <si>
    <t>48610.219230/2019-15</t>
  </si>
  <si>
    <t>Fazenda Alvorada, s/n, Taquarussu, Junqueirópolis/SP</t>
  </si>
  <si>
    <t>FLORESTA S/A ACUCAR E ALCOOL - Santo Antônio da Barra - GO</t>
  </si>
  <si>
    <t>48610.200432/2020-19</t>
  </si>
  <si>
    <t>RODOVIA BR 060, KM 356 SANTO ANTONIO DA BARRA-GO</t>
  </si>
  <si>
    <t>USINA LAGUNA - ÁLCOOL E AÇÚCAR LTDA - Batayporã-MS</t>
  </si>
  <si>
    <t>48610.221082/2019-91</t>
  </si>
  <si>
    <t>Rodovia MS 476 – Km 04 B. Batayporã-MS</t>
  </si>
  <si>
    <t>DESTILARIA ÁGUA BONITA LTDA. - Tarumã - SP</t>
  </si>
  <si>
    <t>48610.200429/2020-03</t>
  </si>
  <si>
    <t>Rodovia SP 333 (Miguel Jubran), S/Nº Km 26,7 - Fazenda Tarumã- Bairro: Zona Rural - Tarumã/SP - CEP: 19820-000</t>
  </si>
  <si>
    <t>ALCOESTE BIOENERGIA FERNANDÓPOLIS S/A - Fernandópolis - SP</t>
  </si>
  <si>
    <t>48610.222961/2019-30</t>
  </si>
  <si>
    <t>1,261604 E-03</t>
  </si>
  <si>
    <t>Rodovia SP-320 - KM 562, Zona Rural, Fernandópolis - SP, 15600-000</t>
  </si>
  <si>
    <t>1,330166 E-03</t>
  </si>
  <si>
    <t>BUNGE ACUCAR E BIOENERGIA S.A. - Ponta Porã - MS</t>
  </si>
  <si>
    <t xml:space="preserve"> 49.972.326/0038-61</t>
  </si>
  <si>
    <t>48610.218811/2019-21</t>
  </si>
  <si>
    <t>Rodovia BR 463, km 35, s/n - Zona Rural, Ponta Porã / MS</t>
  </si>
  <si>
    <t>COPLASA - ACUCAR E ALCOOL LTDA EM RECUPERACAO JUDICIAL - Planalto - SP</t>
  </si>
  <si>
    <t>48610.222647/2019-57</t>
  </si>
  <si>
    <t>1,157187 E-03</t>
  </si>
  <si>
    <t>Estrada Vicinal Governador Mario Covas – Km 7,7 Planalto/SP</t>
  </si>
  <si>
    <t>1,222415 E-03</t>
  </si>
  <si>
    <t>Japungu Agroindustria Ltda. - Santa Rita - PB</t>
  </si>
  <si>
    <t>09.357.997/0001-06</t>
  </si>
  <si>
    <t>48610.217967/2019-95</t>
  </si>
  <si>
    <t>Fazenda Japungu - Zona Rural, s/nº. Santa Rita -PB.</t>
  </si>
  <si>
    <t>Potencial Biodiesel Ltda. - Lapa-PR</t>
  </si>
  <si>
    <t>48610.216642/2019-95</t>
  </si>
  <si>
    <t>Estrada do Lara, S/N, km 3.5, Sampaio, 83750-000, Lara/PR</t>
  </si>
  <si>
    <t>Bambuí Bioenergia S.A. - Bambuí - MG</t>
  </si>
  <si>
    <t>48610.221504/2019-28</t>
  </si>
  <si>
    <t>Rodovia MG-827, Km 10, s/n - Zona Rural, Bambuí - MG, 38900-000</t>
  </si>
  <si>
    <t>Usina Panorama S. A. - Itumbiara - GO</t>
  </si>
  <si>
    <t>48610.200433/2020-63</t>
  </si>
  <si>
    <t>RODOVIA BR 452, KM 60 ITUMBIARA-GO</t>
  </si>
  <si>
    <t>Vale do Verdão Sociedade Anônima Açúcar e Álcool - Turvelândia - GO</t>
  </si>
  <si>
    <t>48610.200434/2020-16</t>
  </si>
  <si>
    <t>FAZENDA BAESSA, ZONA RURAL. CEP 75.970-000.  TURVELÂNDIA-GO</t>
  </si>
  <si>
    <t>GLENCANE BIOENERGIA S.A. – UNIDADE NOVA UNIALCO - Guararapes-SP</t>
  </si>
  <si>
    <t>68.316.801/0025-71</t>
  </si>
  <si>
    <t>48610.219229/2019-82</t>
  </si>
  <si>
    <t>Estrada Vicinal Angelo Zancaner, Km 29, Zona Rural, Guararapes/SP</t>
  </si>
  <si>
    <t>VALE DO PONTAL AÇÚCAR E ETANOL LTDA. - LIMEIRA DO OESTE - MG</t>
  </si>
  <si>
    <t>08.057.019/0001-86</t>
  </si>
  <si>
    <t>48610.221420/2019-94</t>
  </si>
  <si>
    <t>9,879148 E-04</t>
  </si>
  <si>
    <t>Estrada Antônio Cabrera Mano, S/N- CP 14. Zona Rural. Limeira do Oeste - MG. CEP: 38295-000</t>
  </si>
  <si>
    <t>1,044684 E-03</t>
  </si>
  <si>
    <t>USA - Usina Santo Ângelo Ltda. - Pirajuba - MG</t>
  </si>
  <si>
    <t>19.537.471/0001-61</t>
  </si>
  <si>
    <t>48610.213292/2019-13</t>
  </si>
  <si>
    <t>Rodovia MG 427 – Km 77 – Fazenda São Cristóvão, Pirajuba – MG, CEP: 38210-000</t>
  </si>
  <si>
    <t>USINA ALTO ALEGRE S/A - ACUCAR E ALCOOL - Florestópolis - PR</t>
  </si>
  <si>
    <t>48.295.562/0019-65</t>
  </si>
  <si>
    <t>48610.217842/2019-65</t>
  </si>
  <si>
    <t>Rod Joao Lunardelli PR 170, s/n km 54 mais 300 mts - Zona Rural, Florestópolis/PR CEP: 86.165-000</t>
  </si>
  <si>
    <t>USINA ITAPAGIPE ACUCAR E ALCOOL LTDA. - Itapagipe - MG</t>
  </si>
  <si>
    <t xml:space="preserve"> 06.059.962/0001-00</t>
  </si>
  <si>
    <t>48610.218812/2019-76</t>
  </si>
  <si>
    <t>Fazenda Água Amarela, s/n - Zona Rural – Itapagipe/MG</t>
  </si>
  <si>
    <t>Figueira Indústria e Comércio S/A - General Salgado - SP</t>
  </si>
  <si>
    <t>48610.200905/2020-88</t>
  </si>
  <si>
    <t>Estrada da Serrinha, Km 8, S/N - Zona Rural. CEP: 15.300-000. General Salgado/SP</t>
  </si>
  <si>
    <t>USINA GUARIROBA LTDA. - Pontes Gestal - SP</t>
  </si>
  <si>
    <t>07.398.533/0001-12</t>
  </si>
  <si>
    <t>48610.218817/2019-07</t>
  </si>
  <si>
    <t>Faz Guariroba, S/N; Zona Rural; Pontes Gestal; CEP: 15.560-000</t>
  </si>
  <si>
    <t>TRÊS TENTOS AGROINDUSTRIAL AS - Ijuí -RS</t>
  </si>
  <si>
    <t>48610.210089/2019-87</t>
  </si>
  <si>
    <t xml:space="preserve"> 1,245883E-03
</t>
  </si>
  <si>
    <t>BR 285, km 461,5 - IJUÍ - RS</t>
  </si>
  <si>
    <t>ZIHUATANEJO DO BRASIL ACUCAR E ALCOOL S.A EM RECUPERACAO JUDICIAL - Rio Formoso - PE</t>
  </si>
  <si>
    <t>48610.222975/2019-53</t>
  </si>
  <si>
    <t>Avenida Artur Siqueira, s/n, Vila Cucaú, CEP 55570-000, Rio Formoso-PE</t>
  </si>
  <si>
    <t>Abengoa Bioenergia Agroindustrial Ltda. - Em Recuperação Judicial - Unidade São João - São João da Boa Vista - SP</t>
  </si>
  <si>
    <t>48610.210932/2019-25</t>
  </si>
  <si>
    <t>Fazenda Lagoa Formosa - CEP: 13870-970 - São João da Boa Vista/SP</t>
  </si>
  <si>
    <t>Abengoa Bioenergia Agroindustrial Ltda. - Em Recuperação Judicial - Unidade São Luiz - Pirassununga - SP</t>
  </si>
  <si>
    <t>48610.210933/2019-70</t>
  </si>
  <si>
    <t xml:space="preserve">Fazenda São Luíz – CEP: 13630-970 – Pirassununga/SP </t>
  </si>
  <si>
    <t>RAIZEN ENERGIA S.A. - FILIAL BONFIM - Guariba - SP</t>
  </si>
  <si>
    <t>48610.218351/2019-31</t>
  </si>
  <si>
    <t>Rodovia Brigadeiro Faria Lima Km 322 – Zona Rural - Guariba/SP</t>
  </si>
  <si>
    <t>RAIZEN ENERGIA S.A - FILIAL SERRA -  Ibaté - SP</t>
  </si>
  <si>
    <t>48610.205095/2019-12</t>
  </si>
  <si>
    <t>Fazenda da Serra, s/n, Área 1, Zona Rural, Ibaté/SP</t>
  </si>
  <si>
    <t>GRANOL INDÚSTRIA, COMÉRCIO E EXPORTAÇÃO S/A​ - Unidade Cachoeira do Sul - Cachoeira do Sul - RS</t>
  </si>
  <si>
    <t>50.290.329/0061-43​</t>
  </si>
  <si>
    <t>48610.218373/2019-00</t>
  </si>
  <si>
    <t>2,317401 E-04</t>
  </si>
  <si>
    <t>Estrada Vekha da Charqueada - Charqueada - Cachoeira do Sul / RS</t>
  </si>
  <si>
    <t>Granol Indústria, Comércio e Exportação S.A - unidade Porto Nacional - Porto Nacional - TO</t>
  </si>
  <si>
    <t>50.290.329/0084-30​</t>
  </si>
  <si>
    <t>48610.218375/2019-91</t>
  </si>
  <si>
    <t>2,877635 E-04</t>
  </si>
  <si>
    <t>Avenida Principal Quadra 03 e 05 - Setor Parque Industrial - Porto Nacional / TO</t>
  </si>
  <si>
    <t>RAIZEN ENERGIA S.A - FILIAL DIAMANTE - Jaú​ - SP</t>
  </si>
  <si>
    <t>48610.218356/2019-64</t>
  </si>
  <si>
    <t>Fazenda São José, s/n, Área 1, Distrito de Potunduva, Zona Rural - Jaú/SP</t>
  </si>
  <si>
    <t>MIRIRI ALIMENTOS E BIOENERGIA S/A - Santa Rita - PB</t>
  </si>
  <si>
    <t>09.090.259/0001-45</t>
  </si>
  <si>
    <t>48610.218378/2019-24</t>
  </si>
  <si>
    <t>7,032083 E-04</t>
  </si>
  <si>
    <t>Fazenda Miriri, s/no - Zona Rural - Santa Rita/PB</t>
  </si>
  <si>
    <t>7,418232 E-04</t>
  </si>
  <si>
    <t>USINA SANTO ANTONIO S/A - Sertãozinho - SP</t>
  </si>
  <si>
    <t>48610.218380/2019-01</t>
  </si>
  <si>
    <t>Fazenda Santo Antônio, s/n, Bairro Campinho. CEP: 14.165-428. Sertãozinho/SP</t>
  </si>
  <si>
    <t>USINA ALTO ALEGRE S/A AÇÚCAR E ÁLCOOL - Colorado - PR</t>
  </si>
  <si>
    <t>48610.217841/2019-11</t>
  </si>
  <si>
    <t>Faz Junqueira, s/n - Dist. Alto Alegre, Colorado /PR CEP: 86.690-000</t>
  </si>
  <si>
    <t>RAIZEN ENERGIA S.A – FILIAL GASA - Andradina - SP</t>
  </si>
  <si>
    <t>48610.218357/2019-17</t>
  </si>
  <si>
    <t>Rodovia Acesso UHE Três irmãos, km 3,5, Fazenda Guanabara - Andradina/SP</t>
  </si>
  <si>
    <t>RAIZEN ARARAQUARA ACUCAR E ALCOOL LTDA - Araraquara - SP</t>
  </si>
  <si>
    <t>48610.218370/2019-68</t>
  </si>
  <si>
    <t>Fazenda São Joaquim, Rodovia Francisco José Zanin KM 4 Zona Rural - Araraquara/SP</t>
  </si>
  <si>
    <t>RAÍZEN ENERGIA S.A - FILIAL IPAUSSU - Ipaussu - SP</t>
  </si>
  <si>
    <t>48610.218358/2019-53</t>
  </si>
  <si>
    <t>Rodovia Raposo Tavares Km 334 – Fazenda Sta Rosa - Ipaussu/SP</t>
  </si>
  <si>
    <t>RAÍZEN CAARAPO AÇÚCAR E ÁLCOOL LTDA. - FILIAL CAARAPÓ - Caarapó - MS</t>
  </si>
  <si>
    <t>09.538.989/0001-66</t>
  </si>
  <si>
    <t>48610.218352/2019-86</t>
  </si>
  <si>
    <t>Estrada MS 156, Km 12 - Região Suburbana, Caarapó/MS</t>
  </si>
  <si>
    <t>RAÍZEN CENTROESTE AÇÚCAR E ÁLCOOL LTDA.- FILIAL JATAÍ - Jataí - GO</t>
  </si>
  <si>
    <t>48610.218359/2019-06</t>
  </si>
  <si>
    <t>Rodovia GO 406, KM 25 A DIREITA 6 KM, s/nº - Fazenda Santo Antonio do Rio Doce, Jataí – GO</t>
  </si>
  <si>
    <t>GRANOL INDÚSTRIA, COMÉRCIO E EXPORTAÇÃO S.A. - unidade Anápolis - Anápolis - GO</t>
  </si>
  <si>
    <t>50.290.329/0026-60</t>
  </si>
  <si>
    <t>48610.218374/2019-46</t>
  </si>
  <si>
    <t>3,091954 E-04</t>
  </si>
  <si>
    <t>VLA VP 1E - Quadra 3, módulos 3-4-5-6 DAIA - Distrito Agroindustrial - Anápolis / GO</t>
  </si>
  <si>
    <t>ADM do Brasil LTDA. - Rondonópolis - MT</t>
  </si>
  <si>
    <t>48610.222986/2019-33</t>
  </si>
  <si>
    <t>Av. Senador Attilio Fontana, 1001-Distrito Industrial -Rondonópolis /MT.</t>
  </si>
  <si>
    <t>Vale Verde Empreendimentos Agrícolas Ltda. Em Recuperação Judicial - Itapaci - GO</t>
  </si>
  <si>
    <t>48610.219055/2019-58</t>
  </si>
  <si>
    <t>Rodovia GO336, Qd Área s/nº, Itapaci - GO CEP: 76360.000</t>
  </si>
  <si>
    <t>Raízen Paraguaçu Ltda. - Filial Paraguaçu - Paraguaçu Paulista - SP</t>
  </si>
  <si>
    <t xml:space="preserve"> 52.189.420/0001-61</t>
  </si>
  <si>
    <t>48610.218363/2019-66</t>
  </si>
  <si>
    <t>1,076728 E-03</t>
  </si>
  <si>
    <t xml:space="preserve">Sítio Parálcool, Complemento Mombuca, Bairro Brejão - Paraguaçu Paulista/SP  </t>
  </si>
  <si>
    <t>1,136609 E-03</t>
  </si>
  <si>
    <t>RAIZEN ENERGIA S.A - FILIAL BOM RETIRO - Capivari - SP</t>
  </si>
  <si>
    <t xml:space="preserve"> 08.070.508/0120-01</t>
  </si>
  <si>
    <t>48610.218350/2019-97</t>
  </si>
  <si>
    <t>Fazenda Bom Retiro, s/nº - Zona Rural  Capivari/SP</t>
  </si>
  <si>
    <t>Destilaria Veredas Indústria de Açúcar e Álcool Ltda. - João Pinheiro - MG</t>
  </si>
  <si>
    <t xml:space="preserve"> 10.452.413/0001-60</t>
  </si>
  <si>
    <t>48610.221426/2019-61</t>
  </si>
  <si>
    <t>1,203656 E-03</t>
  </si>
  <si>
    <t>Rodovia BR-040, km186 – João Pinheiro-MG -  CEP: 38.770-000 - Caixa Postal 15</t>
  </si>
  <si>
    <t>Ipiranga Agroindustrial S. A. - Unidade Iacanga - Iacanga - SP</t>
  </si>
  <si>
    <t>48610.219090/2019-77</t>
  </si>
  <si>
    <t>Rod. Cezário José de Castilho, Km 400+800 mts, S/N. (Fazenda Nova, Cx Postal 41) - Zona Rural. Iacanga/SP</t>
  </si>
  <si>
    <t>COFCO INTERNATIONAL GRAINS LTDA. - Rondonópolis - MT</t>
  </si>
  <si>
    <t>48610.222982/2019-55</t>
  </si>
  <si>
    <t>Rua B, nº 3.692 – Parque Industrial Intermodal de Rondonópolis-MT</t>
  </si>
  <si>
    <t>DESTILARIA VALE DO PARACATU - AGROENERGIA S.A. - Paracatu - MG</t>
  </si>
  <si>
    <t>48610.221423/2019-28</t>
  </si>
  <si>
    <t>Rodovia LMG 680, km 26 – Zona Rural – Paracatu-MG – CEP: 38.609-899</t>
  </si>
  <si>
    <t>COFCO INTERNATIONAL BRASIL S.A. - Unidade Sebastianópolis - Sebastianópolis do Sul - SP</t>
  </si>
  <si>
    <t>48610.215184/2019-77</t>
  </si>
  <si>
    <t>Estrada Vicinal Antonio Vale, S/N, KM 10 - Zona Rural. CEP: 15.180-000</t>
  </si>
  <si>
    <t>RAÍZEN ENERGIA S.A. – FILIAL BENALCOOL - Bento de Abreu/SP</t>
  </si>
  <si>
    <t>48610.218349/2019-62</t>
  </si>
  <si>
    <t>Fazenda Lago Azul s/nº, Bairro Parque Industrial I  - Bento de Abreu/SP</t>
  </si>
  <si>
    <t>RAÍZEN ENERGIA S.A. – FILIAL MUNDIAL -  Mirandópolis/SP</t>
  </si>
  <si>
    <t>48610.218362/2019-11</t>
  </si>
  <si>
    <t>Estrada Mirandópolis Pacaembu, Km 13,5, s/nº - Zona Rural  Mirandopolis/SP</t>
  </si>
  <si>
    <t>COFCO INTERNATIONAL BRASIL S.A. - Unidade Catanduva - Catanduva- SP</t>
  </si>
  <si>
    <t>48610.215189/2019-08</t>
  </si>
  <si>
    <t>Rodovia Vicinal José Fernandes, S/N, Km 01 + 881 metros. Zona Rural – Catanduva/SP. CEP 15.800-970</t>
  </si>
  <si>
    <t>PEDRA AGROINDUSTRIAL S/A - Usina Ipê - Nova Independência - SP</t>
  </si>
  <si>
    <t>71.304.687/0028-17</t>
  </si>
  <si>
    <t>48610.216495/2019-53</t>
  </si>
  <si>
    <t>1,314777 E-03</t>
  </si>
  <si>
    <t xml:space="preserve">Rodovia Gal. Euclides de Oliveira Figueiredo, S/N, KM 167 + 871,35 M - Zona Rural, Nova Independência - SP. CEP: 16940-000 </t>
  </si>
  <si>
    <t>1,385909 E-03</t>
  </si>
  <si>
    <t>VALE VERDE EMPREENDIMENTOS AGRÍCOLAS LTDA. EM RECUPERAÇÃO JUDICIAL - Baia Formosa - RN</t>
  </si>
  <si>
    <t>02.414.858/0003-90</t>
  </si>
  <si>
    <t>48610.219053/2019-69</t>
  </si>
  <si>
    <t>RODOVIA RN 62, Km 09 Zona Rural, Baía Formosa - RN, 59194-00</t>
  </si>
  <si>
    <t>Raizen Paraguaçu Ltda. - filial Tarumã - Tarumã - SP</t>
  </si>
  <si>
    <t>52.189.420/0009-19</t>
  </si>
  <si>
    <t>48610.218368/2019-99</t>
  </si>
  <si>
    <t>7,847838 E-04</t>
  </si>
  <si>
    <t>Fazenda Nova América, s/n, Bairro Água D'Aldeia, Tarumã/SP</t>
  </si>
  <si>
    <t>8,271442 E-04</t>
  </si>
  <si>
    <t>COFCO INTERNATIONAL BRASIL S.A. - Unidade Meridiano - Meridiano - SP</t>
  </si>
  <si>
    <t>06.315.338/0024-05</t>
  </si>
  <si>
    <t>48610.215187/2019-19</t>
  </si>
  <si>
    <t>Fazenda Buriti, S/N. Zona Rural CEP 15.625-000 Meridiano – SP</t>
  </si>
  <si>
    <t>Usina Santa Adelia S. A. - Unidade Pereira Barreto - Pereira Barreto - SP</t>
  </si>
  <si>
    <t>50.376.938/0009-36</t>
  </si>
  <si>
    <t>48610.219087/2019-53</t>
  </si>
  <si>
    <t>Rodovia SP 310, Km 643 - Cx Postal 81 - Zona Rural. CEP: 15.370-000 - Pereira Barreto/SP</t>
  </si>
  <si>
    <t>PEDRA AGROINDUSTRIAL S/A - Usina Buriti - Buritizal - SP</t>
  </si>
  <si>
    <t>71.304.687/0018-45</t>
  </si>
  <si>
    <t>48610.216494/2019-17</t>
  </si>
  <si>
    <t>1,294959 E-03</t>
  </si>
  <si>
    <t>Fazenda São Luiz da Esplanada, S/N - Zona Rural -  Buritizal/SP, CEP: 14.570-000</t>
  </si>
  <si>
    <t>1,336879 E-03</t>
  </si>
  <si>
    <t>Pitangueiras Açúcar e Álcool Ltda. - Pitangueiras - SP</t>
  </si>
  <si>
    <t>48610.216169/2019-46</t>
  </si>
  <si>
    <t xml:space="preserve">Fazenda Santa Rita, Estrada Vicinal Possidônio de Andrade Neto, s/n, Zona Rura, km 08, Pitangueira-SP </t>
  </si>
  <si>
    <t>AGROPÉU – AGRO INDUSTRIAL DE POMPÉU S/A - Pompéu - MG</t>
  </si>
  <si>
    <t>48610.222094/2019-32</t>
  </si>
  <si>
    <t>Fazendo Barrocão - MG 060, Km 82 - Pompéu-MG CEP 35640-000</t>
  </si>
  <si>
    <t>RAIZEN ENERGIA S.A -Filial Igarapava - Igarapava - SP</t>
  </si>
  <si>
    <t>48610.218360/2019-22</t>
  </si>
  <si>
    <t>Estação Coronel Quito, s/n, Área 1, Zona Rural, Igarapava/SP</t>
  </si>
  <si>
    <t>IACO Agrícola S. A. - Paraíso das Águas - MS</t>
  </si>
  <si>
    <t>48610.223244/2019-25</t>
  </si>
  <si>
    <t>ROD MS-425 KM 31 - Paraiso das Águas - MS</t>
  </si>
  <si>
    <t>Destilaria Rio do Cachimbo Ltda. -  João Pinheiro-MG</t>
  </si>
  <si>
    <t>48610.222097/2019-76</t>
  </si>
  <si>
    <t>Fazenda Capão, s/n, Zona Rural, João Pinheiro-MG CEP 38770-000</t>
  </si>
  <si>
    <t>Fátima do Sul Agro-Energética S. A. - Álcool e Açúcar - Fátima do Sul - MS</t>
  </si>
  <si>
    <t>48610.200001/2020-52</t>
  </si>
  <si>
    <t>OTR LINHA DO BARREIRINHO -LOTES 02,03,04 QUADRA 43, Zona Rural, Fatima Do Sul, MS</t>
  </si>
  <si>
    <t>DELLA COLETTA BIOENERGIA S/A - Bariri - SP</t>
  </si>
  <si>
    <t>44.691.236/0001-97</t>
  </si>
  <si>
    <t>48610.222641/2019-80</t>
  </si>
  <si>
    <t>Estrada Municipal Domênico Dalla Coletta BRI351, km 1,9 – Bariri – SP – Bairro Sapé – CEP:17.250-000</t>
  </si>
  <si>
    <t>ANICUNS S.A. ÁLCOOL E DERIVADOS - Anicuns - GO</t>
  </si>
  <si>
    <t>48610.219054/2019-11</t>
  </si>
  <si>
    <t>1,297558 E-03</t>
  </si>
  <si>
    <t>Rod Anicuns A A do Brasil, s/n, km 6. Zona Rural, Anicuns – GO.</t>
  </si>
  <si>
    <t>1,368044 E-03</t>
  </si>
  <si>
    <t>Usina Bela Vista S.A. -  Pontal - SP</t>
  </si>
  <si>
    <t>48610.221796/2019-07</t>
  </si>
  <si>
    <t>Fazenda Bela Vista s/n - Pontal / SP</t>
  </si>
  <si>
    <t>COFCO INTERNATIONAL BRASIL S.A. - Unidade Potirendaba - Potirendaba - SP</t>
  </si>
  <si>
    <t>06.315.338/0150-60</t>
  </si>
  <si>
    <t>48610.215186/2019-66</t>
  </si>
  <si>
    <t>Estrada Municipal de Ibirá à Potirendaba, S/N, KM 6,7 - Zona Rural. CEP: 15.105-000</t>
  </si>
  <si>
    <t>48610.218365/2019-55</t>
  </si>
  <si>
    <t>Rua do Engenho, s/n Área 1, Centro - Rafard/SP</t>
  </si>
  <si>
    <t>RAIZEN ENERGIA S.A - Filial Santa Helena - Rio das Pedras - SP</t>
  </si>
  <si>
    <t>48610.218367/2019-44</t>
  </si>
  <si>
    <t>Bairro Campestre, s/n Área 1, Rio das Pedras / SP</t>
  </si>
  <si>
    <t>RAIZEN ENERGIA S.A – FILIAL UNIVALEM - Valparaiso/SP</t>
  </si>
  <si>
    <t>48610.218369/2019-33</t>
  </si>
  <si>
    <t>Rodovia Placido Rocha, km 39,6  Valparaiso/SP</t>
  </si>
  <si>
    <t xml:space="preserve"> RAIZEN ENERGIA S.A – FILIAL DESTIVALE - Araçatuba/SP</t>
  </si>
  <si>
    <t>48610.218354/2019-75</t>
  </si>
  <si>
    <t>Rodovia Eliezer Montenegro Magalhães, km 58 - Araçatuba/SP</t>
  </si>
  <si>
    <t>USINA BAZAN S.A. - Pontal, SP</t>
  </si>
  <si>
    <t>48610.221798/2019-98</t>
  </si>
  <si>
    <t>1,389632 E-03</t>
  </si>
  <si>
    <t>Fazenda Dois Córregos s/n - Pontal / SP</t>
  </si>
  <si>
    <t>1,464338 E-03</t>
  </si>
  <si>
    <t>BRANCO PERES AGRO S/A - Adamantina-SP</t>
  </si>
  <si>
    <t>48610.222643/2019-79</t>
  </si>
  <si>
    <t xml:space="preserve">Rodovia Dr. Plácido Rocha, Km 19,6 CEP 17800-000  Adamantina/SP </t>
  </si>
  <si>
    <t>RAIZEN ENERGIA S.A - FILIAL BARRA - Barra Bonita - SP</t>
  </si>
  <si>
    <t>48610.218340/2019-51</t>
  </si>
  <si>
    <t xml:space="preserve">Fazenda Pau D’Alho, s/nº - Zona Rural - Barra Bonita/SP </t>
  </si>
  <si>
    <t>RAIZEN ENERGIA S.A - FILIAL COSTA PINTO - Piracicaba - SP</t>
  </si>
  <si>
    <t>48610.218353/2019-21</t>
  </si>
  <si>
    <t>Etanol combustível de primeira e segunda geração produzido em usina integrada</t>
  </si>
  <si>
    <t>Bairro Costa Pinto, s/n Área 1, Bairro Costa Pinto - Piracicaba/SP</t>
  </si>
  <si>
    <t>USINA SÃO FRANCISCO S.A. - Barrinha - SP</t>
  </si>
  <si>
    <t>71.324.792/0004-40</t>
  </si>
  <si>
    <t>48610.218379/2019-79</t>
  </si>
  <si>
    <t>1,429640 E-03</t>
  </si>
  <si>
    <t>Fazenda São Francisco s/n, Zona Rural, Sertãozinho - SP, Caixa Postal 537. CEP 14.174-000</t>
  </si>
  <si>
    <t>CENTRAL AÇUCAREIRA SANTO ANTÔNIO S.A. - São Luís do Quitunde - AL</t>
  </si>
  <si>
    <t>12.718.011/0001-90</t>
  </si>
  <si>
    <t>48610.222096/2019-21</t>
  </si>
  <si>
    <t>Rodovia AL-101 Norte, Zona Rural – São Luíz do Quitunde – Alagoas – CEP: 57.920-000</t>
  </si>
  <si>
    <t>AMAZONBIO - Industria e Comercio de Biodiesel da Amazonia LTDA. - Ji-Paraná - RO</t>
  </si>
  <si>
    <t>48610.201740/2020-61</t>
  </si>
  <si>
    <t>Orestes Matana, 451 - Distrito Industrial, Ji-Paraná/Rondônia</t>
  </si>
  <si>
    <t>RAIZEN PARAGUAÇU LTDA. - filial Maracaí - Maracaí - SP</t>
  </si>
  <si>
    <t>52.189.420/0010-52</t>
  </si>
  <si>
    <t>48610.218361/2019-77</t>
  </si>
  <si>
    <t>8,489113 E-04</t>
  </si>
  <si>
    <t xml:space="preserve">Fazenda Santa Amélia, s/n - Zona Rural - Maracaí/SP </t>
  </si>
  <si>
    <t xml:space="preserve"> 8,941900 E-04</t>
  </si>
  <si>
    <t>RAIZEN ENERGIA S.A. - Filial Santa Cândida - Bocaina - SP</t>
  </si>
  <si>
    <t>48610.218366/2019-08</t>
  </si>
  <si>
    <t>Rod Jau Araraquara, S/N, KM 129- Gleba Industrial, Zona Rural - Bocaina/SP</t>
  </si>
  <si>
    <t>Agroindustrial Vista Alegre S. A. Em Recuperação Judicial - Itapetininga - SP</t>
  </si>
  <si>
    <t>48610.206100/2020-48</t>
  </si>
  <si>
    <t>Fazenda Vista Alegre s/n Pinhal, Itapetininga - SP, 18209-600</t>
  </si>
  <si>
    <t>Santa Cruz Açúcar e Álcool Ltda. - Santa Cruz Cabrália - BA</t>
  </si>
  <si>
    <t>00.738.822/0002-55</t>
  </si>
  <si>
    <t>48610.200428/2020-51</t>
  </si>
  <si>
    <t>Fazenda Santa Clara S/N - CEP: 45.807-000 - Santa Cruz Cabrália/BA</t>
  </si>
  <si>
    <r>
      <t>* Conforme Anexo I da Resolução ANP nº 802/2019: FATOR PARA EMISSÃO DE CBIO = (NOTA DE EFICIÊNCIA ENERGÉTICO-AMBIENTAL) x (Volume elegível/100) x (Massa específica) x (PCI) x (10</t>
    </r>
    <r>
      <rPr>
        <b/>
        <vertAlign val="superscript"/>
        <sz val="9"/>
        <color rgb="FF000000"/>
        <rFont val="Arial"/>
        <family val="2"/>
      </rPr>
      <t>-6</t>
    </r>
    <r>
      <rPr>
        <b/>
        <sz val="9"/>
        <color rgb="FF000000"/>
        <rFont val="Arial"/>
        <family val="2"/>
      </rPr>
      <t>)</t>
    </r>
  </si>
  <si>
    <t>Tabela 17 do Anexo I da Resolução ANP nº 758/2018:</t>
  </si>
  <si>
    <t>Produto</t>
  </si>
  <si>
    <t>Massa específica [t/m³]</t>
  </si>
  <si>
    <t>Poder Calorífico Inferior [MJ/kg]</t>
  </si>
  <si>
    <t>Etanol 
anidro ¹</t>
  </si>
  <si>
    <t>Etanol 
hidratado ¹</t>
  </si>
  <si>
    <t>Biodiesel ¹</t>
  </si>
  <si>
    <t>¹ Massa específica à temperatura de 273,15 K (0 ºC) e 101,325 kPa (1 atm).</t>
  </si>
  <si>
    <t>Usina</t>
  </si>
  <si>
    <t>Counter</t>
  </si>
  <si>
    <t>usina- uni</t>
  </si>
  <si>
    <t>Tipo de etanol</t>
  </si>
  <si>
    <t>Geração</t>
  </si>
  <si>
    <t>Insumo</t>
  </si>
  <si>
    <t>Estado</t>
  </si>
  <si>
    <t>SP</t>
  </si>
  <si>
    <t>RS</t>
  </si>
  <si>
    <t>PR</t>
  </si>
  <si>
    <t>Etanol</t>
  </si>
  <si>
    <t>Anidro &amp; Hidratado</t>
  </si>
  <si>
    <t>primeira geração</t>
  </si>
  <si>
    <t>cana-de-açúcar</t>
  </si>
  <si>
    <t>GO</t>
  </si>
  <si>
    <t>RJ</t>
  </si>
  <si>
    <t>Hidratado</t>
  </si>
  <si>
    <t>MG</t>
  </si>
  <si>
    <t>BA</t>
  </si>
  <si>
    <t>MT</t>
  </si>
  <si>
    <t>MS</t>
  </si>
  <si>
    <t xml:space="preserve">MS
</t>
  </si>
  <si>
    <t>milho</t>
  </si>
  <si>
    <t>cana-de-açúcar e milho em usina integrada</t>
  </si>
  <si>
    <t>PB</t>
  </si>
  <si>
    <t>PE</t>
  </si>
  <si>
    <t>MA</t>
  </si>
  <si>
    <t xml:space="preserve">SP
</t>
  </si>
  <si>
    <t xml:space="preserve">MG
</t>
  </si>
  <si>
    <t>CE</t>
  </si>
  <si>
    <t>TO</t>
  </si>
  <si>
    <t>AL</t>
  </si>
  <si>
    <t>PI</t>
  </si>
  <si>
    <t>RN</t>
  </si>
  <si>
    <t>primeira e segunda</t>
  </si>
  <si>
    <t>usina integrada</t>
  </si>
  <si>
    <t>RO</t>
  </si>
  <si>
    <r>
      <t>Certificados da Produção ou Importação Eficiente de Biocombustíveis (</t>
    </r>
    <r>
      <rPr>
        <sz val="12"/>
        <color theme="1"/>
        <rFont val="Arial"/>
        <family val="2"/>
      </rPr>
      <t>Atualizado em 16/09/2020)</t>
    </r>
  </si>
  <si>
    <t>unidade</t>
  </si>
  <si>
    <t>Eligibilidade:</t>
  </si>
  <si>
    <t>Intensidade de carbono (g CO2eq/MJ) - Etanol Hidratado</t>
  </si>
  <si>
    <t>agrícola - Etanol Hidratado</t>
  </si>
  <si>
    <t>industrial - Etanol Hidratado</t>
  </si>
  <si>
    <t>transporte - Etanol Hidratado</t>
  </si>
  <si>
    <t>uso - Etanol Hidratado</t>
  </si>
  <si>
    <t>Nota de Eficiência energético-ambiental (g CO2 eq/MJ) - Etanol Hidratado</t>
  </si>
  <si>
    <t>Redução de emissões - Etanol Hidratado</t>
  </si>
  <si>
    <t>Intensidade de carbono (g CO2eq/MJ) - Etanol Anidro</t>
  </si>
  <si>
    <t>agrícola - Etanol Anidro</t>
  </si>
  <si>
    <t>industrial - Etanol Anidro</t>
  </si>
  <si>
    <t>transporte - Etanol Anidro</t>
  </si>
  <si>
    <t>uso - Etanol Anidro</t>
  </si>
  <si>
    <t>Nota de Eficiência energético-ambiental (g CO2 eq/MJ) - Etanol Anidro</t>
  </si>
  <si>
    <t>Redução de emissões - Etanol Anidro</t>
  </si>
  <si>
    <t>Elegibilidade</t>
  </si>
  <si>
    <t>NEEA</t>
  </si>
  <si>
    <t>Biodiesel/NEEA</t>
  </si>
  <si>
    <t>soja próprio t/ano</t>
  </si>
  <si>
    <t>soja terceiros t/ano</t>
  </si>
  <si>
    <t>pr + ter t/ano</t>
  </si>
  <si>
    <t>% gordura soja</t>
  </si>
  <si>
    <t>palma t/ano</t>
  </si>
  <si>
    <t>algodao t/ano</t>
  </si>
  <si>
    <t>outros t/ano</t>
  </si>
  <si>
    <t>fritura t/ano</t>
  </si>
  <si>
    <t>animal t/ano</t>
  </si>
  <si>
    <t>total gorduras residuais t/ano</t>
  </si>
  <si>
    <t>gordura t/ano</t>
  </si>
  <si>
    <t>biodiesel m3/ano</t>
  </si>
  <si>
    <t>biodiesel m2/ano / gordura total t/ano</t>
  </si>
  <si>
    <t>biodiesel m2/ano / soja próprio t/ano</t>
  </si>
  <si>
    <t>biodiesel m2/ano / soja terceiro t/ano</t>
  </si>
  <si>
    <t>biodiesel m2/ano / soja pr + ter t/ano</t>
  </si>
  <si>
    <t>Row Labels</t>
  </si>
  <si>
    <t>Grand Total</t>
  </si>
  <si>
    <t>Sum of Eligibilidade:</t>
  </si>
  <si>
    <t>Sum of Intensidade de carbono (g CO2eq/MJ)</t>
  </si>
  <si>
    <t>Sum of óleo de soja próprio - agrícola</t>
  </si>
  <si>
    <t>Sum of óleo de soja próprio - extração</t>
  </si>
  <si>
    <t>Sum of Nota de Eficiência energético-ambiental (g CO2 eq/MJ)</t>
  </si>
  <si>
    <t>Sum of Área Total</t>
  </si>
  <si>
    <t>Sum of Produção total (base úmida)</t>
  </si>
  <si>
    <t>Sum of Quantidade comprada pela unidade produtora de biocombustível</t>
  </si>
  <si>
    <t>Sum of Calcário calcítico</t>
  </si>
  <si>
    <t>Sum of Calcário dolomítico</t>
  </si>
  <si>
    <t>Sum of Gesso</t>
  </si>
  <si>
    <t>Sum of Uréia</t>
  </si>
  <si>
    <t>Sum of Fosfato monoamônico (MAP)</t>
  </si>
  <si>
    <t>Sum of Fosfato monoamônico (MAP)2</t>
  </si>
  <si>
    <t>Sum of Fosfato diamônico (DAP)</t>
  </si>
  <si>
    <t>Sum of Fosfato diamônico (DAP)2</t>
  </si>
  <si>
    <t>Sum of Nitrato de amônio</t>
  </si>
  <si>
    <t>Sum of Solução de nitrato de amônio e ureia (UAN)</t>
  </si>
  <si>
    <t>Sum of Amônia anidra</t>
  </si>
  <si>
    <t>Sum of Sulfato de amônio</t>
  </si>
  <si>
    <t>Sum of Nitrato de amônio e cálcio (CAN)</t>
  </si>
  <si>
    <t>Sum of Superfosfato simples (SSP)</t>
  </si>
  <si>
    <t>Sum of Superfosfato triplo (TSP)</t>
  </si>
  <si>
    <t>Sum of Cloreto de potássio (KCI)</t>
  </si>
  <si>
    <t>Sum of Outros</t>
  </si>
  <si>
    <t>Sum of Outros2</t>
  </si>
  <si>
    <t>Sum of Fertilizantes orgânicos / organominerais</t>
  </si>
  <si>
    <t>Sum of Diesel - B10</t>
  </si>
  <si>
    <t>Sum of Processamento efetivo - soja</t>
  </si>
  <si>
    <t>Sum of Distância de transporte - soja</t>
  </si>
  <si>
    <t>Sum of Processamento e rendimentos</t>
  </si>
  <si>
    <t>Sum of Rendimento óleo</t>
  </si>
  <si>
    <t>Sum of Rendimento farelo</t>
  </si>
  <si>
    <t>Sum of Combustíveis e eletricidade2</t>
  </si>
  <si>
    <t>Sum of Eletricidade da rede - mix médio2</t>
  </si>
  <si>
    <t>Sum of Cavaco de madeira</t>
  </si>
  <si>
    <t>Sum of quantidade (bse úmida)</t>
  </si>
  <si>
    <t>Sum of Lenha</t>
  </si>
  <si>
    <t>Sum of quantidade (bse úmida)2</t>
  </si>
  <si>
    <t>Sum of Produção de glicerina bruta</t>
  </si>
  <si>
    <t>Sum of Metanol</t>
  </si>
  <si>
    <t>Sum of Metilato de sódio</t>
  </si>
  <si>
    <t>Sum of Etanol anidro</t>
  </si>
  <si>
    <t>Sum of Hidróxido de sódio</t>
  </si>
  <si>
    <t>Sum of Cavaco de madeira2</t>
  </si>
  <si>
    <t>Sum of quantidade (bse úmida)6</t>
  </si>
  <si>
    <t>Sum of Lenha2</t>
  </si>
  <si>
    <t>Sum of quantidade (bse úmida)7</t>
  </si>
  <si>
    <t>Sum of Rodoviário</t>
  </si>
  <si>
    <t>Sum of Fluvial</t>
  </si>
  <si>
    <t>Sum of Ferroviário</t>
  </si>
  <si>
    <t>Sum of Quantidade de óleo de soja processado</t>
  </si>
  <si>
    <t>Sum of Aporte total processado</t>
  </si>
  <si>
    <t>CBIOS</t>
  </si>
  <si>
    <t>(grCO2/MJ)</t>
  </si>
  <si>
    <t>Nota Eficiencia Energetica</t>
  </si>
  <si>
    <t>Volume de BIODIESEL Produzido</t>
  </si>
  <si>
    <t>Litros</t>
  </si>
  <si>
    <t>Usina: Central Energética Moreno Açúcar e Álcool Ltda</t>
  </si>
  <si>
    <t>Renovacalc default</t>
  </si>
  <si>
    <t>Renovacalc ajustada</t>
  </si>
  <si>
    <t xml:space="preserve">NEEA, hidratado (gCO2eq/MJ) = </t>
  </si>
  <si>
    <t xml:space="preserve">NEEA, hidratado (tCO2eq/MJ) = </t>
  </si>
  <si>
    <t xml:space="preserve">NEEA, anidro (gCO2eq/MJ) = </t>
  </si>
  <si>
    <t xml:space="preserve">NEEA, anidro (tCO2eq/MJ) = </t>
  </si>
  <si>
    <t xml:space="preserve">IC agricola, hid. (gCO2eq/MJ) = </t>
  </si>
  <si>
    <t xml:space="preserve">IC industrial, hid. (gCO2eq/MJ) = </t>
  </si>
  <si>
    <t xml:space="preserve">IC transporte, hid. (gCO2eq/MJ) = </t>
  </si>
  <si>
    <t xml:space="preserve">IC uso, hid. (gCO2eq/MJ) = </t>
  </si>
  <si>
    <t xml:space="preserve">IC total, hid. (gCO2eq/MJ) = </t>
  </si>
  <si>
    <t xml:space="preserve">IC agricola, anid. (gCO2eq/MJ) = </t>
  </si>
  <si>
    <t xml:space="preserve">IC industrial, anid. (gCO2eq/MJ) = </t>
  </si>
  <si>
    <t xml:space="preserve">IC transporte, anid. (gCO2eq/MJ) = </t>
  </si>
  <si>
    <t xml:space="preserve">IC uso, anid. (gCO2eq/MJ) = </t>
  </si>
  <si>
    <t xml:space="preserve">IC total, anid. (gCO2eq/MJ) = </t>
  </si>
  <si>
    <t xml:space="preserve">Volume elegível hidratado (100%) = </t>
  </si>
  <si>
    <t xml:space="preserve">Volume elegível anidro (100%) = </t>
  </si>
  <si>
    <t xml:space="preserve">Massa específica hidratado (t-comb/m3) = </t>
  </si>
  <si>
    <t xml:space="preserve">Massa específica hidratado (t-comb/L) = </t>
  </si>
  <si>
    <t xml:space="preserve">Massa específica anidro (t-comb/m3) = </t>
  </si>
  <si>
    <t xml:space="preserve">Massa específica anidro (t-comb/L) = </t>
  </si>
  <si>
    <t xml:space="preserve">PCI hidratado (MJ/kg-comb) = </t>
  </si>
  <si>
    <t xml:space="preserve">PCI hidratado (MJ/t-comb) = </t>
  </si>
  <si>
    <t xml:space="preserve">PCI hidratado (MJ/L) = </t>
  </si>
  <si>
    <t xml:space="preserve">PCI anidro (MJ/kg-comb) = </t>
  </si>
  <si>
    <t xml:space="preserve">PCI anidro (MJ/t-comb) = </t>
  </si>
  <si>
    <t xml:space="preserve">PCI anidro (MJ/L) = </t>
  </si>
  <si>
    <r>
      <t>Fator p/ emissão de CBIO, hid. (tCO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eq/L) = </t>
    </r>
  </si>
  <si>
    <r>
      <t>Fator p/ emissão de CBIO, anid. (tCO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eq/L) = </t>
    </r>
  </si>
  <si>
    <t xml:space="preserve">Quantidade de cana processada (t-cana) = </t>
  </si>
  <si>
    <t xml:space="preserve">Rendimento etano hidratado (L/t-cana) = </t>
  </si>
  <si>
    <t xml:space="preserve">Rendimento etano anidro (L/t-cana) = </t>
  </si>
  <si>
    <t xml:space="preserve">Produção hid. (L), calculado Renovacalc = </t>
  </si>
  <si>
    <t xml:space="preserve">Produção anidro (L) = </t>
  </si>
  <si>
    <t xml:space="preserve">CBIOs (tCO2eq/ano), hidratado (calculado) = </t>
  </si>
  <si>
    <t xml:space="preserve">CBIOs (tCO2eq/ano), anidro (calculado) = </t>
  </si>
  <si>
    <t xml:space="preserve">CBIOs (tCO2eq/ano), hid. + anid. (calculado) = </t>
  </si>
  <si>
    <t xml:space="preserve">Resolução ANP 758/2018  </t>
  </si>
  <si>
    <t>*</t>
  </si>
  <si>
    <t>valor típico</t>
  </si>
  <si>
    <t>penalizado</t>
  </si>
  <si>
    <t xml:space="preserve">máximo </t>
  </si>
  <si>
    <t>mínimo</t>
  </si>
  <si>
    <t>média simples</t>
  </si>
  <si>
    <t>CEMLA</t>
  </si>
  <si>
    <t>diff CBIOs média</t>
  </si>
  <si>
    <t>Total de projetos/rotas</t>
  </si>
  <si>
    <r>
      <t>Consulta publica n</t>
    </r>
    <r>
      <rPr>
        <vertAlign val="superscript"/>
        <sz val="11"/>
        <color theme="1"/>
        <rFont val="Arial Narrow"/>
        <family val="2"/>
      </rPr>
      <t>o</t>
    </r>
    <r>
      <rPr>
        <sz val="11"/>
        <color theme="1"/>
        <rFont val="Arial Narrow"/>
        <family val="2"/>
      </rPr>
      <t xml:space="preserve"> </t>
    </r>
  </si>
  <si>
    <t>192/2020</t>
  </si>
  <si>
    <t>n.a.</t>
  </si>
  <si>
    <t>Benri</t>
  </si>
  <si>
    <t>Data da Certificação (aprovação ANP)</t>
  </si>
  <si>
    <t>Tipo de certificação</t>
  </si>
  <si>
    <t>Fator para emissão de CBIOs (anidro)</t>
  </si>
  <si>
    <t>tCO2e/litro</t>
  </si>
  <si>
    <t>Fator para emissão de CBIOs (hidrat.)</t>
  </si>
  <si>
    <t>Volume elegível</t>
  </si>
  <si>
    <t>Nota de eficiência energético-ambiental (NEEA)</t>
  </si>
  <si>
    <t>gCO2e/MJ</t>
  </si>
  <si>
    <t>60.32/60.02</t>
  </si>
  <si>
    <t>biocombustível</t>
  </si>
  <si>
    <t>(Form d)</t>
  </si>
  <si>
    <t>Et. anidro</t>
  </si>
  <si>
    <t>Et. hidratado</t>
  </si>
  <si>
    <t>Producção etanol-anidro</t>
  </si>
  <si>
    <t>Produção etanol-hidratato</t>
  </si>
  <si>
    <t>Calor gerado</t>
  </si>
  <si>
    <t>GJ</t>
  </si>
  <si>
    <t>Eletricidade gerada</t>
  </si>
  <si>
    <t>kWh</t>
  </si>
  <si>
    <t>Eletricidade exportada</t>
  </si>
  <si>
    <t>Fase agrícola - dados consolidados</t>
  </si>
  <si>
    <t>Informações gerais</t>
  </si>
  <si>
    <t xml:space="preserve">ha </t>
  </si>
  <si>
    <t>ton</t>
  </si>
  <si>
    <t>Quantidade comprada</t>
  </si>
  <si>
    <t>kg P2O5/ t cana</t>
  </si>
  <si>
    <t>kg K2O/ t cana</t>
  </si>
  <si>
    <t>Outros (N)</t>
  </si>
  <si>
    <t>Outros (P2O5)</t>
  </si>
  <si>
    <t>Outros (K2O)</t>
  </si>
  <si>
    <t>Total N</t>
  </si>
  <si>
    <t>kgN/t cana</t>
  </si>
  <si>
    <t>Total P2O5</t>
  </si>
  <si>
    <t>kgP2O5/t cana</t>
  </si>
  <si>
    <t>Total K2O</t>
  </si>
  <si>
    <t>kgK2O/t cana</t>
  </si>
  <si>
    <t>Conc X</t>
  </si>
  <si>
    <t>Diesel (total)</t>
  </si>
  <si>
    <t>L/ t cane</t>
  </si>
  <si>
    <t>Fase Industrial - Processamento do etanol</t>
  </si>
  <si>
    <t>Rendimeto energia elétrica comercializada</t>
  </si>
  <si>
    <t>Rendimento bagaço comercializado (base úmida)</t>
  </si>
  <si>
    <t>Bagaço próprio Quantidade (base úmida)</t>
  </si>
  <si>
    <t>Palha própria Quantidade (base úmida)</t>
  </si>
  <si>
    <t>Bagaço de terceiros Quantidade (base úmida)</t>
  </si>
  <si>
    <t>Palha de terceiros Quantidade (base úmida)</t>
  </si>
  <si>
    <t>Cavaco de madeira Quantidade (base úmida)</t>
  </si>
  <si>
    <t>Lenha Quantidade (base úmida)</t>
  </si>
  <si>
    <t>Resíduos florestais Quantidade (base úmida)</t>
  </si>
  <si>
    <t>Nome da Usina</t>
  </si>
  <si>
    <t>Quatidade de CBIOs</t>
  </si>
  <si>
    <t>CBIOs</t>
  </si>
  <si>
    <t>Índice de Conversão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</si>
  <si>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</si>
  <si>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</si>
  <si>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</si>
  <si>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</si>
  <si>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</si>
  <si>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</si>
  <si>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</si>
  <si>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</si>
  <si>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</si>
  <si>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</si>
  <si>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</si>
  <si>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</si>
  <si>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</si>
  <si>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Informação Esparta</t>
  </si>
  <si>
    <t>Dados Ministério de Energia (Planilha - Memoria_calculos_DBIO)</t>
  </si>
  <si>
    <t>mês</t>
  </si>
  <si>
    <t>CBIOs 2020</t>
  </si>
  <si>
    <t>Álcool Anidro</t>
  </si>
  <si>
    <t>Álcool Hidratado</t>
  </si>
  <si>
    <t>NEEA Anidro</t>
  </si>
  <si>
    <t>NEEA Hidratado</t>
  </si>
  <si>
    <t>Eligibilidade Anidro</t>
  </si>
  <si>
    <t>Eligibilidade Hidratado</t>
  </si>
  <si>
    <t>Volume de CBIOs Biodiesel</t>
  </si>
  <si>
    <t>Volume de CBIOs Álcool Anidro + Hidratado</t>
  </si>
  <si>
    <t>Anidro</t>
  </si>
  <si>
    <t>t CO2 eq/MJ</t>
  </si>
  <si>
    <t>g CO2eq/MJ</t>
  </si>
  <si>
    <t>IC Hidratado</t>
  </si>
  <si>
    <t>IC Anidro</t>
  </si>
  <si>
    <t>Fator p/ Em. Hidratado</t>
  </si>
  <si>
    <t>Fator p/ Em. Anidro</t>
  </si>
  <si>
    <t>tCO2 eq/l</t>
  </si>
  <si>
    <t>Quant. Cana Processada</t>
  </si>
  <si>
    <t>Rend. Hidratado</t>
  </si>
  <si>
    <t>l/t cana</t>
  </si>
  <si>
    <t>Rend. Anidro</t>
  </si>
  <si>
    <t>l</t>
  </si>
  <si>
    <t>Prod. calc, Renovacalc Hidratado</t>
  </si>
  <si>
    <t>Prod. calc, Renovacalc Anidro</t>
  </si>
  <si>
    <t>óleo de soja próprio t/ano</t>
  </si>
  <si>
    <t>óleo de soja terceiros t/ano</t>
  </si>
  <si>
    <t>processamento soja</t>
  </si>
  <si>
    <t>Área Total ha</t>
  </si>
  <si>
    <t>Produção total t cana</t>
  </si>
  <si>
    <t>Quantidade comprada pela unidade produtora de biocombustível t cana</t>
  </si>
  <si>
    <t>$ CBIOs</t>
  </si>
  <si>
    <t>para</t>
  </si>
  <si>
    <t>% alteração</t>
  </si>
  <si>
    <t>Valores de CBIOs com ajuste % sugerido</t>
  </si>
  <si>
    <t>Valores Originais RenovaCalc</t>
  </si>
  <si>
    <t>Diferença CBIOs (Ajuste - Original)</t>
  </si>
  <si>
    <t>Valor com Diferença CBIOs</t>
  </si>
  <si>
    <t>Média setor =&gt;</t>
  </si>
  <si>
    <t>Res. ANP =&gt;</t>
  </si>
  <si>
    <t>CEM Central Energética Moreno Açúcar e Álcool Ltda</t>
  </si>
  <si>
    <t>COPLASA Açúcar e Álcool Ltda.</t>
  </si>
  <si>
    <t>CEMMA Central Energética Moreno de Monte Aprazível Açúcar e Álcool Ltda.</t>
  </si>
  <si>
    <t>CEM</t>
  </si>
  <si>
    <t>COPLASA</t>
  </si>
  <si>
    <t>CEMMA</t>
  </si>
  <si>
    <t>info direto pela BSBios</t>
  </si>
  <si>
    <t>Água Bonita</t>
  </si>
  <si>
    <t>Valores com Ajuste Inputs no RenovaCalc</t>
  </si>
  <si>
    <t>ref.</t>
  </si>
  <si>
    <t>NEEAs ajustados</t>
  </si>
  <si>
    <t>Agua Bonita</t>
  </si>
  <si>
    <t>10% redução =&gt;</t>
  </si>
  <si>
    <t>impacto NEEA+Eligib. Hidratado                de</t>
  </si>
  <si>
    <t>impacto NEEA Anidro                     de</t>
  </si>
  <si>
    <t>impacto NEEA Hidratado                de</t>
  </si>
  <si>
    <t>impacto NEEA Anidro                      de</t>
  </si>
  <si>
    <t>Ajuste Input RenovaCalc</t>
  </si>
  <si>
    <t>Eligib. ajustada</t>
  </si>
  <si>
    <t>10% melhora =&gt;</t>
  </si>
  <si>
    <t>Average of Uréia</t>
  </si>
  <si>
    <t>Average of Diesel - B10</t>
  </si>
  <si>
    <t>Ajuste Eligibilidade</t>
  </si>
  <si>
    <t>Valores com Ajuste</t>
  </si>
  <si>
    <t>Valores Originais</t>
  </si>
  <si>
    <t>Rodovia Anhanguera, km 209 - Caixa Postal: 273, Bairro Pires.
CEP: 13.630-970. Pirassununga/SP</t>
  </si>
  <si>
    <t>48610.208482/2020-44</t>
  </si>
  <si>
    <t>Baldin Bioenergia S. A. - Pirassununga - SP</t>
  </si>
  <si>
    <t>Vila Colônia Pindorama, s/nº. CEP: 57.230-000 - Coruripe/AL</t>
  </si>
  <si>
    <t>48610.200426/2020-61</t>
  </si>
  <si>
    <t>COOPERATIVA DE COLONIZAÇÃO AGROPECUÁRIA E INDUSTRIAL PINDORAMA LTDA. - Coruripe - AL</t>
  </si>
  <si>
    <t>Fazenda Massayó, s/n - Zona Rural - Juazeiro - BA - Brasil</t>
  </si>
  <si>
    <t>48610.208938/2020-76</t>
  </si>
  <si>
    <t>Agroindústrias do Vale do São Francisco S. A. AGROVALE - Juazeiro - BA</t>
  </si>
  <si>
    <t>R. Odilon Negrão, 585 - Jardim Maria M Castro, Itápolis - SP,
14900-000</t>
  </si>
  <si>
    <t>48610.206099/2020-51</t>
  </si>
  <si>
    <t>49.976.251/0001-03</t>
  </si>
  <si>
    <t>MALOSSO BIOENERGIA S.A. - Itápolis - SP</t>
  </si>
  <si>
    <t>Engenho Conceição Vela s/n - Zona Rural,
Ipojuca - PE
CEP: 55590-000
Neto/BA</t>
  </si>
  <si>
    <t>48610.209506/2020-82</t>
  </si>
  <si>
    <t>USINA IPOJUCA S. A. - Ipojuca - PE</t>
  </si>
  <si>
    <t>Estrada Municipal Paulicéia A S. J. Pau D´ Alho, s/n - Km 07.
Bairro: Zona Rural CEP: 17990-000 - Pauliceia/SP</t>
  </si>
  <si>
    <t>48610.211396/2020-19</t>
  </si>
  <si>
    <t>USINA CAETE S.A. - Unidade Paulicéia - Paulicéia - SP</t>
  </si>
  <si>
    <t xml:space="preserve"> BR 285, KM 179, UNIDADE 2 – Muitos Capões/RS – CEP: 95230-000</t>
  </si>
  <si>
    <t>48610.200790/2020-21</t>
  </si>
  <si>
    <t>BOCCHI INDUSTRIA E COMERCIO DE CEREAIS LTDA. - Muitos Capões - RS</t>
  </si>
  <si>
    <t>Rodovia PE 41, Km 10,7, s/n- Área rural. CEP: 53.659-899 - Igarassu/PE
Neto/BA</t>
  </si>
  <si>
    <t>48610.207781/2020-61</t>
  </si>
  <si>
    <t>USINA SÃO JOSÉ S.A. - Igarassu - PE</t>
  </si>
  <si>
    <t>Rod Homero Severo Lins, Km 535 SP284 s/n mais 6km acesso part CEP
19.500-000 Bairro Laranja Doce, Martinópolis - SP</t>
  </si>
  <si>
    <t>48610.208481/2020-08</t>
  </si>
  <si>
    <t>Atena - Tecnologias em Energia Natural Ltda. - Martinópolis-SP</t>
  </si>
  <si>
    <t>Fazenda Lagoa do Vinho, s/n. CEP: 45960-000 Zona Rural - Medeiros
Neto/BA</t>
  </si>
  <si>
    <t>48610.200427/2020-14</t>
  </si>
  <si>
    <t>USINA SANTA MARIA LTDA. - Medeiros Neto - BA</t>
  </si>
  <si>
    <t>Fazenda São José, S/N. CEP: 57.250-000 Campo Alegre/AL</t>
  </si>
  <si>
    <t>48610.200430/2020-20</t>
  </si>
  <si>
    <t>INDUSTRIAL PORTO RICO S.A. EM RECUPERAÇÃO JUDICIAL - Campo Alegre - AL</t>
  </si>
  <si>
    <t>Fazenda São Matheus, S/N, Zona Rural, 57265-000, Teotônio Vilela, AL</t>
  </si>
  <si>
    <t>48610.219471/2019-56</t>
  </si>
  <si>
    <t>IMPACTO BIOENERGIA ALAGOAS S.A.​ - Teotônio Vilela - AL</t>
  </si>
  <si>
    <t>pegar s unidades produtivas para chegar nos clientes "se vc trocar seu feretilizante vc pode aumentar sua nota dde eficiencia energetica' exemplo / objetivo</t>
  </si>
  <si>
    <t xml:space="preserve">masulo comercial </t>
  </si>
  <si>
    <t xml:space="preserve">forma de atualizacao automatica dessa planilha </t>
  </si>
  <si>
    <t xml:space="preserve">dar ecesso a uma planilha resumo para um parceiro financeiro --&gt; trade de commodite (stonex) Toda a receita do renovabio eh dividida com eles </t>
  </si>
  <si>
    <t>espaco em que funcionarios da stonex podem ter acesso ao conteudo no site</t>
  </si>
  <si>
    <t xml:space="preserve">Resumo: elegibilidade e eficiencia </t>
  </si>
  <si>
    <t xml:space="preserve">Eles entram no sistema e olham as notas, </t>
  </si>
  <si>
    <t>objetivos:</t>
  </si>
  <si>
    <t>Atualizar a planilha</t>
  </si>
  <si>
    <t>(17) 99105-2242</t>
  </si>
  <si>
    <t>MARCO ANTONIO DOMINGOS</t>
  </si>
  <si>
    <t>Usina Petribu S/A</t>
  </si>
  <si>
    <t>10.645.075/0001-83</t>
  </si>
  <si>
    <t>ARNALDO CÉSAR DOS SANTOS ANDRADE</t>
  </si>
  <si>
    <t>(81) 3622-0311</t>
  </si>
  <si>
    <t>Unidade F&amp;S Agrisolutions - FS Bioenergia</t>
  </si>
  <si>
    <t>Lucas do Rio Verde</t>
  </si>
  <si>
    <t>Usina Boa Vista - São Martinho</t>
  </si>
  <si>
    <t>Quirinópolis</t>
  </si>
  <si>
    <t>CerradinhoBio - Cerradinho Bioenergia S.A.</t>
  </si>
  <si>
    <t>Chapadão do Céu</t>
  </si>
  <si>
    <t>Adecoagro - Adecoagro</t>
  </si>
  <si>
    <t>Ivinhema</t>
  </si>
  <si>
    <t>Usina Colorado - Colorado</t>
  </si>
  <si>
    <t>Guaíra</t>
  </si>
  <si>
    <t>Unidade Santa Luzia - Atvos (antiga Odebrecht Agroindustrial)</t>
  </si>
  <si>
    <t>Nova Alvorada do Sul</t>
  </si>
  <si>
    <t>Usina São Martinho - São Martinho</t>
  </si>
  <si>
    <t>Pradópolis</t>
  </si>
  <si>
    <t>Usina São Francisco - SJC Bioenergia</t>
  </si>
  <si>
    <t>Unidade Centroeste - Raízen Energia</t>
  </si>
  <si>
    <t>Jataí</t>
  </si>
  <si>
    <t>Inpasa Agroindustrial - Inpasa</t>
  </si>
  <si>
    <t>Sinop</t>
  </si>
  <si>
    <t>Usina Iaco Agrícola - Iaco Agrícola</t>
  </si>
  <si>
    <t>Chapadão do Sul</t>
  </si>
  <si>
    <t>Unidade Costa Rica - Atvos (antiga Odebrecht Agroindustrial)</t>
  </si>
  <si>
    <t>Costa Rica</t>
  </si>
  <si>
    <t>Usina Angélica - Adecoagro</t>
  </si>
  <si>
    <t>Angélica</t>
  </si>
  <si>
    <t>Unidade Ipê - Pedra Agroindustrial (Copersucar)</t>
  </si>
  <si>
    <t>Nova Independência</t>
  </si>
  <si>
    <t>Usina Itamarati - Usinas Itamarati</t>
  </si>
  <si>
    <t>Nova Olímpia</t>
  </si>
  <si>
    <t>Unidade Tropical - BP Bunge</t>
  </si>
  <si>
    <t>Edéia</t>
  </si>
  <si>
    <t>Unidade Buriti - Pedra Agroindustrial (Copersucar)</t>
  </si>
  <si>
    <t>Buritizal</t>
  </si>
  <si>
    <t>Unidade Alto Taquari - Atvos (antiga Odebrecht Agroindustrial)</t>
  </si>
  <si>
    <t>Alto Taquari</t>
  </si>
  <si>
    <t>Unidade Rio Claro - Atvos (antiga Odebrecht Agroindustrial)</t>
  </si>
  <si>
    <t>Caçú</t>
  </si>
  <si>
    <t>Usina Cerradão - Cerradão (Copersucar)</t>
  </si>
  <si>
    <t>Frutal</t>
  </si>
  <si>
    <t>Usina Alta Mogiana - Usina Alta Mogiana</t>
  </si>
  <si>
    <t>São Joaquim da Barra</t>
  </si>
  <si>
    <t>Usina Cachoeira Dourada - USJ</t>
  </si>
  <si>
    <t>Cachoeira Dourada</t>
  </si>
  <si>
    <t>Unidade Serrana - Pedra Agroindustrial (Copersucar)</t>
  </si>
  <si>
    <t>Serrana</t>
  </si>
  <si>
    <t>Unidade Santa Elisa - Biosev</t>
  </si>
  <si>
    <t>Sertãozinho</t>
  </si>
  <si>
    <t>Unidade Morro Vermelho - Atvos (antiga Odebrecht Agroindustrial)</t>
  </si>
  <si>
    <t>Mineiros</t>
  </si>
  <si>
    <t>Unidade Conquista do Pontal - Atvos (antiga Odebrecht Agroindustrial)</t>
  </si>
  <si>
    <t>Mirante do Paranapanema</t>
  </si>
  <si>
    <t>Unidade Narandiba - Cocal (Copersucar)</t>
  </si>
  <si>
    <t>Narandiba</t>
  </si>
  <si>
    <t>Unidade Água Emendada - Atvos (antiga Odebrecht Agroindustrial)</t>
  </si>
  <si>
    <t>Perolândia</t>
  </si>
  <si>
    <t>Usina Bom Sucesso - VREC - Vital Renewable Energy</t>
  </si>
  <si>
    <t>Goiatuba</t>
  </si>
  <si>
    <t>Unidade Vale do Rosário - Biosev</t>
  </si>
  <si>
    <t>Morro Agudo</t>
  </si>
  <si>
    <t>Unidade Madhu - Renuka</t>
  </si>
  <si>
    <t>Promissão</t>
  </si>
  <si>
    <t>Unidade Volta Grande - Delta Sucroenergia</t>
  </si>
  <si>
    <t>Conceição das Alagoas</t>
  </si>
  <si>
    <t>Unidade da Barra - Raízen Energia</t>
  </si>
  <si>
    <t>Barra Bonita</t>
  </si>
  <si>
    <t>Usina Da Mata - Da Mata</t>
  </si>
  <si>
    <t>Valparaíso</t>
  </si>
  <si>
    <t>Unidade Rio Brilhante - Biosev</t>
  </si>
  <si>
    <t>Rio Brilhante</t>
  </si>
  <si>
    <t>Unidade Pereira Barreto - Santa Adélia (Copersucar)</t>
  </si>
  <si>
    <t>Pereira Barreto</t>
  </si>
  <si>
    <t>Usina Santa Fé - Itaquerê</t>
  </si>
  <si>
    <t>Nova Europa</t>
  </si>
  <si>
    <t>Unidade Gasa - Raízen Energia</t>
  </si>
  <si>
    <t>Andradina</t>
  </si>
  <si>
    <t>Unidade Uberaba - Balbo (Copersucar)</t>
  </si>
  <si>
    <t>Uberaba</t>
  </si>
  <si>
    <t>Unidade Moema - BP Bunge</t>
  </si>
  <si>
    <t>Orindiúva</t>
  </si>
  <si>
    <t>Unidade Batatais - Batatais</t>
  </si>
  <si>
    <t>Batatais</t>
  </si>
  <si>
    <t>Unidade São José - Zilor (Copersucar)</t>
  </si>
  <si>
    <t>Macatuba</t>
  </si>
  <si>
    <t>Usina Coprodia - Coprodia</t>
  </si>
  <si>
    <t>Campo Novo do Parecis</t>
  </si>
  <si>
    <t>Unidade Lins - Batatais</t>
  </si>
  <si>
    <t>Lins</t>
  </si>
  <si>
    <t>Unidade Ariranha - Colombo</t>
  </si>
  <si>
    <t>Ariranha</t>
  </si>
  <si>
    <t>Unidade Catanduva - Cofco</t>
  </si>
  <si>
    <t>Catanduva</t>
  </si>
  <si>
    <t>Unidade São José da Estiva - São José da Estiva (Copersucar)</t>
  </si>
  <si>
    <t>Novo Horizonte</t>
  </si>
  <si>
    <t>Unidade Santa Juliana - BP Bunge</t>
  </si>
  <si>
    <t>Santa Juliana</t>
  </si>
  <si>
    <t>Usina Vale Do Tijuco - CMAA</t>
  </si>
  <si>
    <t>Unidade Bela Vista - Bazan</t>
  </si>
  <si>
    <t>Pontal</t>
  </si>
  <si>
    <t>Coplasa - Moreno</t>
  </si>
  <si>
    <t>Planalto</t>
  </si>
  <si>
    <t>Unidade Passa Tempo - Biosev</t>
  </si>
  <si>
    <t>Unidade Bazan - Bazan</t>
  </si>
  <si>
    <t>Usina Usimat - Usimat</t>
  </si>
  <si>
    <t>Campos de Júlio</t>
  </si>
  <si>
    <t>Unidade Campo Florido - Tércio Wanderley (Usina Coruripe)</t>
  </si>
  <si>
    <t>Campo Florido</t>
  </si>
  <si>
    <t>Usina Santa Cruz (SP) - São Martinho</t>
  </si>
  <si>
    <t>Américo Brasiliense</t>
  </si>
  <si>
    <t>Unidade Lagoa da Prata - Biosev</t>
  </si>
  <si>
    <t>Lagoa da Prata</t>
  </si>
  <si>
    <t>Usina Libra - Destilaria de Álcool Libra</t>
  </si>
  <si>
    <t>São José do Rio Claro</t>
  </si>
  <si>
    <t>Unidade Iacanga - Ipiranga (Copersucar)</t>
  </si>
  <si>
    <t>Iacanga</t>
  </si>
  <si>
    <t>Usina Barralcool - Barralcool</t>
  </si>
  <si>
    <t>Barra do Bugres</t>
  </si>
  <si>
    <t>Unidade Jussara - Melhoramentos (Copersucar)</t>
  </si>
  <si>
    <t>Jussara</t>
  </si>
  <si>
    <t>Coopcana - Coopcana</t>
  </si>
  <si>
    <t>São Carlos do Ivaí</t>
  </si>
  <si>
    <t>Matriz De Vista Alegre Do Alto - Aurelio Nardini</t>
  </si>
  <si>
    <t>Vista Alegre do Alto</t>
  </si>
  <si>
    <t>Usina Iracema - São Martinho</t>
  </si>
  <si>
    <t>Iracemápolis</t>
  </si>
  <si>
    <t>Unidade Meridiano - Cofco</t>
  </si>
  <si>
    <t>Meridiano</t>
  </si>
  <si>
    <t>Unidade Bevap - Bevap</t>
  </si>
  <si>
    <t>João Pinheiro</t>
  </si>
  <si>
    <t>Unidade Barra Grande - Zilor (Copersucar)</t>
  </si>
  <si>
    <t>Lençóis Paulista</t>
  </si>
  <si>
    <t>Usina Nova Moreno - Moreno</t>
  </si>
  <si>
    <t>Monte Aprazível</t>
  </si>
  <si>
    <t>Unidade Eldorado - Atvos (antiga Odebrecht Agroindustrial)</t>
  </si>
  <si>
    <t>Unidade Bonfim - Raízen Energia</t>
  </si>
  <si>
    <t>Guariba</t>
  </si>
  <si>
    <t>Usina Moreno - Moreno</t>
  </si>
  <si>
    <t>Luís Antônio</t>
  </si>
  <si>
    <t>Usina Cambuí - Vale do Verdão</t>
  </si>
  <si>
    <t>Santa Helena de Goiás</t>
  </si>
  <si>
    <t>Usina Santa Helena - Energética Santa Helena</t>
  </si>
  <si>
    <t>Nova Andradina</t>
  </si>
  <si>
    <t>Unidade Pedro Afonso - BP Bunge</t>
  </si>
  <si>
    <t>Pedro Afonso</t>
  </si>
  <si>
    <t>Unidade Umoe Bioenergy II - Umoe Bionergy (Copersucar)</t>
  </si>
  <si>
    <t>Sandovalina</t>
  </si>
  <si>
    <t>Unidade Ferrari - Ferrari Agroindustrial (Copersucar)</t>
  </si>
  <si>
    <t>Pirassununga</t>
  </si>
  <si>
    <t>Unidade Otávio Lage - Jalles Machado</t>
  </si>
  <si>
    <t>Goianésia</t>
  </si>
  <si>
    <t>Alcoeste - Arakaki</t>
  </si>
  <si>
    <t>Fernandópolis</t>
  </si>
  <si>
    <t>Santa Vitória Açúcar e Álcool - Dow Química</t>
  </si>
  <si>
    <t>Santa Vitória</t>
  </si>
  <si>
    <t>Unidade Delta (Matriz) - Delta Sucroenergia</t>
  </si>
  <si>
    <t>Delta</t>
  </si>
  <si>
    <t>Unidade Sebastianópolis - Cofco</t>
  </si>
  <si>
    <t>Sebastianópolis do Sul</t>
  </si>
  <si>
    <t>Unidade Quatá - Zilor (Copersucar)</t>
  </si>
  <si>
    <t>Quatá</t>
  </si>
  <si>
    <t>Unidade Alcoazul - Aralco</t>
  </si>
  <si>
    <t>Araçatuba</t>
  </si>
  <si>
    <t>Unidade São Luiz - Abengoa Bioenergia</t>
  </si>
  <si>
    <t>Unidade Santa Albertina - Colombo</t>
  </si>
  <si>
    <t>Santa Albertina</t>
  </si>
  <si>
    <t>Usina Floresta - Vale do Verdão</t>
  </si>
  <si>
    <t>Santo Antônio da Barra</t>
  </si>
  <si>
    <t>Bioaroeira - Bioenergética Aroeira</t>
  </si>
  <si>
    <t>Tupaciguara</t>
  </si>
  <si>
    <t>Unidade Ituiutaba - BP Bunge</t>
  </si>
  <si>
    <t>Ituiutaba</t>
  </si>
  <si>
    <t>Unidade Palestina - Colombo</t>
  </si>
  <si>
    <t>Palestina</t>
  </si>
  <si>
    <t>Unidade São João Da Boa Vista - Abengoa Bioenergia</t>
  </si>
  <si>
    <t>São João da Boa Vista</t>
  </si>
  <si>
    <t>Unidade Caarapó - Raízen Energia</t>
  </si>
  <si>
    <t>Caarapó</t>
  </si>
  <si>
    <t>Usina São João - USJ</t>
  </si>
  <si>
    <t>Araras</t>
  </si>
  <si>
    <t>Unidade São Manoel - Açucareira São Manoel (Copersucar)</t>
  </si>
  <si>
    <t>São Manuel</t>
  </si>
  <si>
    <t>Cevasa - Cevasa (Cargill e Canagril)</t>
  </si>
  <si>
    <t>Patrocínio Paulista</t>
  </si>
  <si>
    <t>Unidade Tarumã - Raízen Energia</t>
  </si>
  <si>
    <t>Tarumã</t>
  </si>
  <si>
    <t>Unidade Itumbiara - BP Bunge</t>
  </si>
  <si>
    <t>Itumbiara</t>
  </si>
  <si>
    <t>Usina Santo Angelo - Usina Santo Ângelo</t>
  </si>
  <si>
    <t>Pirajuba</t>
  </si>
  <si>
    <t>Usina Usinova - Nova Gália</t>
  </si>
  <si>
    <t>Paraúna</t>
  </si>
  <si>
    <t>Vale do Verdão - Vale do Verdão</t>
  </si>
  <si>
    <t>Turvelândia</t>
  </si>
  <si>
    <t>Usina Goiasa - Construcap</t>
  </si>
  <si>
    <t>Unidade Jacarezinho - Companhia Agrícola Jacarezinho (Copersucar)</t>
  </si>
  <si>
    <t>Jacarezinho</t>
  </si>
  <si>
    <t>Unidade Vale Do Paraná - Pantaleon</t>
  </si>
  <si>
    <t>Suzanápolis</t>
  </si>
  <si>
    <t>Vale do Pontal - CMAA</t>
  </si>
  <si>
    <t>Limeira do Oeste</t>
  </si>
  <si>
    <t>Denusa - Nova União - Denusa</t>
  </si>
  <si>
    <t>Jandaia</t>
  </si>
  <si>
    <t>Unidade Paraguaçu Paulista - Cocal (Copersucar)</t>
  </si>
  <si>
    <t>Paraguaçu Paulista</t>
  </si>
  <si>
    <t>Unidade Itapací - Farias</t>
  </si>
  <si>
    <t>Itapaci</t>
  </si>
  <si>
    <t>Unidade Queiroz - Clealco</t>
  </si>
  <si>
    <t>Queiroz</t>
  </si>
  <si>
    <t>Unidade Santo Antônio - Balbo (Copersucar)</t>
  </si>
  <si>
    <t>Unidade Mococa - Ipiranga (Copersucar)</t>
  </si>
  <si>
    <t>Mococa</t>
  </si>
  <si>
    <t>Usina Santa Isabel - Usina Santa Isabel</t>
  </si>
  <si>
    <t>Unidade Mandu - Tereos Açúcar e Energia Brasil (Guarani)</t>
  </si>
  <si>
    <t>Unidade Iturama - Tércio Wanderley (Usina Coruripe)</t>
  </si>
  <si>
    <t>Iturama</t>
  </si>
  <si>
    <t>Usina Caçú - Caçú Comércio e Indústria (Copersucar)</t>
  </si>
  <si>
    <t>Vicentinópolis</t>
  </si>
  <si>
    <t>Cooperval - Cooperativa Agroindustrial Vale do Ivaí</t>
  </si>
  <si>
    <t>Jandaia do Sul</t>
  </si>
  <si>
    <t>Unidade Univalem - Raízen Energia</t>
  </si>
  <si>
    <t>Unidade Andrade - Tereos Açúcar e Energia Brasil (Guarani)</t>
  </si>
  <si>
    <t>Pitangueiras</t>
  </si>
  <si>
    <t>Usina Fátima do Sul - Fátima do Sul Agro-Energética</t>
  </si>
  <si>
    <t>Fátima do Sul</t>
  </si>
  <si>
    <t>Usina Cooper-Rubi - Japungu</t>
  </si>
  <si>
    <t>Rubiataba</t>
  </si>
  <si>
    <t>Unidade Santa Cândida - Raízen Energia</t>
  </si>
  <si>
    <t>Bocaina</t>
  </si>
  <si>
    <t>Unidade Japungu - Japungu</t>
  </si>
  <si>
    <t>Santa Rita</t>
  </si>
  <si>
    <t>Unidade Monterey - Proterra Investments Partners (ex-Ruette)</t>
  </si>
  <si>
    <t>Ubarana</t>
  </si>
  <si>
    <t>Unidade Paulicéia - Carlos Lyra</t>
  </si>
  <si>
    <t>Pauliceia</t>
  </si>
  <si>
    <t>Unidade São Luiz - São Luiz (Copersucar)</t>
  </si>
  <si>
    <t>Ourinhos</t>
  </si>
  <si>
    <t>Usina Panorama - Vale do Verdão</t>
  </si>
  <si>
    <t>Matriz - Jalles Machado</t>
  </si>
  <si>
    <t>Unidade MB - Biosev</t>
  </si>
  <si>
    <t>Unidade Costa Pinto - Raízen Energia</t>
  </si>
  <si>
    <t>Piracicaba</t>
  </si>
  <si>
    <t>Unidade Vertente - Tereos Açúcar e Energia Brasil (Guarani)</t>
  </si>
  <si>
    <t>Guaraci</t>
  </si>
  <si>
    <t>Unidade Jaboticabal - Santa Adélia (Copersucar)</t>
  </si>
  <si>
    <t>Jaboticabal</t>
  </si>
  <si>
    <t>Unidade Limeira Do Oeste - Tércio Wanderley (Usina Coruripe)</t>
  </si>
  <si>
    <t>Unidade Continental - Biosev</t>
  </si>
  <si>
    <t>Colômbia</t>
  </si>
  <si>
    <t>Unidade Nova Londrina - Melhoramentos (Copersucar)</t>
  </si>
  <si>
    <t>Nova Londrina</t>
  </si>
  <si>
    <t>Unidade Pitangueiras - Viralcool (Copersucar)</t>
  </si>
  <si>
    <t>Unidade Tietê - Proterra Investments Partners (ex-Ruette)</t>
  </si>
  <si>
    <t>Paraíso</t>
  </si>
  <si>
    <t>Unidade Pitangueiras - Pitangueiras Açúcar e Álcool (Copersucar)</t>
  </si>
  <si>
    <t>Unidade Descalvado - Ipiranga (Copersucar)</t>
  </si>
  <si>
    <t>Descalvado</t>
  </si>
  <si>
    <t>Usina Usiban - Usiban</t>
  </si>
  <si>
    <t>Bandeirantes</t>
  </si>
  <si>
    <t>Usina Porto Seguro - Porto Seguro</t>
  </si>
  <si>
    <t>Jaciara</t>
  </si>
  <si>
    <t>Unidade Generalco - Aralco</t>
  </si>
  <si>
    <t>General Salgado</t>
  </si>
  <si>
    <t>Usina Guaíra - Usina Açucareira Guaíra</t>
  </si>
  <si>
    <t>Unidade Frutal - BP Bunge</t>
  </si>
  <si>
    <t>Unidade Junqueira - Raízen Energia</t>
  </si>
  <si>
    <t>Igarapava</t>
  </si>
  <si>
    <t>Unidade Potirendaba - Cofco</t>
  </si>
  <si>
    <t>Potirendaba</t>
  </si>
  <si>
    <t>Usina Agro Serra - Agro Serra</t>
  </si>
  <si>
    <t>São Raimundo das Mangabeiras</t>
  </si>
  <si>
    <t>Usina Itajobi - Usina Itajobi</t>
  </si>
  <si>
    <t>Marapoama</t>
  </si>
  <si>
    <t>Unidade Bonifácio - Virgolino de Oliveira</t>
  </si>
  <si>
    <t>José Bonifácio</t>
  </si>
  <si>
    <t>Unidade Ouroeste - BP Bunge</t>
  </si>
  <si>
    <t>Ouroeste</t>
  </si>
  <si>
    <t>Rio Amambai - Rio Amambai</t>
  </si>
  <si>
    <t>Naviraí</t>
  </si>
  <si>
    <t>Usina Rio Pardo - URP/Agricola Tatez</t>
  </si>
  <si>
    <t>Cerqueira César</t>
  </si>
  <si>
    <t>Unidade Santo Inácio - Alto Alegre</t>
  </si>
  <si>
    <t>Santo Inácio</t>
  </si>
  <si>
    <t>Unidade São Domingos - Usina São Domingos</t>
  </si>
  <si>
    <t>Usina Ester - Açucareira Ester</t>
  </si>
  <si>
    <t>Cosmópolis</t>
  </si>
  <si>
    <t>Unidade Maracaí - Raízen Energia</t>
  </si>
  <si>
    <t>Maracaí</t>
  </si>
  <si>
    <t>Unidade DVPA - DVPA - Destilaria Vale do Paracatu</t>
  </si>
  <si>
    <t>Paracatu</t>
  </si>
  <si>
    <t>Usina Alvorada - Araporã Bioenergia</t>
  </si>
  <si>
    <t>Araporã</t>
  </si>
  <si>
    <t>Unidade Mendonça - Usina Santa Isabel</t>
  </si>
  <si>
    <t>Mendonça</t>
  </si>
  <si>
    <t>Unidade Tanabi - Tereos Açúcar e Energia Brasil (Guarani)</t>
  </si>
  <si>
    <t>Tanabi</t>
  </si>
  <si>
    <t>Usina Carolo - Usina Carolo</t>
  </si>
  <si>
    <t>Unidade Guariroba - BP Bunge</t>
  </si>
  <si>
    <t>Pontes Gestal</t>
  </si>
  <si>
    <t>Usina Vicentina - Central Energética Vicentina</t>
  </si>
  <si>
    <t>Vicentina</t>
  </si>
  <si>
    <t>Usina Santa Maria - Usina Santa Maria</t>
  </si>
  <si>
    <t>Medeiros Neto</t>
  </si>
  <si>
    <t>Unidade Anicuns - Farias</t>
  </si>
  <si>
    <t>Anicuns</t>
  </si>
  <si>
    <t>Unidade Tapejara - Santa Terezinha</t>
  </si>
  <si>
    <t>Tapejara</t>
  </si>
  <si>
    <t>Unidade Itapagipe - BP Bunge</t>
  </si>
  <si>
    <t>Itapagipe</t>
  </si>
  <si>
    <t>Unidade Bambuí -  Bambuí Bioenergia</t>
  </si>
  <si>
    <t>Bambuí</t>
  </si>
  <si>
    <t>Unidade Araraquara - Raízen Energia</t>
  </si>
  <si>
    <t>Araraquara</t>
  </si>
  <si>
    <t>Unidade Pioneiros - Santa Adélia (Copersucar)</t>
  </si>
  <si>
    <t>Sud Mennucci</t>
  </si>
  <si>
    <t>Usina Agropéu - Agropéu</t>
  </si>
  <si>
    <t>Pompéu</t>
  </si>
  <si>
    <t>Usina Rio Vermelho - Glencane Bioenergia (Glencore)</t>
  </si>
  <si>
    <t>Junqueirópolis</t>
  </si>
  <si>
    <t>Unidade São José - Tereos Açúcar e Energia Brasil (Guarani)</t>
  </si>
  <si>
    <t>Colina</t>
  </si>
  <si>
    <t>Usina Coruripe - Tércio Wanderley (Usina Coruripe)</t>
  </si>
  <si>
    <t>Coruripe</t>
  </si>
  <si>
    <t>Unidade Santa Inês - Viralcool (Copersucar)</t>
  </si>
  <si>
    <t>Unidade CEM - Colorado</t>
  </si>
  <si>
    <t>Morrinhos</t>
  </si>
  <si>
    <t>Usina Della Coletta - DCBio - Della Coletta Bioenergia</t>
  </si>
  <si>
    <t>Bariri</t>
  </si>
  <si>
    <t>Usina Santa Rita - Usina Santa Rita</t>
  </si>
  <si>
    <t>Santa Rita do Passa-Quatro</t>
  </si>
  <si>
    <t>Usina Califórnia - Parapuã Agroindustrial</t>
  </si>
  <si>
    <t>Parapuã</t>
  </si>
  <si>
    <t>Unidade Lambari D'Oeste - Cooperb Novo Milênio</t>
  </si>
  <si>
    <t>Lambari d’Oeste</t>
  </si>
  <si>
    <t>Unidade Mirassol D'Oeste - Cooperb Novo Milênio</t>
  </si>
  <si>
    <t>Mirassol d’Oeste</t>
  </si>
  <si>
    <t>Usina Mandacaru - Agrovale</t>
  </si>
  <si>
    <t>Juazeiro</t>
  </si>
  <si>
    <t>Unidade Junqueira - Alto Alegre</t>
  </si>
  <si>
    <t>Colorado</t>
  </si>
  <si>
    <t>Usina Serranópolis - Energética Serranópolis</t>
  </si>
  <si>
    <t>Serranópolis</t>
  </si>
  <si>
    <t>Unidade Paraguaçu Paulista - Raízen Energia</t>
  </si>
  <si>
    <t>Unidade Castilho - Viralcool (Copersucar)</t>
  </si>
  <si>
    <t>Castilho</t>
  </si>
  <si>
    <t>Usina Vale - Onda Verde Agroindustrial</t>
  </si>
  <si>
    <t>Onda Verde</t>
  </si>
  <si>
    <t>Usina Laguna - Laguna</t>
  </si>
  <si>
    <t>Batayporã</t>
  </si>
  <si>
    <t>Unidade Monteverde - BP Bunge</t>
  </si>
  <si>
    <t>Ponta Porã</t>
  </si>
  <si>
    <t>Unidade Leme - Biosev</t>
  </si>
  <si>
    <t>Leme</t>
  </si>
  <si>
    <t>Unidade Londra - Destilaria Londra</t>
  </si>
  <si>
    <t>Itaí</t>
  </si>
  <si>
    <t>Unidade Ivaté - Santa Terezinha</t>
  </si>
  <si>
    <t>Ivaté</t>
  </si>
  <si>
    <t>Unidade Giasa - Olho D'Água</t>
  </si>
  <si>
    <t>Pedras de Fogo</t>
  </si>
  <si>
    <t>Usina Alcon - Alcon - Cia de Álcool Conceição da Barra</t>
  </si>
  <si>
    <t>Conceição da Barra</t>
  </si>
  <si>
    <t>ES</t>
  </si>
  <si>
    <t>Unidade Ariranha - Virgolino de Oliveira</t>
  </si>
  <si>
    <t>Unidade Rondon - Santa Terezinha</t>
  </si>
  <si>
    <t>Rondon</t>
  </si>
  <si>
    <t>Unidade Baía Formosa - Farias</t>
  </si>
  <si>
    <t>Baía Formosa</t>
  </si>
  <si>
    <t>Unidade CAN - JB</t>
  </si>
  <si>
    <t>Vitória de Santo Antão</t>
  </si>
  <si>
    <t>Unidade Severínia - Tereos Açúcar e Energia Brasil (Guarani)</t>
  </si>
  <si>
    <t>Severínia</t>
  </si>
  <si>
    <t>Unidade Cruangi (Coaf) - Coaf - Cooperativa do Agronegócio dos Fornecedores de Cana-de-Açúcar</t>
  </si>
  <si>
    <t>Timbaúba</t>
  </si>
  <si>
    <t>Usina Sonora - Cia Agrícola Sonora Estância</t>
  </si>
  <si>
    <t>Sonora</t>
  </si>
  <si>
    <t>Unidade Destivale - Raízen Energia</t>
  </si>
  <si>
    <t>Unidade Paraíso - Raízen Energia</t>
  </si>
  <si>
    <t>Brotas</t>
  </si>
  <si>
    <t>Unidade Diamante - Raízen Energia</t>
  </si>
  <si>
    <t>Jaú</t>
  </si>
  <si>
    <t>Usina Branco Peres - Branco Peres</t>
  </si>
  <si>
    <t>Adamantina</t>
  </si>
  <si>
    <t>Usina Água Bonita - Água Bonita</t>
  </si>
  <si>
    <t>Unidade Decal - Rio Verde - Usina Rio Verde</t>
  </si>
  <si>
    <t>Rio Verde</t>
  </si>
  <si>
    <t>Usina Atena - Atena Tecnologias</t>
  </si>
  <si>
    <t>Martinópolis</t>
  </si>
  <si>
    <t>CerradinhoBio2 - Cerradinho Bioenergia S.A.</t>
  </si>
  <si>
    <t>Unidade WD - Detoni</t>
  </si>
  <si>
    <t>Usina Santo Antônio - Santo Antonio</t>
  </si>
  <si>
    <t>São Luís do Quitunde</t>
  </si>
  <si>
    <t>Irmãos Malosso - Malosso Bioenergia</t>
  </si>
  <si>
    <t>Itápolis</t>
  </si>
  <si>
    <t>Unidade Ipaussú - Raízen Energia</t>
  </si>
  <si>
    <t>Ipaussu</t>
  </si>
  <si>
    <t>Alcoolvale - Unialco</t>
  </si>
  <si>
    <t>Aparecida do Taboado</t>
  </si>
  <si>
    <t>Unidade Santa Maria - J. Pilon Açúcar e Álcool (Copersucar)</t>
  </si>
  <si>
    <t>Cerquilho</t>
  </si>
  <si>
    <t>Nova Produtiva - Nova Produtiva</t>
  </si>
  <si>
    <t>Astorga</t>
  </si>
  <si>
    <t>Usina Lasa - Lasa Lago Azul</t>
  </si>
  <si>
    <t>Ipameri</t>
  </si>
  <si>
    <t>Unidade Rafard - Raízen Energia</t>
  </si>
  <si>
    <t>Rafard</t>
  </si>
  <si>
    <t>Usina Uruaçu - Uruaçu Açúcar e Álcool</t>
  </si>
  <si>
    <t>Uruaçú</t>
  </si>
  <si>
    <t>Unidade Florestópolis - Alto Alegre</t>
  </si>
  <si>
    <t>Florestópolis</t>
  </si>
  <si>
    <t>Unidade Vista Alegre - Tonon</t>
  </si>
  <si>
    <t>Maracaju</t>
  </si>
  <si>
    <t>Bioenergia Do Brasil - Bioenergia do Brasil</t>
  </si>
  <si>
    <t>Lucélia</t>
  </si>
  <si>
    <t>Destilaria Miriri - Miriri Alimentos e Bioenergia</t>
  </si>
  <si>
    <t>Usina Pumaty - Agrocan - Cooperativa do Agronegócio da Cana-de-Açúcar</t>
  </si>
  <si>
    <t>Joaquim Nabuco</t>
  </si>
  <si>
    <t>Destilaria Tabu - Agro Industrial Tabu</t>
  </si>
  <si>
    <t>Caaporã</t>
  </si>
  <si>
    <t>Bahia Etanol - Bahia Etanol</t>
  </si>
  <si>
    <t>Ibirapuã</t>
  </si>
  <si>
    <t>Unidade CRV - Japungu</t>
  </si>
  <si>
    <t>Carmo do Rio Verde</t>
  </si>
  <si>
    <t>Unialco - Glencane Bioenergia (Glencore)</t>
  </si>
  <si>
    <t>Guararapes</t>
  </si>
  <si>
    <t>Unidade Paranacity - Santa Terezinha</t>
  </si>
  <si>
    <t>Paranacity</t>
  </si>
  <si>
    <t>Usina Cafeálcool - Cafeálcool</t>
  </si>
  <si>
    <t>Cafelândia</t>
  </si>
  <si>
    <t>Unidade Avaré - Furlan (Copersucar)</t>
  </si>
  <si>
    <t>Avaré</t>
  </si>
  <si>
    <t>Unidade Taboão - Baldin</t>
  </si>
  <si>
    <t>Usina Pagrisa - Pagrisa</t>
  </si>
  <si>
    <t>Ulianópolis</t>
  </si>
  <si>
    <t>PA</t>
  </si>
  <si>
    <t>Unidade Cruz Alta - Tereos Açúcar e Energia Brasil (Guarani)</t>
  </si>
  <si>
    <t>Olímpia</t>
  </si>
  <si>
    <t>Unidade Benálcool - Raízen Energia</t>
  </si>
  <si>
    <t>Bento de Abreu</t>
  </si>
  <si>
    <t>Unidade Mundial - Raízen Energia</t>
  </si>
  <si>
    <t>Mirandópolis</t>
  </si>
  <si>
    <t>Unidade Terra Rica - Santa Terezinha</t>
  </si>
  <si>
    <t>Terra Rica</t>
  </si>
  <si>
    <t>Usina Diana - Diana Bioenergia Avanhandava</t>
  </si>
  <si>
    <t>Avanhandava</t>
  </si>
  <si>
    <t>Usina São Francisco - Balbo (Copersucar)</t>
  </si>
  <si>
    <t>Barrinha</t>
  </si>
  <si>
    <t>Unidade Santa Lúcia - Santa Lúcia (Copersucar)</t>
  </si>
  <si>
    <t>Unidade Cidade Gaúcha - Santa Terezinha</t>
  </si>
  <si>
    <t>Cidade Gaúcha</t>
  </si>
  <si>
    <t>Usina Caeté - Carlos Lyra</t>
  </si>
  <si>
    <t>São Miguel dos Campos</t>
  </si>
  <si>
    <t>Usina São Judas Tadeu - Sada Bio-Energia</t>
  </si>
  <si>
    <t>Jaíba</t>
  </si>
  <si>
    <t>Usina Cucaú - EQM - Eduardo Queiroz Monteiro</t>
  </si>
  <si>
    <t>Rio Formoso</t>
  </si>
  <si>
    <t>Usina Porto Rico - Olival Tenório</t>
  </si>
  <si>
    <t>Campo Alegre</t>
  </si>
  <si>
    <t>Usina Monte Alegre - Adecoagro</t>
  </si>
  <si>
    <t>Monte Belo</t>
  </si>
  <si>
    <t>Usina D'pádua - D'Pádua</t>
  </si>
  <si>
    <t>Rio Tinto</t>
  </si>
  <si>
    <t>Unidade Pindorama - Pindorama</t>
  </si>
  <si>
    <t>Unidade Ibaté - Raízen Energia</t>
  </si>
  <si>
    <t>Ibaté</t>
  </si>
  <si>
    <t>Comvap - Olho D'Água</t>
  </si>
  <si>
    <t>União</t>
  </si>
  <si>
    <t>Unidade Floresta - Alto Alegre</t>
  </si>
  <si>
    <t>Presidente Prudente</t>
  </si>
  <si>
    <t>Unidade Veredas - Ferroeste</t>
  </si>
  <si>
    <t>Usina São Fernando - São Fernando Açúcar e Álcool</t>
  </si>
  <si>
    <t>Dourados</t>
  </si>
  <si>
    <t>Usina Dacalda - Dacalda</t>
  </si>
  <si>
    <t>Unidade Iguatemi - Santa Terezinha</t>
  </si>
  <si>
    <t>Iguatemi</t>
  </si>
  <si>
    <t>Usina São Joaquim - São Joaquim</t>
  </si>
  <si>
    <t>Palmital</t>
  </si>
  <si>
    <t>Unidade Santa Helena - Raízen Energia</t>
  </si>
  <si>
    <t>Rio das Pedras</t>
  </si>
  <si>
    <t>Unidade Bom Retiro - Raízen Energia</t>
  </si>
  <si>
    <t>Capivari</t>
  </si>
  <si>
    <t>Dasa - Destilaria de Álcool Serra dos Aimorés</t>
  </si>
  <si>
    <t>Serra dos Aimorés</t>
  </si>
  <si>
    <t>Usina Santa Helena - Naoum</t>
  </si>
  <si>
    <t>Unidade São Pedro do Ivaí - Renuka</t>
  </si>
  <si>
    <t>São Pedro do Ivaí</t>
  </si>
  <si>
    <t>Unidade Vista Alegre - Agro Industrial Vista Alegre</t>
  </si>
  <si>
    <t>Itapetininga</t>
  </si>
  <si>
    <t>Usina Leão - EQM - Eduardo Queiroz Monteiro</t>
  </si>
  <si>
    <t>Rio Largo</t>
  </si>
  <si>
    <t>Unidade Marituba - Carlos Lyra</t>
  </si>
  <si>
    <t>Igreja Nova</t>
  </si>
  <si>
    <t>Unidade Itapira - Virgolino de Oliveira</t>
  </si>
  <si>
    <t>Itapira</t>
  </si>
  <si>
    <t>Usina Coagro - Coagro</t>
  </si>
  <si>
    <t>Campos dos Goytacazes</t>
  </si>
  <si>
    <t>Usina Monte Alegre - Soares de Oliveira</t>
  </si>
  <si>
    <t>Mamanguape</t>
  </si>
  <si>
    <t>Usina Centroálcool - Centroálcool</t>
  </si>
  <si>
    <t>Inhumas</t>
  </si>
  <si>
    <t>Destilaria Seis Lagoas - Destilaria Seis Lagoas</t>
  </si>
  <si>
    <t>Usina Campo Lindo - Agro Industrial Campo Lindo</t>
  </si>
  <si>
    <t>Nossa Senhora das Dores</t>
  </si>
  <si>
    <t>SE</t>
  </si>
  <si>
    <t>Usina Taquari - Samam</t>
  </si>
  <si>
    <t>Capela</t>
  </si>
  <si>
    <t>Usina Maity - Maity Bioenergia</t>
  </si>
  <si>
    <t>Campestre do Maranhão</t>
  </si>
  <si>
    <t>Usina Canabrava - Canabrava</t>
  </si>
  <si>
    <t>Usina Trapiche - Usina Trapiche</t>
  </si>
  <si>
    <t>Sirinhaém</t>
  </si>
  <si>
    <t>Usina Petribú - Petribu</t>
  </si>
  <si>
    <t>Lagoa do Itaenga</t>
  </si>
  <si>
    <t>Usina Central Olho D'Água - Olho D'Água</t>
  </si>
  <si>
    <t>Camutanga</t>
  </si>
  <si>
    <t>Rio Claro de Goias - Eber Bio-Energia</t>
  </si>
  <si>
    <t>Montes Claros de Goiás</t>
  </si>
  <si>
    <t>Usina Vila Boa CBB - Cia Bioenergética Brasileira Vila Boa</t>
  </si>
  <si>
    <t>Vila Boa</t>
  </si>
  <si>
    <t>Unidade Sumaúma - Toledo</t>
  </si>
  <si>
    <t>Marechal Deodoro</t>
  </si>
  <si>
    <t>Usina Agropaulo - Agropaulo Agroindustrial</t>
  </si>
  <si>
    <t>Ceará-Mirim</t>
  </si>
  <si>
    <t>Usina São José - Usina São José</t>
  </si>
  <si>
    <t>Igarassu</t>
  </si>
  <si>
    <t>Usina Seresta - Usinas Reunidas Seresta</t>
  </si>
  <si>
    <t>Teotônio Vilela</t>
  </si>
  <si>
    <t>Unidade Bom Jesus - Usina Bom Jesus</t>
  </si>
  <si>
    <t>Cabo de Santo Agostinho</t>
  </si>
  <si>
    <t>Unidade Rio do Cachimbo - Destilaria Rio do Cachimbo</t>
  </si>
  <si>
    <t>Unidade Lasa - JB</t>
  </si>
  <si>
    <t>Linhares</t>
  </si>
  <si>
    <t>Usina Santa Clotilde - Usina Santa Clotilde</t>
  </si>
  <si>
    <t>Unidade Monções - Virgolino de Oliveira</t>
  </si>
  <si>
    <t>Monções</t>
  </si>
  <si>
    <t>Usina Goianésia - Usina Goianésia</t>
  </si>
  <si>
    <t>Usina Ipojuca - Usina Ipojuca</t>
  </si>
  <si>
    <t>Ipojuca</t>
  </si>
  <si>
    <t>Unidade Estivas - Pipa Agroindustrial</t>
  </si>
  <si>
    <t>Arês</t>
  </si>
  <si>
    <t>Usina Serra Grande - Usina Serra Grande</t>
  </si>
  <si>
    <t>São José da Laje</t>
  </si>
  <si>
    <t>Delos - (Lopes da Silva) - Delos - Destilaria Lopes da Silva</t>
  </si>
  <si>
    <t>Usina Cereale Brasil - Cereale Brasil</t>
  </si>
  <si>
    <t>Dois Córregos</t>
  </si>
  <si>
    <t>Usina Paineiras - Usina Paineiras</t>
  </si>
  <si>
    <t>Itapemirim</t>
  </si>
  <si>
    <t>Usina Pyles - Destilaria Pyles</t>
  </si>
  <si>
    <t>Platina</t>
  </si>
  <si>
    <t>Usina Pederneiras - Zambianco Açúcar e Álcool</t>
  </si>
  <si>
    <t>Tietê</t>
  </si>
  <si>
    <t>Usina Pinheiro - Usina Sao Jose do Pinheiro</t>
  </si>
  <si>
    <t>Laranjeiras</t>
  </si>
  <si>
    <t>Unidade Privamera - Usina União e Indústria</t>
  </si>
  <si>
    <t>Primavera</t>
  </si>
  <si>
    <t>Usina Agrisa - Agrisa</t>
  </si>
  <si>
    <t>Cabo Frio</t>
  </si>
  <si>
    <t>Usina Santa Cruz (BA) - Santa Cruz Açúcar e Álcool</t>
  </si>
  <si>
    <t>Santa Cruz Cabrália</t>
  </si>
  <si>
    <t>Usina Manduri - Santa Maria</t>
  </si>
  <si>
    <t>Manduri</t>
  </si>
  <si>
    <t>Unidade Jatiboca - Jatiboca</t>
  </si>
  <si>
    <t>Urucânia</t>
  </si>
  <si>
    <t>Usina Itajubara - Itajubara</t>
  </si>
  <si>
    <t>Coelho Neto</t>
  </si>
  <si>
    <t>Usina Dail / Clarion - Dail / Clarion</t>
  </si>
  <si>
    <t>Ibaiti</t>
  </si>
  <si>
    <t>UTE - Iolando Leite - UTE Iolando Leite</t>
  </si>
  <si>
    <t>Usina Damfi - Damfi - Destilaria Antonio Monti Filho</t>
  </si>
  <si>
    <t>Canápolis</t>
  </si>
  <si>
    <t>Usina Itapecuru Bioenergia - TG Agro Industrial</t>
  </si>
  <si>
    <t>Aldeias Altas</t>
  </si>
  <si>
    <t>Usina Santa Maria - Santa Maria</t>
  </si>
  <si>
    <t>Porto Calvo</t>
  </si>
  <si>
    <t>Usina São João - Cia Usina São João</t>
  </si>
  <si>
    <t>Usina Cachoeira - Destilaria Cachoeira</t>
  </si>
  <si>
    <t>Usina Guaricanga - Negrelli</t>
  </si>
  <si>
    <t>Presidente Alves</t>
  </si>
  <si>
    <t>Usina José Granelli - José Granelli e Filhos</t>
  </si>
  <si>
    <t>Charqueada</t>
  </si>
  <si>
    <t>Safras Industria e Comercio de Biocombustiveis - Safras Indústria e Comércio de Biocombustíveis</t>
  </si>
  <si>
    <t>Sorriso</t>
  </si>
  <si>
    <t>Usina Rosa - Usina Rosa</t>
  </si>
  <si>
    <t>Boituva</t>
  </si>
  <si>
    <t>Usina Jayoro - Agropecuária Jayoro</t>
  </si>
  <si>
    <t>Presidente Figueiredo</t>
  </si>
  <si>
    <t>AM</t>
  </si>
  <si>
    <t>Destilaria Buriti - Destilaria Buriti</t>
  </si>
  <si>
    <t>Usina Junco Novo - Usina Junco Novo</t>
  </si>
  <si>
    <t>Usina Boa Esperança - Boa Esperança</t>
  </si>
  <si>
    <t>Santa Luzia d’Oeste</t>
  </si>
  <si>
    <t>Unidade Bioflex - Granbio</t>
  </si>
  <si>
    <t>Usina Alternativa - Alternativa Agro Industrial</t>
  </si>
  <si>
    <t>Tuntum</t>
  </si>
  <si>
    <t>Usina IMCOPA - Imcopa</t>
  </si>
  <si>
    <t>Araucária</t>
  </si>
  <si>
    <t>Canex Bionergia - Canex Bionergia</t>
  </si>
  <si>
    <t>São Vicente do Sul</t>
  </si>
  <si>
    <t>Destilla Bioenergia Agroindustrial - Destilla Bioenergia Agroindustrial</t>
  </si>
  <si>
    <t>Itaúba</t>
  </si>
  <si>
    <t>Unidade Revati - Renuka</t>
  </si>
  <si>
    <t>Brejo Alegre</t>
  </si>
  <si>
    <t>Usina - Grupo</t>
  </si>
  <si>
    <t>Cidade</t>
  </si>
  <si>
    <t>NOVA CANA</t>
  </si>
  <si>
    <t>Não da pra saber à qual se refere</t>
  </si>
  <si>
    <t>Itapaci ou baia formosa?</t>
  </si>
  <si>
    <t>Detoni?</t>
  </si>
  <si>
    <t>Não bate a cidade</t>
  </si>
  <si>
    <r>
      <t xml:space="preserve">Certificados da Produção ou Importação Eficiente de Biocombustíveis
</t>
    </r>
    <r>
      <rPr>
        <sz val="12"/>
        <color theme="1"/>
        <rFont val="Arial"/>
        <family val="2"/>
      </rPr>
      <t>Atualizado em 27/11/2020</t>
    </r>
  </si>
  <si>
    <t>https://www.novacana.com/data/planilha/producao-de-etanol-por-usina-na-safra-201920/</t>
  </si>
  <si>
    <t>NOVACANA (valores teoricos de produtividade)</t>
  </si>
  <si>
    <t>Produção m³ / ano</t>
  </si>
  <si>
    <t xml:space="preserve"> ESTADO </t>
  </si>
  <si>
    <t xml:space="preserve"> PRODUTOR </t>
  </si>
  <si>
    <t>REGIÃO SUDESTE</t>
  </si>
  <si>
    <t>REGIÃO SUL</t>
  </si>
  <si>
    <t xml:space="preserve"> MATO GROSSO </t>
  </si>
  <si>
    <t>REGIÃO CENTRO-OESTE</t>
  </si>
  <si>
    <t>REGIÃO NORTE</t>
  </si>
  <si>
    <t xml:space="preserve"> ALIANÇA </t>
  </si>
  <si>
    <t xml:space="preserve"> JBS (EX-BRACOL EX-BERTIN) </t>
  </si>
  <si>
    <t xml:space="preserve"> SÃO PAULO </t>
  </si>
  <si>
    <t>REGIÃO NORDESTE</t>
  </si>
  <si>
    <t xml:space="preserve"> ORLANDIA </t>
  </si>
  <si>
    <t>Dados não encontrados</t>
  </si>
  <si>
    <t>Dados ANP</t>
  </si>
  <si>
    <t>CBIOs unidade</t>
  </si>
  <si>
    <t>Rel. Prod./CBIOs</t>
  </si>
  <si>
    <t xml:space="preserve"> REGIÃO </t>
  </si>
  <si>
    <t xml:space="preserve"> </t>
  </si>
  <si>
    <t>MINAS GERAIS</t>
  </si>
  <si>
    <t>ABDIESEL</t>
  </si>
  <si>
    <t>MATO GROSSO</t>
  </si>
  <si>
    <t>ADM (RONDONOPOLIS)</t>
  </si>
  <si>
    <t>SANTA CATARINA</t>
  </si>
  <si>
    <t>ADM (JOAÇABA)</t>
  </si>
  <si>
    <t>AGRENCO</t>
  </si>
  <si>
    <t>PARÁ</t>
  </si>
  <si>
    <t>AGROPALMA</t>
  </si>
  <si>
    <t>AGROSOJA</t>
  </si>
  <si>
    <t>RONDÔNIA</t>
  </si>
  <si>
    <t>AMAZONBIO</t>
  </si>
  <si>
    <t>ARAGUASSU</t>
  </si>
  <si>
    <t>BEIRA RIO</t>
  </si>
  <si>
    <t>PARANÁ</t>
  </si>
  <si>
    <t>BIGFRANGO</t>
  </si>
  <si>
    <t>SÃO PAULO</t>
  </si>
  <si>
    <t>JBS (EX-BRACOL EX-BERTIN)</t>
  </si>
  <si>
    <t>RIO GRANDE DO SUL</t>
  </si>
  <si>
    <t>BIANCHINI</t>
  </si>
  <si>
    <t>BIO BRAZILIAN</t>
  </si>
  <si>
    <t>GOIÁS</t>
  </si>
  <si>
    <t>BINATURAL</t>
  </si>
  <si>
    <t>MATO GROSSO DO SUL</t>
  </si>
  <si>
    <t>BIOCAR</t>
  </si>
  <si>
    <t>BIO OLEO</t>
  </si>
  <si>
    <t>BIOCAMP</t>
  </si>
  <si>
    <t>BIOLIX</t>
  </si>
  <si>
    <t>BIONASA</t>
  </si>
  <si>
    <t>B 100 (EX-BIOMINAS)</t>
  </si>
  <si>
    <t>BIOPAR BIOENERGIA</t>
  </si>
  <si>
    <t>BIOPAR PARECIS</t>
  </si>
  <si>
    <t>BIO PETRO</t>
  </si>
  <si>
    <t>BIOSEP</t>
  </si>
  <si>
    <t>TOCANTINS</t>
  </si>
  <si>
    <t>BIOTINS</t>
  </si>
  <si>
    <t>BIOVERDE (EX-BIOPETROSUL)</t>
  </si>
  <si>
    <t>BIO VIDA</t>
  </si>
  <si>
    <t>BOCCHI</t>
  </si>
  <si>
    <t>PIAUÍ</t>
  </si>
  <si>
    <t>BRASIL ECODIESEL (FLORIANO)</t>
  </si>
  <si>
    <t>CEARÁ</t>
  </si>
  <si>
    <t>BRASIL ECODIESEL (CRATEUS)</t>
  </si>
  <si>
    <t>BAHIA</t>
  </si>
  <si>
    <t>BRASIL ECODIESEL (IRAQUARA)</t>
  </si>
  <si>
    <t>BRASIL ECODIESEL (PORTO NACIONAL)</t>
  </si>
  <si>
    <t>BRASIL ECODIESEL (ROSARIO DO SUL)</t>
  </si>
  <si>
    <t>MARANHÃO</t>
  </si>
  <si>
    <t>BRASIL ECODIESEL (SÃO LUIS)</t>
  </si>
  <si>
    <t>BARRALCOOL</t>
  </si>
  <si>
    <t>BSBIOS MARIALVA</t>
  </si>
  <si>
    <t>BUNGE</t>
  </si>
  <si>
    <t>CAIBIENSE</t>
  </si>
  <si>
    <t>CAMERA (IJUI)</t>
  </si>
  <si>
    <t>CAMERA (ROSARIO DO SUL)</t>
  </si>
  <si>
    <t>CARAMURU (SÃO SIMÃO)</t>
  </si>
  <si>
    <t>CARAMURU (IPAMERI)</t>
  </si>
  <si>
    <t>CARAMURU (SORRISO)</t>
  </si>
  <si>
    <t>CARGILL</t>
  </si>
  <si>
    <t>RIO DE JANEIRO</t>
  </si>
  <si>
    <t>CESBRA</t>
  </si>
  <si>
    <t>CLV</t>
  </si>
  <si>
    <t>COMANCHE (EX-IBR)</t>
  </si>
  <si>
    <t>DELTA BIOCOMBUSTÍVEIS</t>
  </si>
  <si>
    <t>DELTA CUIABA</t>
  </si>
  <si>
    <t>GRUPAL (EX-COOAMI)</t>
  </si>
  <si>
    <t>COOMISA</t>
  </si>
  <si>
    <t>COOPERBIO (LUCAS DO RIO VERDE)</t>
  </si>
  <si>
    <t>COOPERBIO (CUIABA)</t>
  </si>
  <si>
    <t>COOPERFELIZ</t>
  </si>
  <si>
    <t>DVH CHEMICAL</t>
  </si>
  <si>
    <t>FERTIBOM</t>
  </si>
  <si>
    <t>FIAGRIL</t>
  </si>
  <si>
    <t>FRIGOL</t>
  </si>
  <si>
    <t>FUGA</t>
  </si>
  <si>
    <t>GRAN-VALLE</t>
  </si>
  <si>
    <t>GRANOL (CACHOEIRA DO SUL)</t>
  </si>
  <si>
    <t>GRANOL (CAMPINAS)</t>
  </si>
  <si>
    <t>GRANOL (ANÁPOLIS)</t>
  </si>
  <si>
    <t>GRANOL (PORTO NACIONAL)</t>
  </si>
  <si>
    <t>INNOVATTI</t>
  </si>
  <si>
    <t>J APARECIDO DOS SANTOS</t>
  </si>
  <si>
    <t>JATAI</t>
  </si>
  <si>
    <t>MINERVA</t>
  </si>
  <si>
    <t>COFCO</t>
  </si>
  <si>
    <t>NUTEC</t>
  </si>
  <si>
    <t>OLEOPLAN</t>
  </si>
  <si>
    <t>OLFAR</t>
  </si>
  <si>
    <t>OURO VERDE</t>
  </si>
  <si>
    <t>PETROBRAS (QUIXADA)</t>
  </si>
  <si>
    <t>RIO GRANDE DO NORTE</t>
  </si>
  <si>
    <t>PETROBRAS (GUAMARE)</t>
  </si>
  <si>
    <t>PETROBRAS (CANDEIAS)</t>
  </si>
  <si>
    <t>PETROBRAS (MONTES CLAROS)</t>
  </si>
  <si>
    <t>POTENCIAL</t>
  </si>
  <si>
    <t>PRISMA</t>
  </si>
  <si>
    <t>RENOBRAS</t>
  </si>
  <si>
    <t>BIOCAPITAL</t>
  </si>
  <si>
    <t>SOYMINAS</t>
  </si>
  <si>
    <t>SP Bio</t>
  </si>
  <si>
    <t>SSIL</t>
  </si>
  <si>
    <t>TECNODIESEL</t>
  </si>
  <si>
    <t>TRES TENTOS</t>
  </si>
  <si>
    <t>USIBIO</t>
  </si>
  <si>
    <t>OLEOPLAN NORDESTE (EX-V-BIODIESEL)</t>
  </si>
  <si>
    <t>V-BIODIESEL</t>
  </si>
  <si>
    <t>BSBIOS PASSO FUNDO</t>
  </si>
  <si>
    <t>PRODUTOS ALIMENTÍCIOS ORLANDIA</t>
  </si>
  <si>
    <t>https://dados.gov.br/dataset/producao-de-biocombustiveis/resource/a03f433f-6fca-46b0-a1d1-899db4a04c0b?inner_span=True</t>
  </si>
  <si>
    <t>https://dados.gov.br/dataset/producao-de-biocombustiveis/resource/36f0cb19-0909-4b39-9094-35b4f0fee1ff?inner_span=True</t>
  </si>
  <si>
    <t xml:space="preserve"> TOTAL 2019</t>
  </si>
  <si>
    <t xml:space="preserve"> TOTAL 2020</t>
  </si>
  <si>
    <t>UNIDADE</t>
  </si>
  <si>
    <t>m³</t>
  </si>
  <si>
    <t>Fonte de dados</t>
  </si>
  <si>
    <t>Produção m³/ano</t>
  </si>
  <si>
    <t>NEEA g CO2 eq/MJ</t>
  </si>
  <si>
    <t>Eligibilidade %</t>
  </si>
  <si>
    <t>MAX</t>
  </si>
  <si>
    <t>MIN</t>
  </si>
  <si>
    <t xml:space="preserve">MÉDIA </t>
  </si>
  <si>
    <t>Nome da Usina unidade</t>
  </si>
  <si>
    <t>NEEA Hidratado t CO2 eq/MJ</t>
  </si>
  <si>
    <t>NEEA Anidro t CO2 eq/MJ</t>
  </si>
  <si>
    <t>IC Hidratado g CO2 eq/MJ</t>
  </si>
  <si>
    <t>IC Anidro g CO2 eq/MJ</t>
  </si>
  <si>
    <t>Eligibilidade Hidratado %</t>
  </si>
  <si>
    <t>Eligibilidade Anidro %</t>
  </si>
  <si>
    <t>Fator p/ Em. Hidratado tCO2 eq/l</t>
  </si>
  <si>
    <t>Fator p/ Em. Anidro tCO2 eq/l</t>
  </si>
  <si>
    <t>Quant. Cana Processada t cana</t>
  </si>
  <si>
    <t>Rend. Hidratado l/t cana</t>
  </si>
  <si>
    <t xml:space="preserve">Rend. Anidro l/t cana </t>
  </si>
  <si>
    <t>Prod. calc, Renovacalc Hidratado l</t>
  </si>
  <si>
    <t>Prod. calc, Renovacalc Anidro l</t>
  </si>
  <si>
    <t>CBIOs Hidratado</t>
  </si>
  <si>
    <t>CBIOs Anidro</t>
  </si>
  <si>
    <t>CBIOs Total</t>
  </si>
  <si>
    <t>Volume em milhões de litros Anidro</t>
  </si>
  <si>
    <t>Volume em milhões de litros Hidratado</t>
  </si>
  <si>
    <t>Volume em milhões de litros Total</t>
  </si>
  <si>
    <t>CBIOs   Hidratado</t>
  </si>
  <si>
    <t>Neea hidratado</t>
  </si>
  <si>
    <t>neea anidro</t>
  </si>
  <si>
    <t>Média de Prod. calc, Renovacalc Hidratado l</t>
  </si>
  <si>
    <t>Média de Eligibilidade Hidratado %</t>
  </si>
  <si>
    <t>Média de NEEA Anidro t CO2 eq/MJ</t>
  </si>
  <si>
    <t>Média de NEEA Hidratado t CO2 eq/MJ</t>
  </si>
  <si>
    <t>Média de Prod. calc, Renovacalc Anidro l</t>
  </si>
  <si>
    <t>Média de CBIOs Anidro</t>
  </si>
  <si>
    <t>Média de NEEA g CO2 eq/MJ</t>
  </si>
  <si>
    <t>Média de Eligibilidade %</t>
  </si>
  <si>
    <t>Média de Produção m³/ano</t>
  </si>
  <si>
    <t>Média de CBIOs unidade</t>
  </si>
  <si>
    <t>Soma de CBIOs Hidratado</t>
  </si>
  <si>
    <t>CBIO H C/ NEEA máx do setor</t>
  </si>
  <si>
    <t>CBIO A C/ NEEA máx do setor</t>
  </si>
  <si>
    <t>CBIOS caso atinja NEEA max</t>
  </si>
  <si>
    <t>Binatural Indústria e Comércio de Óleos Vegetais S.A. – Formosa/GO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</si>
</sst>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_(* #,##0.00_);_(* \(#,##0.00\);_(* &quot;-&quot;??_);_(@_)"/>
    <numFmt numFmtId="165" formatCode="0.000000E+00"/>
    <numFmt numFmtId="166" formatCode="0.00000"/>
    <numFmt numFmtId="167" formatCode="#,##0.0000"/>
    <numFmt numFmtId="168" formatCode="#,##0.0"/>
    <numFmt numFmtId="169" formatCode="0.0"/>
    <numFmt numFmtId="170" formatCode="_(* #,##0_);_(* \(#,##0\);_(* &quot;-&quot;??_);_(@_)"/>
    <numFmt numFmtId="171" formatCode="[$-409]d/mmm/yy;@"/>
    <numFmt numFmtId="172" formatCode="0.000E+00"/>
    <numFmt numFmtId="173" formatCode="0.0%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sz val="9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sz val="11"/>
      <color theme="1"/>
      <name val="Arial"/>
      <family val="2"/>
    </font>
    <font>
      <i/>
      <sz val="8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2"/>
    </font>
    <font>
      <sz val="11"/>
      <color theme="1"/>
      <name val="Arial Narrow"/>
      <family val="2"/>
    </font>
    <font>
      <b/>
      <sz val="11"/>
      <color rgb="FFFF000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rgb="FFFF0000"/>
      <name val="Arial Narrow"/>
      <family val="2"/>
    </font>
    <font>
      <b/>
      <sz val="10"/>
      <name val="Arial Narrow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name val="Arial"/>
      <family val="2"/>
    </font>
    <font>
      <b/>
      <i/>
      <sz val="11"/>
      <color theme="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7F5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82926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38" fillId="0" borderId="24" applyNumberFormat="0" applyFill="0" applyAlignment="0" applyProtection="0"/>
    <xf numFmtId="0" fontId="43" fillId="0" borderId="21" applyNumberFormat="0" applyFill="0" applyAlignment="0" applyProtection="0"/>
    <xf numFmtId="0" fontId="44" fillId="0" borderId="0" applyNumberFormat="0" applyFill="0" applyBorder="0" applyAlignment="0" applyProtection="0"/>
  </cellStyleXfs>
  <cellXfs count="477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4" fontId="0" fillId="2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4" fontId="0" fillId="2" borderId="1" xfId="1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" fontId="0" fillId="0" borderId="0" xfId="0" applyNumberFormat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left"/>
    </xf>
    <xf numFmtId="0" fontId="2" fillId="2" borderId="0" xfId="0" applyFont="1" applyFill="1"/>
    <xf numFmtId="0" fontId="2" fillId="2" borderId="2" xfId="0" applyFont="1" applyFill="1" applyBorder="1" applyAlignment="1">
      <alignment horizontal="left"/>
    </xf>
    <xf numFmtId="0" fontId="0" fillId="5" borderId="4" xfId="0" applyFill="1" applyBorder="1"/>
    <xf numFmtId="0" fontId="0" fillId="5" borderId="5" xfId="0" applyFill="1" applyBorder="1" applyAlignment="1">
      <alignment horizontal="left"/>
    </xf>
    <xf numFmtId="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" fontId="0" fillId="5" borderId="3" xfId="0" applyNumberFormat="1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4" fontId="0" fillId="2" borderId="1" xfId="1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0" fontId="0" fillId="5" borderId="0" xfId="0" applyFill="1" applyBorder="1"/>
    <xf numFmtId="0" fontId="0" fillId="2" borderId="0" xfId="0" applyFill="1" applyBorder="1"/>
    <xf numFmtId="0" fontId="0" fillId="5" borderId="2" xfId="0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" fontId="0" fillId="2" borderId="1" xfId="0" applyNumberForma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2" borderId="1" xfId="0" applyNumberForma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5" borderId="1" xfId="0" applyFill="1" applyBorder="1"/>
    <xf numFmtId="0" fontId="0" fillId="4" borderId="1" xfId="0" applyFill="1" applyBorder="1" applyAlignment="1">
      <alignment horizontal="left"/>
    </xf>
    <xf numFmtId="0" fontId="2" fillId="3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2" fontId="6" fillId="7" borderId="3" xfId="0" applyNumberFormat="1" applyFont="1" applyFill="1" applyBorder="1" applyAlignment="1">
      <alignment horizontal="center" vertical="center" wrapText="1"/>
    </xf>
    <xf numFmtId="165" fontId="0" fillId="7" borderId="3" xfId="0" applyNumberFormat="1" applyFill="1" applyBorder="1" applyAlignment="1">
      <alignment horizontal="center" vertical="center"/>
    </xf>
    <xf numFmtId="14" fontId="6" fillId="7" borderId="3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2" fontId="8" fillId="7" borderId="3" xfId="0" applyNumberFormat="1" applyFont="1" applyFill="1" applyBorder="1" applyAlignment="1">
      <alignment horizontal="center" vertical="center" wrapText="1"/>
    </xf>
    <xf numFmtId="165" fontId="7" fillId="7" borderId="3" xfId="0" applyNumberFormat="1" applyFont="1" applyFill="1" applyBorder="1" applyAlignment="1">
      <alignment horizontal="center" vertical="center"/>
    </xf>
    <xf numFmtId="165" fontId="7" fillId="7" borderId="3" xfId="0" applyNumberFormat="1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 wrapText="1"/>
    </xf>
    <xf numFmtId="2" fontId="8" fillId="7" borderId="7" xfId="0" applyNumberFormat="1" applyFont="1" applyFill="1" applyBorder="1" applyAlignment="1">
      <alignment horizontal="center" vertical="center" wrapText="1"/>
    </xf>
    <xf numFmtId="11" fontId="8" fillId="7" borderId="3" xfId="0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11" fillId="0" borderId="0" xfId="0" applyFont="1"/>
    <xf numFmtId="0" fontId="5" fillId="0" borderId="0" xfId="0" applyFont="1"/>
    <xf numFmtId="0" fontId="9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/>
    <xf numFmtId="0" fontId="6" fillId="7" borderId="3" xfId="0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" fontId="6" fillId="7" borderId="3" xfId="0" applyNumberFormat="1" applyFont="1" applyFill="1" applyBorder="1" applyAlignment="1">
      <alignment horizontal="center" vertical="center"/>
    </xf>
    <xf numFmtId="14" fontId="6" fillId="7" borderId="3" xfId="0" applyNumberFormat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4" fontId="6" fillId="7" borderId="7" xfId="0" applyNumberFormat="1" applyFont="1" applyFill="1" applyBorder="1" applyAlignment="1">
      <alignment horizontal="center" vertical="center"/>
    </xf>
    <xf numFmtId="14" fontId="6" fillId="7" borderId="7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4" fontId="8" fillId="7" borderId="7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2" fontId="8" fillId="7" borderId="3" xfId="0" applyNumberFormat="1" applyFont="1" applyFill="1" applyBorder="1" applyAlignment="1">
      <alignment horizontal="center" vertical="center"/>
    </xf>
    <xf numFmtId="4" fontId="8" fillId="7" borderId="3" xfId="0" applyNumberFormat="1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4" fontId="8" fillId="7" borderId="7" xfId="0" applyNumberFormat="1" applyFont="1" applyFill="1" applyBorder="1" applyAlignment="1">
      <alignment horizontal="center" vertical="center"/>
    </xf>
    <xf numFmtId="11" fontId="8" fillId="7" borderId="3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5" fillId="2" borderId="0" xfId="0" applyFont="1" applyFill="1"/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166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9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4" fontId="0" fillId="2" borderId="2" xfId="0" applyNumberFormat="1" applyFill="1" applyBorder="1" applyAlignment="1">
      <alignment horizontal="center" vertical="center"/>
    </xf>
    <xf numFmtId="0" fontId="0" fillId="5" borderId="10" xfId="0" applyFill="1" applyBorder="1"/>
    <xf numFmtId="4" fontId="0" fillId="5" borderId="5" xfId="0" applyNumberFormat="1" applyFill="1" applyBorder="1" applyAlignment="1">
      <alignment horizontal="center" vertical="center"/>
    </xf>
    <xf numFmtId="0" fontId="0" fillId="4" borderId="11" xfId="0" applyFill="1" applyBorder="1"/>
    <xf numFmtId="4" fontId="0" fillId="4" borderId="2" xfId="0" applyNumberFormat="1" applyFill="1" applyBorder="1" applyAlignment="1">
      <alignment horizontal="center" vertical="center"/>
    </xf>
    <xf numFmtId="0" fontId="2" fillId="3" borderId="11" xfId="0" applyFont="1" applyFill="1" applyBorder="1"/>
    <xf numFmtId="4" fontId="2" fillId="3" borderId="2" xfId="0" applyNumberFormat="1" applyFont="1" applyFill="1" applyBorder="1" applyAlignment="1">
      <alignment horizontal="center" vertical="center"/>
    </xf>
    <xf numFmtId="4" fontId="0" fillId="2" borderId="2" xfId="1" applyNumberFormat="1" applyFont="1" applyFill="1" applyBorder="1" applyAlignment="1">
      <alignment horizontal="center" vertical="center"/>
    </xf>
    <xf numFmtId="4" fontId="0" fillId="2" borderId="5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0" fillId="5" borderId="10" xfId="0" applyFill="1" applyBorder="1" applyAlignment="1"/>
    <xf numFmtId="0" fontId="0" fillId="4" borderId="11" xfId="0" applyFill="1" applyBorder="1" applyAlignment="1"/>
    <xf numFmtId="0" fontId="2" fillId="3" borderId="11" xfId="0" applyFont="1" applyFill="1" applyBorder="1" applyAlignment="1"/>
    <xf numFmtId="0" fontId="0" fillId="0" borderId="0" xfId="0" applyAlignment="1"/>
    <xf numFmtId="0" fontId="0" fillId="2" borderId="5" xfId="0" applyFill="1" applyBorder="1" applyAlignment="1"/>
    <xf numFmtId="0" fontId="0" fillId="2" borderId="3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2" xfId="0" applyFill="1" applyBorder="1"/>
    <xf numFmtId="0" fontId="2" fillId="0" borderId="0" xfId="0" applyFont="1" applyFill="1" applyBorder="1"/>
    <xf numFmtId="0" fontId="0" fillId="2" borderId="0" xfId="0" applyFill="1" applyBorder="1" applyAlignment="1">
      <alignment horizontal="left"/>
    </xf>
    <xf numFmtId="4" fontId="0" fillId="2" borderId="0" xfId="0" applyNumberFormat="1" applyFill="1" applyBorder="1" applyAlignment="1">
      <alignment horizontal="center"/>
    </xf>
    <xf numFmtId="4" fontId="0" fillId="2" borderId="0" xfId="0" applyNumberForma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4" fontId="0" fillId="9" borderId="0" xfId="0" applyNumberFormat="1" applyFill="1"/>
    <xf numFmtId="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4" fontId="0" fillId="0" borderId="0" xfId="0" applyNumberFormat="1"/>
    <xf numFmtId="167" fontId="0" fillId="0" borderId="0" xfId="0" applyNumberFormat="1"/>
    <xf numFmtId="1" fontId="12" fillId="0" borderId="0" xfId="0" applyNumberFormat="1" applyFont="1" applyAlignment="1">
      <alignment horizontal="center"/>
    </xf>
    <xf numFmtId="3" fontId="0" fillId="0" borderId="0" xfId="0" applyNumberFormat="1"/>
    <xf numFmtId="168" fontId="0" fillId="0" borderId="0" xfId="0" pivotButton="1" applyNumberFormat="1"/>
    <xf numFmtId="168" fontId="0" fillId="0" borderId="0" xfId="0" applyNumberFormat="1"/>
    <xf numFmtId="168" fontId="0" fillId="0" borderId="0" xfId="0" applyNumberFormat="1" applyAlignment="1">
      <alignment horizontal="left"/>
    </xf>
    <xf numFmtId="0" fontId="15" fillId="1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top"/>
    </xf>
    <xf numFmtId="0" fontId="14" fillId="0" borderId="0" xfId="0" applyFont="1" applyAlignment="1"/>
    <xf numFmtId="164" fontId="14" fillId="13" borderId="0" xfId="2" applyFont="1" applyFill="1" applyAlignment="1"/>
    <xf numFmtId="164" fontId="14" fillId="0" borderId="0" xfId="0" applyNumberFormat="1" applyFont="1" applyAlignment="1"/>
    <xf numFmtId="10" fontId="14" fillId="0" borderId="0" xfId="1" applyNumberFormat="1" applyFont="1" applyAlignment="1"/>
    <xf numFmtId="11" fontId="14" fillId="14" borderId="0" xfId="0" applyNumberFormat="1" applyFont="1" applyFill="1" applyAlignment="1"/>
    <xf numFmtId="169" fontId="14" fillId="13" borderId="0" xfId="0" applyNumberFormat="1" applyFont="1" applyFill="1" applyAlignment="1"/>
    <xf numFmtId="169" fontId="14" fillId="14" borderId="0" xfId="0" applyNumberFormat="1" applyFont="1" applyFill="1" applyAlignment="1"/>
    <xf numFmtId="10" fontId="14" fillId="13" borderId="0" xfId="0" applyNumberFormat="1" applyFont="1" applyFill="1" applyAlignment="1"/>
    <xf numFmtId="166" fontId="14" fillId="14" borderId="0" xfId="0" applyNumberFormat="1" applyFont="1" applyFill="1" applyAlignment="1"/>
    <xf numFmtId="0" fontId="14" fillId="14" borderId="0" xfId="0" applyFont="1" applyFill="1" applyAlignment="1"/>
    <xf numFmtId="165" fontId="14" fillId="14" borderId="0" xfId="0" applyNumberFormat="1" applyFont="1" applyFill="1" applyAlignment="1"/>
    <xf numFmtId="170" fontId="14" fillId="14" borderId="0" xfId="2" applyNumberFormat="1" applyFont="1" applyFill="1" applyAlignment="1"/>
    <xf numFmtId="170" fontId="14" fillId="0" borderId="0" xfId="0" applyNumberFormat="1" applyFont="1" applyAlignment="1"/>
    <xf numFmtId="170" fontId="15" fillId="14" borderId="0" xfId="2" applyNumberFormat="1" applyFont="1" applyFill="1" applyAlignment="1"/>
    <xf numFmtId="3" fontId="20" fillId="15" borderId="3" xfId="3" applyNumberFormat="1" applyFont="1" applyFill="1" applyBorder="1" applyAlignment="1">
      <alignment horizontal="center" vertical="center"/>
    </xf>
    <xf numFmtId="0" fontId="20" fillId="0" borderId="3" xfId="3" applyFont="1" applyBorder="1" applyAlignment="1">
      <alignment horizontal="left"/>
    </xf>
    <xf numFmtId="0" fontId="21" fillId="9" borderId="3" xfId="3" quotePrefix="1" applyFont="1" applyFill="1" applyBorder="1" applyAlignment="1">
      <alignment horizontal="center" vertical="center"/>
    </xf>
    <xf numFmtId="3" fontId="20" fillId="0" borderId="3" xfId="3" applyNumberFormat="1" applyFont="1" applyBorder="1" applyAlignment="1">
      <alignment horizontal="center" vertical="center"/>
    </xf>
    <xf numFmtId="0" fontId="20" fillId="0" borderId="0" xfId="3" applyFont="1"/>
    <xf numFmtId="0" fontId="20" fillId="0" borderId="3" xfId="3" applyFont="1" applyBorder="1" applyAlignment="1">
      <alignment horizontal="left" vertical="center" wrapText="1"/>
    </xf>
    <xf numFmtId="0" fontId="20" fillId="16" borderId="3" xfId="3" applyFont="1" applyFill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0" fontId="22" fillId="17" borderId="3" xfId="3" applyFont="1" applyFill="1" applyBorder="1" applyAlignment="1">
      <alignment horizontal="left" vertical="center"/>
    </xf>
    <xf numFmtId="0" fontId="23" fillId="17" borderId="3" xfId="3" applyFont="1" applyFill="1" applyBorder="1" applyAlignment="1">
      <alignment horizontal="left" vertical="center"/>
    </xf>
    <xf numFmtId="0" fontId="20" fillId="0" borderId="3" xfId="3" applyFont="1" applyBorder="1"/>
    <xf numFmtId="0" fontId="20" fillId="0" borderId="3" xfId="3" applyFont="1" applyBorder="1" applyAlignment="1">
      <alignment horizontal="center" vertical="center"/>
    </xf>
    <xf numFmtId="171" fontId="20" fillId="0" borderId="3" xfId="3" applyNumberFormat="1" applyFont="1" applyBorder="1" applyAlignment="1">
      <alignment horizontal="right" vertical="center" indent="1"/>
    </xf>
    <xf numFmtId="0" fontId="20" fillId="0" borderId="3" xfId="3" applyFont="1" applyBorder="1" applyAlignment="1">
      <alignment horizontal="left" wrapText="1"/>
    </xf>
    <xf numFmtId="0" fontId="20" fillId="0" borderId="3" xfId="3" applyFont="1" applyBorder="1" applyAlignment="1">
      <alignment horizontal="left" vertical="center"/>
    </xf>
    <xf numFmtId="172" fontId="20" fillId="0" borderId="3" xfId="3" applyNumberFormat="1" applyFont="1" applyBorder="1" applyAlignment="1">
      <alignment horizontal="right" vertical="center" indent="1"/>
    </xf>
    <xf numFmtId="0" fontId="20" fillId="0" borderId="0" xfId="3" applyFont="1" applyAlignment="1">
      <alignment horizontal="center" vertical="center"/>
    </xf>
    <xf numFmtId="10" fontId="20" fillId="0" borderId="3" xfId="4" applyNumberFormat="1" applyFont="1" applyFill="1" applyBorder="1" applyAlignment="1">
      <alignment horizontal="left" vertical="center"/>
    </xf>
    <xf numFmtId="10" fontId="20" fillId="0" borderId="3" xfId="4" applyNumberFormat="1" applyFont="1" applyFill="1" applyBorder="1" applyAlignment="1">
      <alignment horizontal="center" vertical="center"/>
    </xf>
    <xf numFmtId="173" fontId="20" fillId="0" borderId="3" xfId="4" applyNumberFormat="1" applyFont="1" applyFill="1" applyBorder="1" applyAlignment="1">
      <alignment horizontal="right" vertical="center" indent="1"/>
    </xf>
    <xf numFmtId="10" fontId="20" fillId="0" borderId="3" xfId="4" applyNumberFormat="1" applyFont="1" applyFill="1" applyBorder="1" applyAlignment="1">
      <alignment horizontal="right" vertical="center" indent="1"/>
    </xf>
    <xf numFmtId="10" fontId="20" fillId="0" borderId="0" xfId="4" applyNumberFormat="1" applyFont="1" applyFill="1" applyBorder="1" applyAlignment="1">
      <alignment horizontal="center" vertical="center"/>
    </xf>
    <xf numFmtId="0" fontId="20" fillId="0" borderId="3" xfId="3" applyFont="1" applyBorder="1" applyAlignment="1">
      <alignment horizontal="center"/>
    </xf>
    <xf numFmtId="168" fontId="20" fillId="0" borderId="3" xfId="3" applyNumberFormat="1" applyFont="1" applyBorder="1" applyAlignment="1">
      <alignment horizontal="right" vertical="center" indent="1"/>
    </xf>
    <xf numFmtId="0" fontId="20" fillId="0" borderId="3" xfId="3" applyFont="1" applyBorder="1" applyAlignment="1">
      <alignment horizontal="right" vertical="center" indent="1"/>
    </xf>
    <xf numFmtId="10" fontId="25" fillId="0" borderId="3" xfId="1" applyNumberFormat="1" applyFont="1" applyBorder="1" applyAlignment="1">
      <alignment horizontal="center" vertical="center"/>
    </xf>
    <xf numFmtId="0" fontId="20" fillId="0" borderId="0" xfId="3" applyFont="1" applyAlignment="1">
      <alignment vertical="center" wrapText="1"/>
    </xf>
    <xf numFmtId="4" fontId="20" fillId="0" borderId="3" xfId="3" applyNumberFormat="1" applyFont="1" applyBorder="1" applyAlignment="1">
      <alignment horizontal="center" vertical="center"/>
    </xf>
    <xf numFmtId="3" fontId="20" fillId="0" borderId="3" xfId="3" applyNumberFormat="1" applyFont="1" applyBorder="1" applyAlignment="1">
      <alignment horizontal="right" vertical="center" indent="1"/>
    </xf>
    <xf numFmtId="3" fontId="20" fillId="15" borderId="3" xfId="3" applyNumberFormat="1" applyFont="1" applyFill="1" applyBorder="1" applyAlignment="1">
      <alignment horizontal="right" vertical="center" indent="1"/>
    </xf>
    <xf numFmtId="4" fontId="20" fillId="0" borderId="3" xfId="3" applyNumberFormat="1" applyFont="1" applyBorder="1" applyAlignment="1">
      <alignment horizontal="right" vertical="center" indent="1"/>
    </xf>
    <xf numFmtId="0" fontId="23" fillId="18" borderId="3" xfId="3" applyFont="1" applyFill="1" applyBorder="1" applyAlignment="1">
      <alignment horizontal="left" vertical="center"/>
    </xf>
    <xf numFmtId="0" fontId="20" fillId="18" borderId="3" xfId="3" applyFont="1" applyFill="1" applyBorder="1"/>
    <xf numFmtId="0" fontId="26" fillId="0" borderId="3" xfId="3" applyFont="1" applyBorder="1" applyAlignment="1">
      <alignment horizontal="center" vertical="center"/>
    </xf>
    <xf numFmtId="10" fontId="20" fillId="0" borderId="3" xfId="1" applyNumberFormat="1" applyFont="1" applyBorder="1" applyAlignment="1">
      <alignment horizontal="center" vertical="center"/>
    </xf>
    <xf numFmtId="9" fontId="26" fillId="0" borderId="3" xfId="4" applyFont="1" applyFill="1" applyBorder="1" applyAlignment="1">
      <alignment horizontal="center" vertical="center"/>
    </xf>
    <xf numFmtId="9" fontId="20" fillId="0" borderId="3" xfId="4" applyFont="1" applyFill="1" applyBorder="1" applyAlignment="1">
      <alignment horizontal="left"/>
    </xf>
    <xf numFmtId="173" fontId="20" fillId="0" borderId="3" xfId="1" applyNumberFormat="1" applyFont="1" applyBorder="1" applyAlignment="1">
      <alignment horizontal="right" vertical="center" indent="1"/>
    </xf>
    <xf numFmtId="9" fontId="20" fillId="0" borderId="0" xfId="4" applyFont="1" applyFill="1" applyBorder="1"/>
    <xf numFmtId="0" fontId="20" fillId="15" borderId="3" xfId="3" applyFont="1" applyFill="1" applyBorder="1" applyAlignment="1">
      <alignment horizontal="left"/>
    </xf>
    <xf numFmtId="9" fontId="26" fillId="15" borderId="3" xfId="4" applyFont="1" applyFill="1" applyBorder="1" applyAlignment="1">
      <alignment horizontal="center" vertical="center"/>
    </xf>
    <xf numFmtId="173" fontId="20" fillId="15" borderId="3" xfId="4" applyNumberFormat="1" applyFont="1" applyFill="1" applyBorder="1" applyAlignment="1">
      <alignment horizontal="right" vertical="center" indent="1"/>
    </xf>
    <xf numFmtId="9" fontId="20" fillId="15" borderId="3" xfId="4" applyFont="1" applyFill="1" applyBorder="1" applyAlignment="1">
      <alignment horizontal="right" vertical="center" indent="1"/>
    </xf>
    <xf numFmtId="10" fontId="20" fillId="15" borderId="3" xfId="4" applyNumberFormat="1" applyFont="1" applyFill="1" applyBorder="1" applyAlignment="1">
      <alignment horizontal="center" vertical="center"/>
    </xf>
    <xf numFmtId="170" fontId="20" fillId="0" borderId="3" xfId="2" applyNumberFormat="1" applyFont="1" applyBorder="1" applyAlignment="1">
      <alignment horizontal="right" vertical="center" indent="1"/>
    </xf>
    <xf numFmtId="2" fontId="20" fillId="0" borderId="3" xfId="3" applyNumberFormat="1" applyFont="1" applyBorder="1" applyAlignment="1">
      <alignment horizontal="right" vertical="center" indent="1"/>
    </xf>
    <xf numFmtId="10" fontId="25" fillId="0" borderId="3" xfId="4" applyNumberFormat="1" applyFont="1" applyFill="1" applyBorder="1" applyAlignment="1">
      <alignment horizontal="center" vertical="center"/>
    </xf>
    <xf numFmtId="4" fontId="27" fillId="9" borderId="3" xfId="3" applyNumberFormat="1" applyFont="1" applyFill="1" applyBorder="1" applyAlignment="1">
      <alignment horizontal="right" vertical="center" indent="1"/>
    </xf>
    <xf numFmtId="10" fontId="27" fillId="9" borderId="3" xfId="1" applyNumberFormat="1" applyFont="1" applyFill="1" applyBorder="1" applyAlignment="1">
      <alignment horizontal="center" vertical="center"/>
    </xf>
    <xf numFmtId="4" fontId="22" fillId="0" borderId="3" xfId="3" applyNumberFormat="1" applyFont="1" applyBorder="1" applyAlignment="1">
      <alignment horizontal="right" vertical="center" indent="1"/>
    </xf>
    <xf numFmtId="10" fontId="20" fillId="0" borderId="3" xfId="1" applyNumberFormat="1" applyFont="1" applyFill="1" applyBorder="1" applyAlignment="1">
      <alignment horizontal="center" vertical="center"/>
    </xf>
    <xf numFmtId="0" fontId="26" fillId="15" borderId="3" xfId="3" applyFont="1" applyFill="1" applyBorder="1" applyAlignment="1">
      <alignment horizontal="center" vertical="center"/>
    </xf>
    <xf numFmtId="2" fontId="20" fillId="15" borderId="3" xfId="3" applyNumberFormat="1" applyFont="1" applyFill="1" applyBorder="1" applyAlignment="1">
      <alignment horizontal="right" vertical="center" indent="1"/>
    </xf>
    <xf numFmtId="4" fontId="20" fillId="15" borderId="3" xfId="3" applyNumberFormat="1" applyFont="1" applyFill="1" applyBorder="1" applyAlignment="1">
      <alignment horizontal="right" vertical="center" indent="1"/>
    </xf>
    <xf numFmtId="4" fontId="20" fillId="15" borderId="3" xfId="3" applyNumberFormat="1" applyFont="1" applyFill="1" applyBorder="1" applyAlignment="1">
      <alignment horizontal="center" vertical="center"/>
    </xf>
    <xf numFmtId="0" fontId="20" fillId="19" borderId="3" xfId="3" applyFont="1" applyFill="1" applyBorder="1" applyAlignment="1">
      <alignment horizontal="left"/>
    </xf>
    <xf numFmtId="10" fontId="25" fillId="0" borderId="3" xfId="1" applyNumberFormat="1" applyFont="1" applyFill="1" applyBorder="1" applyAlignment="1">
      <alignment horizontal="center" vertical="center"/>
    </xf>
    <xf numFmtId="9" fontId="20" fillId="0" borderId="3" xfId="4" applyFont="1" applyFill="1" applyBorder="1" applyAlignment="1">
      <alignment horizontal="right" vertical="center" indent="1"/>
    </xf>
    <xf numFmtId="0" fontId="27" fillId="0" borderId="3" xfId="3" applyFont="1" applyBorder="1" applyAlignment="1">
      <alignment horizontal="center"/>
    </xf>
    <xf numFmtId="0" fontId="28" fillId="17" borderId="3" xfId="3" applyFont="1" applyFill="1" applyBorder="1" applyAlignment="1">
      <alignment horizontal="left" vertical="center"/>
    </xf>
    <xf numFmtId="4" fontId="20" fillId="18" borderId="3" xfId="3" applyNumberFormat="1" applyFont="1" applyFill="1" applyBorder="1" applyAlignment="1">
      <alignment horizontal="center" vertical="center"/>
    </xf>
    <xf numFmtId="0" fontId="20" fillId="18" borderId="3" xfId="3" applyFont="1" applyFill="1" applyBorder="1" applyAlignment="1">
      <alignment horizontal="center" vertical="center"/>
    </xf>
    <xf numFmtId="10" fontId="27" fillId="0" borderId="3" xfId="4" applyNumberFormat="1" applyFont="1" applyFill="1" applyBorder="1" applyAlignment="1">
      <alignment horizontal="right" vertical="center" indent="1"/>
    </xf>
    <xf numFmtId="0" fontId="23" fillId="17" borderId="3" xfId="3" applyFont="1" applyFill="1" applyBorder="1" applyAlignment="1">
      <alignment horizontal="center" vertical="center"/>
    </xf>
    <xf numFmtId="0" fontId="20" fillId="0" borderId="0" xfId="3" applyFont="1" applyAlignment="1">
      <alignment horizontal="left"/>
    </xf>
    <xf numFmtId="3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9" fillId="2" borderId="8" xfId="0" applyFont="1" applyFill="1" applyBorder="1" applyAlignment="1">
      <alignment horizontal="center"/>
    </xf>
    <xf numFmtId="0" fontId="29" fillId="0" borderId="8" xfId="0" applyFont="1" applyFill="1" applyBorder="1" applyAlignment="1">
      <alignment horizontal="center"/>
    </xf>
    <xf numFmtId="4" fontId="0" fillId="0" borderId="1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8" xfId="0" applyFont="1" applyBorder="1" applyAlignment="1">
      <alignment horizontal="center"/>
    </xf>
    <xf numFmtId="0" fontId="29" fillId="10" borderId="4" xfId="0" applyFont="1" applyFill="1" applyBorder="1"/>
    <xf numFmtId="0" fontId="30" fillId="10" borderId="3" xfId="0" applyFont="1" applyFill="1" applyBorder="1" applyAlignment="1">
      <alignment horizontal="center"/>
    </xf>
    <xf numFmtId="0" fontId="29" fillId="8" borderId="5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7" fillId="10" borderId="4" xfId="0" applyFont="1" applyFill="1" applyBorder="1"/>
    <xf numFmtId="0" fontId="31" fillId="10" borderId="3" xfId="0" applyFont="1" applyFill="1" applyBorder="1" applyAlignment="1">
      <alignment horizontal="center"/>
    </xf>
    <xf numFmtId="37" fontId="29" fillId="8" borderId="5" xfId="0" applyNumberFormat="1" applyFont="1" applyFill="1" applyBorder="1"/>
    <xf numFmtId="37" fontId="29" fillId="8" borderId="5" xfId="0" applyNumberFormat="1" applyFont="1" applyFill="1" applyBorder="1" applyAlignment="1">
      <alignment horizontal="center"/>
    </xf>
    <xf numFmtId="0" fontId="32" fillId="11" borderId="0" xfId="0" applyFont="1" applyFill="1"/>
    <xf numFmtId="3" fontId="32" fillId="11" borderId="0" xfId="0" applyNumberFormat="1" applyFont="1" applyFill="1"/>
    <xf numFmtId="0" fontId="0" fillId="0" borderId="0" xfId="0" applyBorder="1"/>
    <xf numFmtId="3" fontId="0" fillId="2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13" fillId="2" borderId="4" xfId="0" applyFont="1" applyFill="1" applyBorder="1" applyAlignment="1">
      <alignment horizontal="center" vertical="center"/>
    </xf>
    <xf numFmtId="0" fontId="13" fillId="0" borderId="13" xfId="0" applyFont="1" applyBorder="1"/>
    <xf numFmtId="3" fontId="13" fillId="2" borderId="5" xfId="0" applyNumberFormat="1" applyFont="1" applyFill="1" applyBorder="1" applyAlignment="1">
      <alignment horizontal="center" vertical="center"/>
    </xf>
    <xf numFmtId="0" fontId="33" fillId="0" borderId="3" xfId="0" applyFont="1" applyBorder="1"/>
    <xf numFmtId="0" fontId="33" fillId="20" borderId="3" xfId="0" applyFont="1" applyFill="1" applyBorder="1" applyAlignment="1">
      <alignment horizontal="center"/>
    </xf>
    <xf numFmtId="170" fontId="33" fillId="0" borderId="3" xfId="0" applyNumberFormat="1" applyFont="1" applyBorder="1"/>
    <xf numFmtId="0" fontId="34" fillId="0" borderId="3" xfId="0" applyFont="1" applyBorder="1"/>
    <xf numFmtId="170" fontId="34" fillId="0" borderId="3" xfId="0" applyNumberFormat="1" applyFont="1" applyBorder="1"/>
    <xf numFmtId="0" fontId="33" fillId="0" borderId="3" xfId="0" applyFont="1" applyBorder="1" applyAlignment="1">
      <alignment horizontal="center"/>
    </xf>
    <xf numFmtId="0" fontId="7" fillId="2" borderId="0" xfId="0" applyFont="1" applyFill="1"/>
    <xf numFmtId="0" fontId="31" fillId="2" borderId="0" xfId="0" applyFont="1" applyFill="1" applyAlignment="1">
      <alignment horizontal="center"/>
    </xf>
    <xf numFmtId="37" fontId="29" fillId="2" borderId="0" xfId="0" applyNumberFormat="1" applyFont="1" applyFill="1"/>
    <xf numFmtId="170" fontId="33" fillId="0" borderId="0" xfId="0" applyNumberFormat="1" applyFont="1" applyBorder="1"/>
    <xf numFmtId="170" fontId="34" fillId="0" borderId="0" xfId="0" applyNumberFormat="1" applyFont="1" applyBorder="1"/>
    <xf numFmtId="4" fontId="0" fillId="2" borderId="7" xfId="0" applyNumberFormat="1" applyFill="1" applyBorder="1" applyAlignment="1">
      <alignment vertical="center"/>
    </xf>
    <xf numFmtId="3" fontId="0" fillId="2" borderId="7" xfId="0" applyNumberForma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4" fontId="0" fillId="2" borderId="7" xfId="0" applyNumberFormat="1" applyFill="1" applyBorder="1" applyAlignment="1">
      <alignment horizontal="center" vertical="center"/>
    </xf>
    <xf numFmtId="0" fontId="13" fillId="0" borderId="0" xfId="0" applyFont="1"/>
    <xf numFmtId="11" fontId="0" fillId="0" borderId="7" xfId="0" applyNumberForma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10" fontId="0" fillId="2" borderId="7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0" borderId="0" xfId="0" applyFill="1"/>
    <xf numFmtId="0" fontId="14" fillId="0" borderId="0" xfId="0" applyFont="1" applyFill="1" applyAlignment="1">
      <alignment horizontal="right" vertical="top"/>
    </xf>
    <xf numFmtId="37" fontId="0" fillId="0" borderId="0" xfId="0" applyNumberFormat="1"/>
    <xf numFmtId="0" fontId="0" fillId="9" borderId="1" xfId="0" applyFill="1" applyBorder="1"/>
    <xf numFmtId="11" fontId="0" fillId="9" borderId="1" xfId="0" applyNumberFormat="1" applyFill="1" applyBorder="1" applyAlignment="1">
      <alignment horizontal="center" vertical="center"/>
    </xf>
    <xf numFmtId="4" fontId="0" fillId="9" borderId="1" xfId="0" applyNumberFormat="1" applyFill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/>
    </xf>
    <xf numFmtId="3" fontId="0" fillId="9" borderId="1" xfId="0" applyNumberFormat="1" applyFill="1" applyBorder="1" applyAlignment="1">
      <alignment horizontal="center" vertical="center"/>
    </xf>
    <xf numFmtId="3" fontId="0" fillId="21" borderId="1" xfId="0" applyNumberFormat="1" applyFill="1" applyBorder="1" applyAlignment="1">
      <alignment horizontal="center" vertical="center"/>
    </xf>
    <xf numFmtId="9" fontId="0" fillId="0" borderId="0" xfId="0" applyNumberFormat="1"/>
    <xf numFmtId="4" fontId="0" fillId="0" borderId="0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17" borderId="1" xfId="0" applyNumberFormat="1" applyFill="1" applyBorder="1" applyAlignment="1"/>
    <xf numFmtId="4" fontId="0" fillId="17" borderId="1" xfId="0" applyNumberFormat="1" applyFill="1" applyBorder="1" applyAlignment="1">
      <alignment horizontal="center"/>
    </xf>
    <xf numFmtId="4" fontId="2" fillId="17" borderId="1" xfId="0" applyNumberFormat="1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NumberFormat="1" applyFill="1" applyBorder="1" applyAlignment="1">
      <alignment horizontal="center"/>
    </xf>
    <xf numFmtId="0" fontId="0" fillId="17" borderId="1" xfId="0" applyFill="1" applyBorder="1"/>
    <xf numFmtId="11" fontId="0" fillId="17" borderId="1" xfId="0" applyNumberFormat="1" applyFill="1" applyBorder="1" applyAlignment="1">
      <alignment horizontal="center" vertical="center"/>
    </xf>
    <xf numFmtId="4" fontId="0" fillId="17" borderId="1" xfId="0" applyNumberFormat="1" applyFill="1" applyBorder="1" applyAlignment="1">
      <alignment horizontal="center" vertical="center"/>
    </xf>
    <xf numFmtId="10" fontId="0" fillId="17" borderId="1" xfId="0" applyNumberFormat="1" applyFill="1" applyBorder="1" applyAlignment="1">
      <alignment horizontal="center" vertical="center"/>
    </xf>
    <xf numFmtId="3" fontId="0" fillId="17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/>
    <xf numFmtId="4" fontId="0" fillId="0" borderId="1" xfId="0" applyNumberForma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9" fillId="0" borderId="0" xfId="0" applyFont="1" applyAlignment="1">
      <alignment horizontal="center"/>
    </xf>
    <xf numFmtId="4" fontId="0" fillId="0" borderId="0" xfId="0" applyNumberFormat="1" applyFill="1"/>
    <xf numFmtId="0" fontId="0" fillId="0" borderId="0" xfId="0" applyAlignment="1">
      <alignment horizontal="right"/>
    </xf>
    <xf numFmtId="11" fontId="0" fillId="0" borderId="0" xfId="0" applyNumberFormat="1"/>
    <xf numFmtId="10" fontId="0" fillId="0" borderId="0" xfId="0" applyNumberFormat="1"/>
    <xf numFmtId="3" fontId="0" fillId="21" borderId="0" xfId="0" applyNumberFormat="1" applyFill="1"/>
    <xf numFmtId="0" fontId="35" fillId="9" borderId="0" xfId="0" applyFont="1" applyFill="1" applyAlignment="1"/>
    <xf numFmtId="0" fontId="35" fillId="9" borderId="0" xfId="0" applyFont="1" applyFill="1"/>
    <xf numFmtId="0" fontId="0" fillId="0" borderId="0" xfId="0" applyAlignment="1">
      <alignment horizontal="center"/>
    </xf>
    <xf numFmtId="11" fontId="0" fillId="8" borderId="0" xfId="0" applyNumberFormat="1" applyFill="1"/>
    <xf numFmtId="0" fontId="0" fillId="22" borderId="0" xfId="0" applyFill="1"/>
    <xf numFmtId="4" fontId="0" fillId="22" borderId="0" xfId="0" applyNumberFormat="1" applyFill="1" applyBorder="1" applyAlignment="1"/>
    <xf numFmtId="4" fontId="0" fillId="0" borderId="0" xfId="0" applyNumberFormat="1" applyFill="1" applyAlignment="1">
      <alignment horizontal="center"/>
    </xf>
    <xf numFmtId="4" fontId="29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0" fontId="0" fillId="22" borderId="0" xfId="0" applyFill="1" applyAlignment="1">
      <alignment horizontal="center"/>
    </xf>
    <xf numFmtId="3" fontId="0" fillId="10" borderId="0" xfId="0" applyNumberFormat="1" applyFill="1" applyAlignment="1">
      <alignment horizontal="center"/>
    </xf>
    <xf numFmtId="0" fontId="0" fillId="23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4" fontId="0" fillId="23" borderId="1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right"/>
    </xf>
    <xf numFmtId="0" fontId="0" fillId="0" borderId="14" xfId="0" applyFill="1" applyBorder="1" applyAlignment="1">
      <alignment horizontal="center"/>
    </xf>
    <xf numFmtId="4" fontId="0" fillId="0" borderId="14" xfId="0" applyNumberFormat="1" applyFill="1" applyBorder="1" applyAlignment="1">
      <alignment horizontal="center"/>
    </xf>
    <xf numFmtId="4" fontId="0" fillId="21" borderId="1" xfId="0" applyNumberFormat="1" applyFill="1" applyBorder="1" applyAlignment="1">
      <alignment horizontal="center"/>
    </xf>
    <xf numFmtId="4" fontId="0" fillId="2" borderId="2" xfId="0" applyNumberFormat="1" applyFill="1" applyBorder="1" applyAlignment="1"/>
    <xf numFmtId="9" fontId="36" fillId="10" borderId="0" xfId="0" applyNumberFormat="1" applyFont="1" applyFill="1"/>
    <xf numFmtId="3" fontId="36" fillId="10" borderId="0" xfId="0" applyNumberFormat="1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4" borderId="0" xfId="0" applyFill="1"/>
    <xf numFmtId="11" fontId="0" fillId="24" borderId="0" xfId="0" applyNumberFormat="1" applyFill="1"/>
    <xf numFmtId="4" fontId="0" fillId="24" borderId="0" xfId="0" applyNumberFormat="1" applyFill="1"/>
    <xf numFmtId="10" fontId="0" fillId="24" borderId="0" xfId="0" applyNumberFormat="1" applyFill="1"/>
    <xf numFmtId="3" fontId="0" fillId="24" borderId="0" xfId="0" applyNumberFormat="1" applyFill="1"/>
    <xf numFmtId="3" fontId="0" fillId="24" borderId="0" xfId="0" applyNumberFormat="1" applyFill="1" applyAlignment="1">
      <alignment horizontal="center"/>
    </xf>
    <xf numFmtId="4" fontId="0" fillId="24" borderId="1" xfId="0" applyNumberFormat="1" applyFill="1" applyBorder="1" applyAlignment="1"/>
    <xf numFmtId="4" fontId="0" fillId="24" borderId="1" xfId="0" applyNumberFormat="1" applyFill="1" applyBorder="1" applyAlignment="1">
      <alignment horizontal="center"/>
    </xf>
    <xf numFmtId="4" fontId="2" fillId="24" borderId="1" xfId="0" applyNumberFormat="1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37" fillId="0" borderId="0" xfId="0" applyFont="1" applyFill="1" applyAlignment="1">
      <alignment horizontal="right"/>
    </xf>
    <xf numFmtId="0" fontId="37" fillId="0" borderId="0" xfId="0" applyFont="1" applyAlignment="1">
      <alignment horizontal="right"/>
    </xf>
    <xf numFmtId="4" fontId="37" fillId="0" borderId="0" xfId="0" applyNumberFormat="1" applyFont="1" applyFill="1" applyAlignment="1">
      <alignment horizontal="right"/>
    </xf>
    <xf numFmtId="11" fontId="0" fillId="0" borderId="0" xfId="0" applyNumberFormat="1" applyFill="1"/>
    <xf numFmtId="10" fontId="0" fillId="8" borderId="0" xfId="0" applyNumberFormat="1" applyFill="1"/>
    <xf numFmtId="0" fontId="35" fillId="8" borderId="0" xfId="0" applyFont="1" applyFill="1" applyAlignment="1"/>
    <xf numFmtId="10" fontId="36" fillId="10" borderId="0" xfId="2" applyNumberFormat="1" applyFont="1" applyFill="1" applyAlignment="1">
      <alignment horizontal="left"/>
    </xf>
    <xf numFmtId="0" fontId="0" fillId="7" borderId="3" xfId="0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2" fontId="8" fillId="7" borderId="3" xfId="0" applyNumberFormat="1" applyFont="1" applyFill="1" applyBorder="1" applyAlignment="1">
      <alignment horizontal="center" vertical="center" wrapText="1"/>
    </xf>
    <xf numFmtId="14" fontId="8" fillId="7" borderId="3" xfId="0" applyNumberFormat="1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11" fontId="8" fillId="7" borderId="3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9" fontId="29" fillId="0" borderId="0" xfId="0" applyNumberFormat="1" applyFont="1" applyAlignment="1">
      <alignment horizontal="center"/>
    </xf>
    <xf numFmtId="4" fontId="0" fillId="25" borderId="0" xfId="0" applyNumberFormat="1" applyFill="1" applyAlignment="1">
      <alignment horizontal="center"/>
    </xf>
    <xf numFmtId="168" fontId="0" fillId="25" borderId="0" xfId="0" applyNumberFormat="1" applyFill="1"/>
    <xf numFmtId="4" fontId="0" fillId="17" borderId="1" xfId="0" applyNumberFormat="1" applyFill="1" applyBorder="1" applyAlignment="1">
      <alignment horizontal="center" wrapText="1"/>
    </xf>
    <xf numFmtId="0" fontId="34" fillId="0" borderId="0" xfId="0" applyFont="1" applyBorder="1"/>
    <xf numFmtId="0" fontId="0" fillId="21" borderId="0" xfId="0" applyFill="1" applyBorder="1"/>
    <xf numFmtId="9" fontId="0" fillId="0" borderId="0" xfId="1" applyFont="1"/>
    <xf numFmtId="0" fontId="40" fillId="26" borderId="15" xfId="0" applyFont="1" applyFill="1" applyBorder="1"/>
    <xf numFmtId="0" fontId="41" fillId="26" borderId="16" xfId="0" applyFont="1" applyFill="1" applyBorder="1"/>
    <xf numFmtId="0" fontId="40" fillId="27" borderId="16" xfId="0" applyFont="1" applyFill="1" applyBorder="1"/>
    <xf numFmtId="0" fontId="41" fillId="27" borderId="17" xfId="0" applyFont="1" applyFill="1" applyBorder="1"/>
    <xf numFmtId="0" fontId="41" fillId="26" borderId="18" xfId="0" applyFont="1" applyFill="1" applyBorder="1"/>
    <xf numFmtId="4" fontId="41" fillId="27" borderId="18" xfId="0" applyNumberFormat="1" applyFont="1" applyFill="1" applyBorder="1"/>
    <xf numFmtId="4" fontId="41" fillId="27" borderId="19" xfId="0" applyNumberFormat="1" applyFont="1" applyFill="1" applyBorder="1"/>
    <xf numFmtId="0" fontId="42" fillId="28" borderId="0" xfId="0" applyFont="1" applyFill="1"/>
    <xf numFmtId="0" fontId="42" fillId="28" borderId="20" xfId="0" applyFont="1" applyFill="1" applyBorder="1"/>
    <xf numFmtId="0" fontId="40" fillId="26" borderId="0" xfId="0" applyFont="1" applyFill="1"/>
    <xf numFmtId="0" fontId="41" fillId="26" borderId="0" xfId="0" applyFont="1" applyFill="1"/>
    <xf numFmtId="0" fontId="40" fillId="27" borderId="0" xfId="0" applyFont="1" applyFill="1"/>
    <xf numFmtId="0" fontId="41" fillId="27" borderId="0" xfId="0" applyFont="1" applyFill="1"/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4" xfId="0" applyBorder="1"/>
    <xf numFmtId="3" fontId="13" fillId="2" borderId="13" xfId="0" applyNumberFormat="1" applyFont="1" applyFill="1" applyBorder="1" applyAlignment="1">
      <alignment horizontal="center" vertical="center"/>
    </xf>
    <xf numFmtId="3" fontId="13" fillId="2" borderId="0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2" borderId="8" xfId="0" applyFont="1" applyFill="1" applyBorder="1" applyAlignment="1">
      <alignment horizontal="center" wrapText="1"/>
    </xf>
    <xf numFmtId="0" fontId="29" fillId="0" borderId="3" xfId="0" applyFont="1" applyFill="1" applyBorder="1" applyAlignment="1">
      <alignment horizontal="center"/>
    </xf>
    <xf numFmtId="0" fontId="29" fillId="0" borderId="3" xfId="0" applyFont="1" applyFill="1" applyBorder="1" applyAlignment="1">
      <alignment horizontal="center" vertical="center"/>
    </xf>
    <xf numFmtId="4" fontId="29" fillId="2" borderId="8" xfId="0" applyNumberFormat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43" fillId="0" borderId="21" xfId="6"/>
    <xf numFmtId="0" fontId="13" fillId="0" borderId="27" xfId="0" applyFont="1" applyBorder="1"/>
    <xf numFmtId="0" fontId="13" fillId="0" borderId="28" xfId="0" applyFont="1" applyBorder="1"/>
    <xf numFmtId="0" fontId="13" fillId="0" borderId="31" xfId="0" applyFont="1" applyBorder="1"/>
    <xf numFmtId="2" fontId="0" fillId="0" borderId="0" xfId="0" applyNumberFormat="1" applyBorder="1"/>
    <xf numFmtId="2" fontId="0" fillId="0" borderId="26" xfId="0" applyNumberFormat="1" applyBorder="1"/>
    <xf numFmtId="1" fontId="0" fillId="0" borderId="26" xfId="0" applyNumberFormat="1" applyBorder="1"/>
    <xf numFmtId="2" fontId="0" fillId="0" borderId="30" xfId="0" applyNumberFormat="1" applyBorder="1"/>
    <xf numFmtId="4" fontId="0" fillId="0" borderId="1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4" fontId="0" fillId="0" borderId="3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3" fontId="0" fillId="0" borderId="25" xfId="0" applyNumberFormat="1" applyBorder="1"/>
    <xf numFmtId="3" fontId="0" fillId="0" borderId="11" xfId="0" applyNumberFormat="1" applyBorder="1"/>
    <xf numFmtId="3" fontId="0" fillId="0" borderId="29" xfId="0" applyNumberFormat="1" applyBorder="1"/>
    <xf numFmtId="3" fontId="0" fillId="0" borderId="26" xfId="0" applyNumberFormat="1" applyBorder="1"/>
    <xf numFmtId="3" fontId="0" fillId="0" borderId="0" xfId="0" applyNumberFormat="1" applyBorder="1"/>
    <xf numFmtId="3" fontId="0" fillId="0" borderId="30" xfId="0" applyNumberFormat="1" applyBorder="1"/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2" borderId="2" xfId="0" applyNumberFormat="1" applyFill="1" applyBorder="1" applyAlignment="1">
      <alignment horizontal="center" wrapText="1"/>
    </xf>
    <xf numFmtId="173" fontId="0" fillId="0" borderId="26" xfId="0" applyNumberFormat="1" applyBorder="1"/>
    <xf numFmtId="173" fontId="0" fillId="0" borderId="0" xfId="0" applyNumberFormat="1" applyBorder="1"/>
    <xf numFmtId="173" fontId="0" fillId="0" borderId="30" xfId="0" applyNumberFormat="1" applyBorder="1"/>
    <xf numFmtId="2" fontId="0" fillId="0" borderId="0" xfId="0" applyNumberFormat="1"/>
    <xf numFmtId="2" fontId="0" fillId="0" borderId="7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3" xfId="0" applyBorder="1" applyAlignment="1">
      <alignment wrapText="1"/>
    </xf>
    <xf numFmtId="0" fontId="0" fillId="0" borderId="2" xfId="0" applyBorder="1" applyAlignment="1">
      <alignment wrapText="1"/>
    </xf>
    <xf numFmtId="0" fontId="0" fillId="17" borderId="2" xfId="0" applyFill="1" applyBorder="1" applyAlignment="1">
      <alignment wrapText="1"/>
    </xf>
    <xf numFmtId="4" fontId="0" fillId="2" borderId="2" xfId="0" applyNumberFormat="1" applyFill="1" applyBorder="1" applyAlignment="1">
      <alignment vertical="center" wrapText="1"/>
    </xf>
    <xf numFmtId="0" fontId="0" fillId="9" borderId="2" xfId="0" applyFill="1" applyBorder="1" applyAlignment="1">
      <alignment wrapText="1"/>
    </xf>
    <xf numFmtId="0" fontId="0" fillId="2" borderId="32" xfId="0" applyFill="1" applyBorder="1" applyAlignment="1">
      <alignment vertical="center" wrapText="1"/>
    </xf>
    <xf numFmtId="0" fontId="45" fillId="6" borderId="3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2" fontId="8" fillId="7" borderId="3" xfId="0" applyNumberFormat="1" applyFont="1" applyFill="1" applyBorder="1" applyAlignment="1">
      <alignment horizontal="center" vertical="center" wrapText="1"/>
    </xf>
    <xf numFmtId="14" fontId="8" fillId="7" borderId="3" xfId="0" applyNumberFormat="1" applyFont="1" applyFill="1" applyBorder="1" applyAlignment="1">
      <alignment horizontal="center" vertical="center" wrapText="1"/>
    </xf>
    <xf numFmtId="11" fontId="8" fillId="7" borderId="3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2" fontId="6" fillId="7" borderId="3" xfId="0" applyNumberFormat="1" applyFont="1" applyFill="1" applyBorder="1" applyAlignment="1">
      <alignment horizontal="center" vertical="center" wrapText="1"/>
    </xf>
    <xf numFmtId="14" fontId="6" fillId="7" borderId="3" xfId="0" applyNumberFormat="1" applyFont="1" applyFill="1" applyBorder="1" applyAlignment="1">
      <alignment horizontal="center" vertical="center" wrapText="1"/>
    </xf>
    <xf numFmtId="2" fontId="6" fillId="7" borderId="7" xfId="0" applyNumberFormat="1" applyFont="1" applyFill="1" applyBorder="1" applyAlignment="1">
      <alignment horizontal="center" vertical="center" wrapText="1"/>
    </xf>
    <xf numFmtId="2" fontId="6" fillId="7" borderId="8" xfId="0" applyNumberFormat="1" applyFont="1" applyFill="1" applyBorder="1" applyAlignment="1">
      <alignment horizontal="center" vertical="center" wrapText="1"/>
    </xf>
    <xf numFmtId="14" fontId="6" fillId="7" borderId="7" xfId="0" applyNumberFormat="1" applyFont="1" applyFill="1" applyBorder="1" applyAlignment="1">
      <alignment horizontal="center" vertical="center" wrapText="1"/>
    </xf>
    <xf numFmtId="14" fontId="6" fillId="7" borderId="8" xfId="0" applyNumberFormat="1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14" fontId="8" fillId="7" borderId="7" xfId="0" applyNumberFormat="1" applyFont="1" applyFill="1" applyBorder="1" applyAlignment="1">
      <alignment horizontal="center" vertical="center" wrapText="1"/>
    </xf>
    <xf numFmtId="14" fontId="8" fillId="7" borderId="8" xfId="0" applyNumberFormat="1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2" fontId="8" fillId="7" borderId="7" xfId="0" applyNumberFormat="1" applyFont="1" applyFill="1" applyBorder="1" applyAlignment="1">
      <alignment horizontal="center" vertical="center" wrapText="1"/>
    </xf>
    <xf numFmtId="2" fontId="8" fillId="7" borderId="8" xfId="0" applyNumberFormat="1" applyFont="1" applyFill="1" applyBorder="1" applyAlignment="1">
      <alignment horizontal="center" vertical="center" wrapText="1"/>
    </xf>
    <xf numFmtId="0" fontId="38" fillId="0" borderId="24" xfId="5" applyAlignment="1">
      <alignment horizontal="center"/>
    </xf>
    <xf numFmtId="0" fontId="44" fillId="0" borderId="6" xfId="7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5" fillId="8" borderId="0" xfId="0" applyFont="1" applyFill="1" applyAlignment="1">
      <alignment horizontal="center"/>
    </xf>
    <xf numFmtId="0" fontId="20" fillId="16" borderId="4" xfId="3" applyFont="1" applyFill="1" applyBorder="1" applyAlignment="1">
      <alignment horizontal="center" vertical="center"/>
    </xf>
    <xf numFmtId="0" fontId="20" fillId="16" borderId="5" xfId="3" applyFont="1" applyFill="1" applyBorder="1" applyAlignment="1">
      <alignment horizontal="center" vertical="center"/>
    </xf>
    <xf numFmtId="0" fontId="38" fillId="0" borderId="24" xfId="5" applyAlignment="1">
      <alignment horizontal="center" wrapText="1"/>
    </xf>
    <xf numFmtId="0" fontId="0" fillId="0" borderId="2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8">
    <cellStyle name="Hiperlink" xfId="7" builtinId="8"/>
    <cellStyle name="Normal" xfId="0" builtinId="0"/>
    <cellStyle name="Normal 2" xfId="3" xr:uid="{253BCBCA-6A7E-5B46-8AB6-C4A6950BB729}"/>
    <cellStyle name="Percent 2" xfId="4" xr:uid="{C12472E0-7605-CC45-85E9-09E5BFA3406D}"/>
    <cellStyle name="Porcentagem" xfId="1" builtinId="5"/>
    <cellStyle name="Título 1" xfId="5" builtinId="16" customBuiltin="1"/>
    <cellStyle name="Título 3" xfId="6" builtinId="18"/>
    <cellStyle name="Vírgula" xfId="2" builtinId="3"/>
  </cellStyles>
  <dxfs count="83"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alignment horizontal="center"/>
    </dxf>
    <dxf>
      <alignment vertical="center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alignment horizontal="center"/>
    </dxf>
    <dxf>
      <alignment vertical="center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alignment horizontal="center"/>
    </dxf>
    <dxf>
      <alignment vertical="center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alignment horizontal="center"/>
    </dxf>
    <dxf>
      <alignment vertical="center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alignment horizontal="center"/>
    </dxf>
    <dxf>
      <alignment vertical="center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alignment horizontal="center"/>
    </dxf>
    <dxf>
      <alignment vertical="center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alignment horizontal="center"/>
    </dxf>
    <dxf>
      <alignment vertical="center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alignment horizontal="center"/>
    </dxf>
    <dxf>
      <alignment vertical="center"/>
    </dxf>
    <dxf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/>
    </dxf>
    <dxf>
      <alignment horizontal="center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fill>
        <patternFill patternType="solid">
          <bgColor theme="2"/>
        </patternFill>
      </fill>
    </dxf>
    <dxf>
      <numFmt numFmtId="168" formatCode="#,##0.0"/>
    </dxf>
    <dxf>
      <numFmt numFmtId="168" formatCode="#,##0.0"/>
    </dxf>
    <dxf>
      <numFmt numFmtId="168" formatCode="#,##0.0"/>
    </dxf>
    <dxf>
      <numFmt numFmtId="168" formatCode="#,##0.0"/>
    </dxf>
    <dxf>
      <numFmt numFmtId="168" formatCode="#,##0.0"/>
    </dxf>
    <dxf>
      <numFmt numFmtId="168" formatCode="#,##0.0"/>
    </dxf>
    <dxf>
      <numFmt numFmtId="168" formatCode="#,##0.0"/>
    </dxf>
    <dxf>
      <numFmt numFmtId="168" formatCode="#,##0.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/>
        <i val="0"/>
        <sz val="14"/>
        <color theme="1"/>
      </font>
      <fill>
        <patternFill>
          <bgColor rgb="FF00B0F0"/>
        </patternFill>
      </fill>
      <border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00B0F0"/>
        </patternFill>
      </fill>
      <border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bgColor rgb="FF00B0F0"/>
        </patternFill>
      </fill>
    </dxf>
    <dxf>
      <font>
        <sz val="36"/>
      </font>
    </dxf>
    <dxf>
      <font>
        <color rgb="FFFFFF00"/>
      </font>
    </dxf>
  </dxfs>
  <tableStyles count="8" defaultTableStyle="TableStyleMedium2" defaultPivotStyle="PivotStyleLight16">
    <tableStyle name="Estilo de Segmentação de Dados 1" pivot="0" table="0" count="1" xr9:uid="{94FBEDA1-B64F-4AE3-AB90-3FE2E5829396}">
      <tableStyleElement type="headerRow" dxfId="82"/>
    </tableStyle>
    <tableStyle name="Estilo de Segmentação de Dados 2" pivot="0" table="0" count="1" xr9:uid="{406B614A-7AD6-41C4-A58D-01134CC5116C}">
      <tableStyleElement type="headerRow" dxfId="81"/>
    </tableStyle>
    <tableStyle name="Estilo de Segmentação de Dados 3" pivot="0" table="0" count="1" xr9:uid="{343F5196-925F-499C-9162-4F8DAEE0954D}">
      <tableStyleElement type="wholeTable" dxfId="80"/>
    </tableStyle>
    <tableStyle name="Estilo de Segmentação de Dados 4" pivot="0" table="0" count="1" xr9:uid="{F8EBC0AF-2CEA-4EED-925A-5337CCD8DDF3}">
      <tableStyleElement type="wholeTable" dxfId="79"/>
    </tableStyle>
    <tableStyle name="Estilo de Segmentação de Dados 5" pivot="0" table="0" count="0" xr9:uid="{133CD62D-B4C2-43BC-9EC2-80DE317DE2F7}"/>
    <tableStyle name="Estilo de Segmentação de Dados 6" pivot="0" table="0" count="1" xr9:uid="{EA121B6D-F119-46DC-9A69-2A9A79AB4A74}">
      <tableStyleElement type="wholeTable" dxfId="78"/>
    </tableStyle>
    <tableStyle name="SlicerStyleDark1 2" pivot="0" table="0" count="10" xr9:uid="{455B9BBD-F85F-49C8-9EE6-BF7A9804329B}">
      <tableStyleElement type="wholeTable" dxfId="77"/>
      <tableStyleElement type="headerRow" dxfId="76"/>
    </tableStyle>
    <tableStyle name="SlicerStyleDark1 2 2" pivot="0" table="0" count="10" xr9:uid="{E35E3F4D-C739-4501-A7FA-6F6B45E2DE28}">
      <tableStyleElement type="wholeTable" dxfId="75"/>
      <tableStyleElement type="headerRow" dxfId="74"/>
    </tableStyle>
  </tableStyle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>
              <fgColor theme="0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none">
              <fgColor indexed="64"/>
              <bgColor auto="1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/>
              <bgColor theme="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gradientFill degree="90">
              <stop position="0">
                <color theme="0"/>
              </stop>
              <stop position="1">
                <color theme="4"/>
              </stop>
            </gradient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theme="0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/>
        <x14:slicerStyle name="Estilo de Segmentação de Dados 2"/>
        <x14:slicerStyle name="Estilo de Segmentação de Dados 3"/>
        <x14:slicerStyle name="Estilo de Segmentação de Dados 4"/>
        <x14:slicerStyle name="Estilo de Segmentação de Dados 5"/>
        <x14:slicerStyle name="Estilo de Segmentação de Dados 6"/>
        <x14:slicerStyle name="SlicerStyleDark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1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07/relationships/slicerCache" Target="slicerCaches/slicerCach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microsoft.com/office/2007/relationships/slicerCache" Target="slicerCaches/slicerCache2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704928</xdr:colOff>
      <xdr:row>1</xdr:row>
      <xdr:rowOff>0</xdr:rowOff>
    </xdr:to>
    <xdr:pic>
      <xdr:nvPicPr>
        <xdr:cNvPr id="2" name="Imagem 1" descr="logoANP_h.jpg">
          <a:extLst>
            <a:ext uri="{FF2B5EF4-FFF2-40B4-BE49-F238E27FC236}">
              <a16:creationId xmlns:a16="http://schemas.microsoft.com/office/drawing/2014/main" id="{D72232DA-E978-DD45-8C1C-CCD2E06B9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17118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2679326</xdr:colOff>
      <xdr:row>6</xdr:row>
      <xdr:rowOff>140073</xdr:rowOff>
    </xdr:from>
    <xdr:to>
      <xdr:col>4</xdr:col>
      <xdr:colOff>1902478</xdr:colOff>
      <xdr:row>20</xdr:row>
      <xdr:rowOff>16809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Nome da Usina unidade">
              <a:extLst>
                <a:ext uri="{FF2B5EF4-FFF2-40B4-BE49-F238E27FC236}">
                  <a16:creationId xmlns:a16="http://schemas.microsoft.com/office/drawing/2014/main" id="{510C1248-43AE-44A7-934C-7F09EC25C0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 da Usina unida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93903" y="1274669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822049</xdr:colOff>
      <xdr:row>11</xdr:row>
      <xdr:rowOff>162754</xdr:rowOff>
    </xdr:from>
    <xdr:to>
      <xdr:col>3</xdr:col>
      <xdr:colOff>920197</xdr:colOff>
      <xdr:row>23</xdr:row>
      <xdr:rowOff>400879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Nome da Usina">
              <a:extLst>
                <a:ext uri="{FF2B5EF4-FFF2-40B4-BE49-F238E27FC236}">
                  <a16:creationId xmlns:a16="http://schemas.microsoft.com/office/drawing/2014/main" id="{DA05B92A-D5FF-406D-A59B-B205564C48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 da Usi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6397" y="2258254"/>
              <a:ext cx="181074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39</xdr:col>
      <xdr:colOff>228599</xdr:colOff>
      <xdr:row>56</xdr:row>
      <xdr:rowOff>189150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6556BCC-74B9-42DE-AD86-0AAA5710313C}"/>
            </a:ext>
          </a:extLst>
        </xdr:cNvPr>
        <xdr:cNvSpPr/>
      </xdr:nvSpPr>
      <xdr:spPr>
        <a:xfrm>
          <a:off x="57150" y="57150"/>
          <a:ext cx="23085878" cy="1080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000"/>
        </a:p>
      </xdr:txBody>
    </xdr:sp>
    <xdr:clientData/>
  </xdr:twoCellAnchor>
  <xdr:twoCellAnchor>
    <xdr:from>
      <xdr:col>0</xdr:col>
      <xdr:colOff>130216</xdr:colOff>
      <xdr:row>0</xdr:row>
      <xdr:rowOff>98241</xdr:rowOff>
    </xdr:from>
    <xdr:to>
      <xdr:col>39</xdr:col>
      <xdr:colOff>179746</xdr:colOff>
      <xdr:row>23</xdr:row>
      <xdr:rowOff>18741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95EEB99-09F9-4838-B54F-25CA569B975B}"/>
            </a:ext>
          </a:extLst>
        </xdr:cNvPr>
        <xdr:cNvSpPr/>
      </xdr:nvSpPr>
      <xdr:spPr>
        <a:xfrm flipH="1" flipV="1">
          <a:off x="130216" y="98241"/>
          <a:ext cx="22963959" cy="43020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71436</xdr:colOff>
      <xdr:row>4</xdr:row>
      <xdr:rowOff>171450</xdr:rowOff>
    </xdr:from>
    <xdr:to>
      <xdr:col>38</xdr:col>
      <xdr:colOff>419100</xdr:colOff>
      <xdr:row>4</xdr:row>
      <xdr:rowOff>171450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E3820728-EC31-4390-86EF-6991BD14405F}"/>
            </a:ext>
          </a:extLst>
        </xdr:cNvPr>
        <xdr:cNvCxnSpPr/>
      </xdr:nvCxnSpPr>
      <xdr:spPr>
        <a:xfrm>
          <a:off x="681036" y="933450"/>
          <a:ext cx="22969539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353188</xdr:colOff>
      <xdr:row>6</xdr:row>
      <xdr:rowOff>162792</xdr:rowOff>
    </xdr:from>
    <xdr:to>
      <xdr:col>38</xdr:col>
      <xdr:colOff>528204</xdr:colOff>
      <xdr:row>27</xdr:row>
      <xdr:rowOff>3712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CB8289AE-A5F7-40D6-B5E3-C965094B1F15}"/>
            </a:ext>
          </a:extLst>
        </xdr:cNvPr>
        <xdr:cNvSpPr/>
      </xdr:nvSpPr>
      <xdr:spPr>
        <a:xfrm>
          <a:off x="16788143" y="1305792"/>
          <a:ext cx="6842516" cy="3841420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225136</xdr:colOff>
      <xdr:row>18</xdr:row>
      <xdr:rowOff>33618</xdr:rowOff>
    </xdr:from>
    <xdr:to>
      <xdr:col>5</xdr:col>
      <xdr:colOff>155863</xdr:colOff>
      <xdr:row>48</xdr:row>
      <xdr:rowOff>13606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B0C40FCA-064B-49A2-B40E-3706A5C57F87}"/>
            </a:ext>
          </a:extLst>
        </xdr:cNvPr>
        <xdr:cNvSpPr/>
      </xdr:nvSpPr>
      <xdr:spPr>
        <a:xfrm>
          <a:off x="225136" y="3462618"/>
          <a:ext cx="2961409" cy="5694988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400762</xdr:colOff>
      <xdr:row>18</xdr:row>
      <xdr:rowOff>44824</xdr:rowOff>
    </xdr:from>
    <xdr:to>
      <xdr:col>9</xdr:col>
      <xdr:colOff>508373</xdr:colOff>
      <xdr:row>48</xdr:row>
      <xdr:rowOff>17416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B162D825-7FCE-454A-8A90-DCE48BCFCBDD}"/>
            </a:ext>
          </a:extLst>
        </xdr:cNvPr>
        <xdr:cNvSpPr/>
      </xdr:nvSpPr>
      <xdr:spPr>
        <a:xfrm>
          <a:off x="3431444" y="3473824"/>
          <a:ext cx="2601429" cy="5687592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121724</xdr:colOff>
      <xdr:row>18</xdr:row>
      <xdr:rowOff>56029</xdr:rowOff>
    </xdr:from>
    <xdr:to>
      <xdr:col>19</xdr:col>
      <xdr:colOff>86591</xdr:colOff>
      <xdr:row>48</xdr:row>
      <xdr:rowOff>17416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4BBB0169-C63D-49FF-9CC8-9B3705570026}"/>
            </a:ext>
          </a:extLst>
        </xdr:cNvPr>
        <xdr:cNvSpPr/>
      </xdr:nvSpPr>
      <xdr:spPr>
        <a:xfrm>
          <a:off x="6071186" y="3485029"/>
          <a:ext cx="5240251" cy="5676387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282038</xdr:colOff>
      <xdr:row>18</xdr:row>
      <xdr:rowOff>50936</xdr:rowOff>
    </xdr:from>
    <xdr:to>
      <xdr:col>27</xdr:col>
      <xdr:colOff>41360</xdr:colOff>
      <xdr:row>48</xdr:row>
      <xdr:rowOff>30924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13D9DAA6-DF7F-4EDF-84BD-A4B851524063}"/>
            </a:ext>
          </a:extLst>
        </xdr:cNvPr>
        <xdr:cNvSpPr/>
      </xdr:nvSpPr>
      <xdr:spPr>
        <a:xfrm>
          <a:off x="11867902" y="3479936"/>
          <a:ext cx="4608413" cy="5694988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398319</xdr:colOff>
      <xdr:row>6</xdr:row>
      <xdr:rowOff>9526</xdr:rowOff>
    </xdr:from>
    <xdr:to>
      <xdr:col>26</xdr:col>
      <xdr:colOff>546453</xdr:colOff>
      <xdr:row>17</xdr:row>
      <xdr:rowOff>33618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854CB037-164A-445E-A27A-587FE3DBFD19}"/>
            </a:ext>
          </a:extLst>
        </xdr:cNvPr>
        <xdr:cNvSpPr/>
      </xdr:nvSpPr>
      <xdr:spPr>
        <a:xfrm>
          <a:off x="398319" y="1152526"/>
          <a:ext cx="15976952" cy="2119592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408213</xdr:colOff>
      <xdr:row>18</xdr:row>
      <xdr:rowOff>53636</xdr:rowOff>
    </xdr:from>
    <xdr:to>
      <xdr:col>9</xdr:col>
      <xdr:colOff>516569</xdr:colOff>
      <xdr:row>24</xdr:row>
      <xdr:rowOff>73365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689AB5F6-7CEF-4A2A-9EB6-2A2E2E70C83E}"/>
            </a:ext>
          </a:extLst>
        </xdr:cNvPr>
        <xdr:cNvSpPr/>
      </xdr:nvSpPr>
      <xdr:spPr>
        <a:xfrm>
          <a:off x="3438895" y="3482636"/>
          <a:ext cx="2602174" cy="1162729"/>
        </a:xfrm>
        <a:prstGeom prst="roundRect">
          <a:avLst>
            <a:gd name="adj" fmla="val 30792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408213</xdr:colOff>
      <xdr:row>21</xdr:row>
      <xdr:rowOff>40634</xdr:rowOff>
    </xdr:from>
    <xdr:to>
      <xdr:col>9</xdr:col>
      <xdr:colOff>510753</xdr:colOff>
      <xdr:row>24</xdr:row>
      <xdr:rowOff>89650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EE4D5F96-0815-409E-8835-A2C335A39F4B}"/>
            </a:ext>
          </a:extLst>
        </xdr:cNvPr>
        <xdr:cNvSpPr/>
      </xdr:nvSpPr>
      <xdr:spPr>
        <a:xfrm>
          <a:off x="3438895" y="4041134"/>
          <a:ext cx="2596358" cy="620516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233729</xdr:colOff>
      <xdr:row>18</xdr:row>
      <xdr:rowOff>28463</xdr:rowOff>
    </xdr:from>
    <xdr:to>
      <xdr:col>5</xdr:col>
      <xdr:colOff>152193</xdr:colOff>
      <xdr:row>24</xdr:row>
      <xdr:rowOff>18937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CEB75AB4-8D91-4610-92E3-7E675A872FAE}"/>
            </a:ext>
          </a:extLst>
        </xdr:cNvPr>
        <xdr:cNvSpPr/>
      </xdr:nvSpPr>
      <xdr:spPr>
        <a:xfrm>
          <a:off x="233729" y="3457463"/>
          <a:ext cx="2844000" cy="1133474"/>
        </a:xfrm>
        <a:prstGeom prst="roundRect">
          <a:avLst>
            <a:gd name="adj" fmla="val 39196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235379</xdr:colOff>
      <xdr:row>20</xdr:row>
      <xdr:rowOff>174800</xdr:rowOff>
    </xdr:from>
    <xdr:to>
      <xdr:col>5</xdr:col>
      <xdr:colOff>156117</xdr:colOff>
      <xdr:row>24</xdr:row>
      <xdr:rowOff>78443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ADEAE5FA-B64F-47B3-8C8E-08651D98D9D6}"/>
            </a:ext>
          </a:extLst>
        </xdr:cNvPr>
        <xdr:cNvSpPr/>
      </xdr:nvSpPr>
      <xdr:spPr>
        <a:xfrm>
          <a:off x="235379" y="3984800"/>
          <a:ext cx="2951420" cy="665643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116279</xdr:colOff>
      <xdr:row>18</xdr:row>
      <xdr:rowOff>69285</xdr:rowOff>
    </xdr:from>
    <xdr:to>
      <xdr:col>19</xdr:col>
      <xdr:colOff>90132</xdr:colOff>
      <xdr:row>24</xdr:row>
      <xdr:rowOff>73366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754495C5-20CA-422E-829D-99C0ED74768B}"/>
            </a:ext>
          </a:extLst>
        </xdr:cNvPr>
        <xdr:cNvSpPr/>
      </xdr:nvSpPr>
      <xdr:spPr>
        <a:xfrm>
          <a:off x="6133838" y="3498285"/>
          <a:ext cx="5319059" cy="1147081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116280</xdr:colOff>
      <xdr:row>21</xdr:row>
      <xdr:rowOff>48527</xdr:rowOff>
    </xdr:from>
    <xdr:to>
      <xdr:col>19</xdr:col>
      <xdr:colOff>90132</xdr:colOff>
      <xdr:row>24</xdr:row>
      <xdr:rowOff>84928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92702F6-8954-45E1-BCB9-057BD414DC61}"/>
            </a:ext>
          </a:extLst>
        </xdr:cNvPr>
        <xdr:cNvSpPr/>
      </xdr:nvSpPr>
      <xdr:spPr>
        <a:xfrm>
          <a:off x="6246916" y="4049027"/>
          <a:ext cx="5429080" cy="607901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282038</xdr:colOff>
      <xdr:row>18</xdr:row>
      <xdr:rowOff>48602</xdr:rowOff>
    </xdr:from>
    <xdr:to>
      <xdr:col>27</xdr:col>
      <xdr:colOff>42191</xdr:colOff>
      <xdr:row>24</xdr:row>
      <xdr:rowOff>37171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AC1402D8-A6FD-43E1-9EBC-28E6C4C47D29}"/>
            </a:ext>
          </a:extLst>
        </xdr:cNvPr>
        <xdr:cNvSpPr/>
      </xdr:nvSpPr>
      <xdr:spPr>
        <a:xfrm>
          <a:off x="11867902" y="3477602"/>
          <a:ext cx="4609244" cy="1131569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288024</xdr:colOff>
      <xdr:row>21</xdr:row>
      <xdr:rowOff>6345</xdr:rowOff>
    </xdr:from>
    <xdr:to>
      <xdr:col>27</xdr:col>
      <xdr:colOff>43293</xdr:colOff>
      <xdr:row>24</xdr:row>
      <xdr:rowOff>50366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7C0D9E99-683D-4A53-820C-C510822CBE5E}"/>
            </a:ext>
          </a:extLst>
        </xdr:cNvPr>
        <xdr:cNvSpPr/>
      </xdr:nvSpPr>
      <xdr:spPr>
        <a:xfrm>
          <a:off x="11873888" y="4006845"/>
          <a:ext cx="4604360" cy="615521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362375</xdr:colOff>
      <xdr:row>6</xdr:row>
      <xdr:rowOff>92281</xdr:rowOff>
    </xdr:from>
    <xdr:to>
      <xdr:col>38</xdr:col>
      <xdr:colOff>537420</xdr:colOff>
      <xdr:row>12</xdr:row>
      <xdr:rowOff>59895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841AD123-0CD0-4BE1-A7BF-1C79F5037C83}"/>
            </a:ext>
          </a:extLst>
        </xdr:cNvPr>
        <xdr:cNvSpPr/>
      </xdr:nvSpPr>
      <xdr:spPr>
        <a:xfrm>
          <a:off x="16255518" y="1235281"/>
          <a:ext cx="6611223" cy="1110614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363300</xdr:colOff>
      <xdr:row>9</xdr:row>
      <xdr:rowOff>36689</xdr:rowOff>
    </xdr:from>
    <xdr:to>
      <xdr:col>38</xdr:col>
      <xdr:colOff>534017</xdr:colOff>
      <xdr:row>12</xdr:row>
      <xdr:rowOff>64226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69BC1C3E-E451-4BCE-9F0F-51AE20262D1E}"/>
            </a:ext>
          </a:extLst>
        </xdr:cNvPr>
        <xdr:cNvSpPr/>
      </xdr:nvSpPr>
      <xdr:spPr>
        <a:xfrm>
          <a:off x="16256443" y="1751189"/>
          <a:ext cx="6606895" cy="599037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311728</xdr:colOff>
      <xdr:row>18</xdr:row>
      <xdr:rowOff>108960</xdr:rowOff>
    </xdr:from>
    <xdr:to>
      <xdr:col>18</xdr:col>
      <xdr:colOff>51852</xdr:colOff>
      <xdr:row>22</xdr:row>
      <xdr:rowOff>26179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60805909-E33E-454B-8353-7D50A65305D0}"/>
            </a:ext>
          </a:extLst>
        </xdr:cNvPr>
        <xdr:cNvSpPr txBox="1"/>
      </xdr:nvSpPr>
      <xdr:spPr>
        <a:xfrm>
          <a:off x="6843157" y="3537960"/>
          <a:ext cx="3835874" cy="6792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Produção</a:t>
          </a:r>
          <a:r>
            <a:rPr lang="pt-BR" sz="3200" b="1" baseline="0">
              <a:solidFill>
                <a:schemeClr val="bg1"/>
              </a:solidFill>
            </a:rPr>
            <a:t> </a:t>
          </a:r>
          <a:r>
            <a:rPr lang="pt-BR" sz="3200" b="1">
              <a:solidFill>
                <a:schemeClr val="bg1"/>
              </a:solidFill>
            </a:rPr>
            <a:t>Litros</a:t>
          </a:r>
        </a:p>
      </xdr:txBody>
    </xdr:sp>
    <xdr:clientData/>
  </xdr:twoCellAnchor>
  <xdr:twoCellAnchor>
    <xdr:from>
      <xdr:col>19</xdr:col>
      <xdr:colOff>247296</xdr:colOff>
      <xdr:row>18</xdr:row>
      <xdr:rowOff>72989</xdr:rowOff>
    </xdr:from>
    <xdr:to>
      <xdr:col>27</xdr:col>
      <xdr:colOff>39576</xdr:colOff>
      <xdr:row>21</xdr:row>
      <xdr:rowOff>173088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3DFC2AB8-9890-45B8-B9EE-1A8BCB989964}"/>
            </a:ext>
          </a:extLst>
        </xdr:cNvPr>
        <xdr:cNvSpPr txBox="1"/>
      </xdr:nvSpPr>
      <xdr:spPr>
        <a:xfrm>
          <a:off x="11459582" y="3501989"/>
          <a:ext cx="4473137" cy="671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CBIOs</a:t>
          </a:r>
        </a:p>
      </xdr:txBody>
    </xdr:sp>
    <xdr:clientData/>
  </xdr:twoCellAnchor>
  <xdr:twoCellAnchor>
    <xdr:from>
      <xdr:col>5</xdr:col>
      <xdr:colOff>206202</xdr:colOff>
      <xdr:row>17</xdr:row>
      <xdr:rowOff>121227</xdr:rowOff>
    </xdr:from>
    <xdr:to>
      <xdr:col>10</xdr:col>
      <xdr:colOff>311728</xdr:colOff>
      <xdr:row>25</xdr:row>
      <xdr:rowOff>138545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888CDAE4-3578-40E8-AD02-11F5F0C5931C}"/>
            </a:ext>
          </a:extLst>
        </xdr:cNvPr>
        <xdr:cNvSpPr txBox="1"/>
      </xdr:nvSpPr>
      <xdr:spPr>
        <a:xfrm>
          <a:off x="3136971" y="3359727"/>
          <a:ext cx="3124219" cy="1541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Elegibilidade</a:t>
          </a:r>
          <a:r>
            <a:rPr lang="pt-BR" sz="3200">
              <a:solidFill>
                <a:schemeClr val="bg1"/>
              </a:solidFill>
            </a:rPr>
            <a:t> </a:t>
          </a:r>
        </a:p>
        <a:p>
          <a:pPr algn="ctr"/>
          <a:r>
            <a:rPr lang="pt-BR" sz="3200" b="1">
              <a:solidFill>
                <a:schemeClr val="bg1"/>
              </a:solidFill>
            </a:rPr>
            <a:t>%</a:t>
          </a:r>
        </a:p>
      </xdr:txBody>
    </xdr:sp>
    <xdr:clientData/>
  </xdr:twoCellAnchor>
  <xdr:twoCellAnchor>
    <xdr:from>
      <xdr:col>0</xdr:col>
      <xdr:colOff>414181</xdr:colOff>
      <xdr:row>18</xdr:row>
      <xdr:rowOff>33230</xdr:rowOff>
    </xdr:from>
    <xdr:to>
      <xdr:col>4</xdr:col>
      <xdr:colOff>535654</xdr:colOff>
      <xdr:row>20</xdr:row>
      <xdr:rowOff>69273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58B5EE3D-7C55-45EE-85A0-164F19945EF9}"/>
            </a:ext>
          </a:extLst>
        </xdr:cNvPr>
        <xdr:cNvSpPr txBox="1"/>
      </xdr:nvSpPr>
      <xdr:spPr>
        <a:xfrm>
          <a:off x="414181" y="3462230"/>
          <a:ext cx="2466088" cy="417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 NEEA</a:t>
          </a:r>
        </a:p>
      </xdr:txBody>
    </xdr:sp>
    <xdr:clientData/>
  </xdr:twoCellAnchor>
  <xdr:twoCellAnchor>
    <xdr:from>
      <xdr:col>1</xdr:col>
      <xdr:colOff>485345</xdr:colOff>
      <xdr:row>8</xdr:row>
      <xdr:rowOff>189634</xdr:rowOff>
    </xdr:from>
    <xdr:to>
      <xdr:col>5</xdr:col>
      <xdr:colOff>398318</xdr:colOff>
      <xdr:row>14</xdr:row>
      <xdr:rowOff>34636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9EBDE13C-4026-42E5-B840-3DB8D231EB04}"/>
            </a:ext>
          </a:extLst>
        </xdr:cNvPr>
        <xdr:cNvSpPr txBox="1"/>
      </xdr:nvSpPr>
      <xdr:spPr>
        <a:xfrm>
          <a:off x="1094945" y="1713634"/>
          <a:ext cx="2351373" cy="988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5400">
              <a:solidFill>
                <a:schemeClr val="bg1"/>
              </a:solidFill>
            </a:rPr>
            <a:t>Usina</a:t>
          </a:r>
          <a:r>
            <a:rPr lang="pt-BR" sz="5400" baseline="0">
              <a:solidFill>
                <a:schemeClr val="bg1"/>
              </a:solidFill>
            </a:rPr>
            <a:t>:</a:t>
          </a:r>
        </a:p>
      </xdr:txBody>
    </xdr:sp>
    <xdr:clientData/>
  </xdr:twoCellAnchor>
  <xdr:twoCellAnchor>
    <xdr:from>
      <xdr:col>27</xdr:col>
      <xdr:colOff>369094</xdr:colOff>
      <xdr:row>8</xdr:row>
      <xdr:rowOff>9897</xdr:rowOff>
    </xdr:from>
    <xdr:to>
      <xdr:col>38</xdr:col>
      <xdr:colOff>511967</xdr:colOff>
      <xdr:row>11</xdr:row>
      <xdr:rowOff>113806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3324ECD1-E0CF-4B2E-B0E7-80BA1761B158}"/>
            </a:ext>
          </a:extLst>
        </xdr:cNvPr>
        <xdr:cNvSpPr txBox="1"/>
      </xdr:nvSpPr>
      <xdr:spPr>
        <a:xfrm>
          <a:off x="16513969" y="1533897"/>
          <a:ext cx="6691311" cy="675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>
              <a:solidFill>
                <a:schemeClr val="bg1"/>
              </a:solidFill>
            </a:rPr>
            <a:t>TOP</a:t>
          </a:r>
          <a:r>
            <a:rPr lang="pt-BR" sz="3200" baseline="0">
              <a:solidFill>
                <a:schemeClr val="bg1"/>
              </a:solidFill>
            </a:rPr>
            <a:t> 5 NEEA Hidratados</a:t>
          </a:r>
          <a:endParaRPr lang="pt-BR" sz="3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269732</xdr:colOff>
      <xdr:row>0</xdr:row>
      <xdr:rowOff>116897</xdr:rowOff>
    </xdr:from>
    <xdr:to>
      <xdr:col>13</xdr:col>
      <xdr:colOff>152400</xdr:colOff>
      <xdr:row>6</xdr:row>
      <xdr:rowOff>152399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BB23F52A-97F1-4CD3-ADB0-1358E78137BC}"/>
            </a:ext>
          </a:extLst>
        </xdr:cNvPr>
        <xdr:cNvSpPr txBox="1"/>
      </xdr:nvSpPr>
      <xdr:spPr>
        <a:xfrm>
          <a:off x="1488932" y="116897"/>
          <a:ext cx="6654943" cy="1178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5400">
              <a:solidFill>
                <a:schemeClr val="bg1"/>
              </a:solidFill>
            </a:rPr>
            <a:t>Etanol</a:t>
          </a:r>
        </a:p>
      </xdr:txBody>
    </xdr:sp>
    <xdr:clientData/>
  </xdr:twoCellAnchor>
  <xdr:twoCellAnchor>
    <xdr:from>
      <xdr:col>27</xdr:col>
      <xdr:colOff>367393</xdr:colOff>
      <xdr:row>28</xdr:row>
      <xdr:rowOff>60362</xdr:rowOff>
    </xdr:from>
    <xdr:to>
      <xdr:col>38</xdr:col>
      <xdr:colOff>498762</xdr:colOff>
      <xdr:row>48</xdr:row>
      <xdr:rowOff>54422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542629AD-0C21-468E-88E7-9BA461AA3A8E}"/>
            </a:ext>
          </a:extLst>
        </xdr:cNvPr>
        <xdr:cNvSpPr/>
      </xdr:nvSpPr>
      <xdr:spPr>
        <a:xfrm>
          <a:off x="16260536" y="5394362"/>
          <a:ext cx="6567547" cy="3804060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361294</xdr:colOff>
      <xdr:row>27</xdr:row>
      <xdr:rowOff>186240</xdr:rowOff>
    </xdr:from>
    <xdr:to>
      <xdr:col>38</xdr:col>
      <xdr:colOff>519596</xdr:colOff>
      <xdr:row>33</xdr:row>
      <xdr:rowOff>176714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2F9B4F39-DA1D-4D09-83BB-9F55700EA195}"/>
            </a:ext>
          </a:extLst>
        </xdr:cNvPr>
        <xdr:cNvSpPr/>
      </xdr:nvSpPr>
      <xdr:spPr>
        <a:xfrm>
          <a:off x="16409277" y="5329740"/>
          <a:ext cx="6661578" cy="1133474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361294</xdr:colOff>
      <xdr:row>30</xdr:row>
      <xdr:rowOff>142078</xdr:rowOff>
    </xdr:from>
    <xdr:to>
      <xdr:col>38</xdr:col>
      <xdr:colOff>520726</xdr:colOff>
      <xdr:row>34</xdr:row>
      <xdr:rowOff>20850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940A37D9-8B42-42F4-A57E-95CECED7FF94}"/>
            </a:ext>
          </a:extLst>
        </xdr:cNvPr>
        <xdr:cNvSpPr/>
      </xdr:nvSpPr>
      <xdr:spPr>
        <a:xfrm>
          <a:off x="16409277" y="5857078"/>
          <a:ext cx="6662708" cy="640772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367862</xdr:colOff>
      <xdr:row>29</xdr:row>
      <xdr:rowOff>133841</xdr:rowOff>
    </xdr:from>
    <xdr:to>
      <xdr:col>38</xdr:col>
      <xdr:colOff>523874</xdr:colOff>
      <xdr:row>33</xdr:row>
      <xdr:rowOff>47250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899A2B1F-B58E-4977-9E48-633A88D3396C}"/>
            </a:ext>
          </a:extLst>
        </xdr:cNvPr>
        <xdr:cNvSpPr txBox="1"/>
      </xdr:nvSpPr>
      <xdr:spPr>
        <a:xfrm>
          <a:off x="16415845" y="5658341"/>
          <a:ext cx="6659288" cy="675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>
              <a:solidFill>
                <a:schemeClr val="bg1"/>
              </a:solidFill>
            </a:rPr>
            <a:t>BOTTOM</a:t>
          </a:r>
          <a:r>
            <a:rPr lang="pt-BR" sz="3200" baseline="0">
              <a:solidFill>
                <a:schemeClr val="bg1"/>
              </a:solidFill>
            </a:rPr>
            <a:t> 5 NEEA Hidratados</a:t>
          </a:r>
          <a:endParaRPr lang="pt-BR" sz="32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52709</xdr:colOff>
      <xdr:row>25</xdr:row>
      <xdr:rowOff>67373</xdr:rowOff>
    </xdr:from>
    <xdr:to>
      <xdr:col>15</xdr:col>
      <xdr:colOff>487573</xdr:colOff>
      <xdr:row>31</xdr:row>
      <xdr:rowOff>108590</xdr:rowOff>
    </xdr:to>
    <xdr:sp macro="" textlink="'Dados Para Dash Etanol'!D4">
      <xdr:nvSpPr>
        <xdr:cNvPr id="33" name="CaixaDeTexto 32">
          <a:extLst>
            <a:ext uri="{FF2B5EF4-FFF2-40B4-BE49-F238E27FC236}">
              <a16:creationId xmlns:a16="http://schemas.microsoft.com/office/drawing/2014/main" id="{DB0D5D5A-8920-43CA-A950-4B348F2FE3AF}"/>
            </a:ext>
          </a:extLst>
        </xdr:cNvPr>
        <xdr:cNvSpPr txBox="1"/>
      </xdr:nvSpPr>
      <xdr:spPr>
        <a:xfrm>
          <a:off x="5416017" y="4829873"/>
          <a:ext cx="3951787" cy="1184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6114D88-1434-4504-81B1-C9871995C220}" type="TxLink">
            <a:rPr lang="en-US" sz="3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167.346.164</a:t>
          </a:fld>
          <a:endParaRPr lang="pt-BR" sz="13800" b="1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487532</xdr:colOff>
      <xdr:row>25</xdr:row>
      <xdr:rowOff>155582</xdr:rowOff>
    </xdr:from>
    <xdr:to>
      <xdr:col>10</xdr:col>
      <xdr:colOff>30398</xdr:colOff>
      <xdr:row>32</xdr:row>
      <xdr:rowOff>21712</xdr:rowOff>
    </xdr:to>
    <xdr:sp macro="" textlink="'Dados Para Dash Etanol'!C4">
      <xdr:nvSpPr>
        <xdr:cNvPr id="34" name="CaixaDeTexto 33">
          <a:extLst>
            <a:ext uri="{FF2B5EF4-FFF2-40B4-BE49-F238E27FC236}">
              <a16:creationId xmlns:a16="http://schemas.microsoft.com/office/drawing/2014/main" id="{C19F2D00-E8C1-492D-B764-639ECC16E630}"/>
            </a:ext>
          </a:extLst>
        </xdr:cNvPr>
        <xdr:cNvSpPr txBox="1"/>
      </xdr:nvSpPr>
      <xdr:spPr>
        <a:xfrm>
          <a:off x="3418301" y="4918082"/>
          <a:ext cx="2561559" cy="1199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A0500F1-6E57-4E37-977B-703A6296C2BF}" type="TxLink">
            <a:rPr lang="en-US" sz="3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100,00%</a:t>
          </a:fld>
          <a:endParaRPr lang="pt-BR" sz="13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34637</xdr:colOff>
      <xdr:row>25</xdr:row>
      <xdr:rowOff>148827</xdr:rowOff>
    </xdr:from>
    <xdr:to>
      <xdr:col>3</xdr:col>
      <xdr:colOff>207820</xdr:colOff>
      <xdr:row>31</xdr:row>
      <xdr:rowOff>184329</xdr:rowOff>
    </xdr:to>
    <xdr:sp macro="" textlink="'Dados Para Dash Etanol'!H4">
      <xdr:nvSpPr>
        <xdr:cNvPr id="35" name="CaixaDeTexto 34">
          <a:extLst>
            <a:ext uri="{FF2B5EF4-FFF2-40B4-BE49-F238E27FC236}">
              <a16:creationId xmlns:a16="http://schemas.microsoft.com/office/drawing/2014/main" id="{8BB09F28-00E7-4D0D-AF8A-6781F79F4559}"/>
            </a:ext>
          </a:extLst>
        </xdr:cNvPr>
        <xdr:cNvSpPr txBox="1"/>
      </xdr:nvSpPr>
      <xdr:spPr>
        <a:xfrm>
          <a:off x="34637" y="4911327"/>
          <a:ext cx="1991592" cy="1178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4D7BC3B-B27A-4AE6-95DB-FA9020027620}" type="TxLink">
            <a:rPr lang="en-US" sz="3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65,10</a:t>
          </a:fld>
          <a:endParaRPr lang="pt-BR" sz="3333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298404</xdr:colOff>
      <xdr:row>25</xdr:row>
      <xdr:rowOff>68898</xdr:rowOff>
    </xdr:from>
    <xdr:to>
      <xdr:col>24</xdr:col>
      <xdr:colOff>519416</xdr:colOff>
      <xdr:row>31</xdr:row>
      <xdr:rowOff>104400</xdr:rowOff>
    </xdr:to>
    <xdr:sp macro="" textlink="'Dados Para Dash Etanol'!G4">
      <xdr:nvSpPr>
        <xdr:cNvPr id="36" name="CaixaDeTexto 35">
          <a:extLst>
            <a:ext uri="{FF2B5EF4-FFF2-40B4-BE49-F238E27FC236}">
              <a16:creationId xmlns:a16="http://schemas.microsoft.com/office/drawing/2014/main" id="{95A1C365-DA36-483E-85C9-F4A15C844252}"/>
            </a:ext>
          </a:extLst>
        </xdr:cNvPr>
        <xdr:cNvSpPr txBox="1"/>
      </xdr:nvSpPr>
      <xdr:spPr>
        <a:xfrm>
          <a:off x="10350942" y="4831398"/>
          <a:ext cx="4324089" cy="1178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5DDE912-EA7E-4B52-8823-904DAC39230C}" type="TxLink">
            <a:rPr lang="en-US" sz="3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232.498</a:t>
          </a:fld>
          <a:endParaRPr lang="pt-BR" sz="3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503643</xdr:colOff>
      <xdr:row>24</xdr:row>
      <xdr:rowOff>25695</xdr:rowOff>
    </xdr:from>
    <xdr:ext cx="1114857" cy="593304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3BA72124-B85C-4657-B7B1-700BD740C512}"/>
            </a:ext>
          </a:extLst>
        </xdr:cNvPr>
        <xdr:cNvSpPr txBox="1"/>
      </xdr:nvSpPr>
      <xdr:spPr>
        <a:xfrm>
          <a:off x="1089797" y="4597695"/>
          <a:ext cx="111485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3200"/>
            <a:t>Usina</a:t>
          </a:r>
          <a:endParaRPr lang="pt-BR" sz="1600"/>
        </a:p>
      </xdr:txBody>
    </xdr:sp>
    <xdr:clientData/>
  </xdr:oneCellAnchor>
  <xdr:oneCellAnchor>
    <xdr:from>
      <xdr:col>6</xdr:col>
      <xdr:colOff>536806</xdr:colOff>
      <xdr:row>24</xdr:row>
      <xdr:rowOff>25695</xdr:rowOff>
    </xdr:from>
    <xdr:ext cx="1114857" cy="593304"/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E2BBD00-AF55-4FCE-B7F6-74B9FF2DBB2D}"/>
            </a:ext>
          </a:extLst>
        </xdr:cNvPr>
        <xdr:cNvSpPr txBox="1"/>
      </xdr:nvSpPr>
      <xdr:spPr>
        <a:xfrm>
          <a:off x="4141652" y="4597695"/>
          <a:ext cx="111485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3200"/>
            <a:t>Usina</a:t>
          </a:r>
          <a:endParaRPr lang="pt-BR" sz="1600"/>
        </a:p>
      </xdr:txBody>
    </xdr:sp>
    <xdr:clientData/>
  </xdr:oneCellAnchor>
  <xdr:oneCellAnchor>
    <xdr:from>
      <xdr:col>13</xdr:col>
      <xdr:colOff>502023</xdr:colOff>
      <xdr:row>24</xdr:row>
      <xdr:rowOff>25695</xdr:rowOff>
    </xdr:from>
    <xdr:ext cx="1114857" cy="593304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AC20C2A5-7A84-435B-B5E3-2314FA1733AA}"/>
            </a:ext>
          </a:extLst>
        </xdr:cNvPr>
        <xdr:cNvSpPr txBox="1"/>
      </xdr:nvSpPr>
      <xdr:spPr>
        <a:xfrm>
          <a:off x="8203666" y="4597695"/>
          <a:ext cx="111485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3200"/>
            <a:t>Usina</a:t>
          </a:r>
          <a:endParaRPr lang="pt-BR" sz="1600"/>
        </a:p>
      </xdr:txBody>
    </xdr:sp>
    <xdr:clientData/>
  </xdr:oneCellAnchor>
  <xdr:oneCellAnchor>
    <xdr:from>
      <xdr:col>22</xdr:col>
      <xdr:colOff>200356</xdr:colOff>
      <xdr:row>24</xdr:row>
      <xdr:rowOff>59312</xdr:rowOff>
    </xdr:from>
    <xdr:ext cx="1114857" cy="593304"/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C7FF4263-A72B-4DDD-BD2D-DF0048AA57DF}"/>
            </a:ext>
          </a:extLst>
        </xdr:cNvPr>
        <xdr:cNvSpPr txBox="1"/>
      </xdr:nvSpPr>
      <xdr:spPr>
        <a:xfrm>
          <a:off x="13167963" y="4631312"/>
          <a:ext cx="111485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3200"/>
            <a:t>Usina</a:t>
          </a:r>
          <a:endParaRPr lang="pt-BR" sz="1600"/>
        </a:p>
      </xdr:txBody>
    </xdr:sp>
    <xdr:clientData/>
  </xdr:oneCellAnchor>
  <xdr:oneCellAnchor>
    <xdr:from>
      <xdr:col>13</xdr:col>
      <xdr:colOff>200722</xdr:colOff>
      <xdr:row>30</xdr:row>
      <xdr:rowOff>189450</xdr:rowOff>
    </xdr:from>
    <xdr:ext cx="1717458" cy="468013"/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29A78C71-AF69-43A9-BEAC-CAE926398636}"/>
            </a:ext>
          </a:extLst>
        </xdr:cNvPr>
        <xdr:cNvSpPr txBox="1"/>
      </xdr:nvSpPr>
      <xdr:spPr>
        <a:xfrm>
          <a:off x="7902365" y="5904450"/>
          <a:ext cx="1717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Média Setor</a:t>
          </a:r>
          <a:endParaRPr lang="pt-BR" sz="1200"/>
        </a:p>
      </xdr:txBody>
    </xdr:sp>
    <xdr:clientData/>
  </xdr:oneCellAnchor>
  <xdr:oneCellAnchor>
    <xdr:from>
      <xdr:col>13</xdr:col>
      <xdr:colOff>94860</xdr:colOff>
      <xdr:row>36</xdr:row>
      <xdr:rowOff>66894</xdr:rowOff>
    </xdr:from>
    <xdr:ext cx="1929182" cy="468013"/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A332063E-B173-40C8-9BF5-C43756555D88}"/>
            </a:ext>
          </a:extLst>
        </xdr:cNvPr>
        <xdr:cNvSpPr txBox="1"/>
      </xdr:nvSpPr>
      <xdr:spPr>
        <a:xfrm>
          <a:off x="7796503" y="6924894"/>
          <a:ext cx="192918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Máxima Setor</a:t>
          </a:r>
          <a:endParaRPr lang="pt-BR" sz="1200"/>
        </a:p>
      </xdr:txBody>
    </xdr:sp>
    <xdr:clientData/>
  </xdr:oneCellAnchor>
  <xdr:oneCellAnchor>
    <xdr:from>
      <xdr:col>13</xdr:col>
      <xdr:colOff>119033</xdr:colOff>
      <xdr:row>43</xdr:row>
      <xdr:rowOff>52761</xdr:rowOff>
    </xdr:from>
    <xdr:ext cx="1880836" cy="468013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CA8B8612-0AF7-49E2-82E1-288984767B89}"/>
            </a:ext>
          </a:extLst>
        </xdr:cNvPr>
        <xdr:cNvSpPr txBox="1"/>
      </xdr:nvSpPr>
      <xdr:spPr>
        <a:xfrm>
          <a:off x="7820676" y="8244261"/>
          <a:ext cx="188083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Mínima Setor</a:t>
          </a:r>
          <a:endParaRPr lang="pt-BR" sz="1200"/>
        </a:p>
      </xdr:txBody>
    </xdr:sp>
    <xdr:clientData/>
  </xdr:oneCellAnchor>
  <xdr:oneCellAnchor>
    <xdr:from>
      <xdr:col>8</xdr:col>
      <xdr:colOff>481760</xdr:colOff>
      <xdr:row>39</xdr:row>
      <xdr:rowOff>29794</xdr:rowOff>
    </xdr:from>
    <xdr:ext cx="4350009" cy="593304"/>
    <xdr:sp macro="" textlink="'CBIOs Etanol'!N159">
      <xdr:nvSpPr>
        <xdr:cNvPr id="45" name="CaixaDeTexto 44">
          <a:extLst>
            <a:ext uri="{FF2B5EF4-FFF2-40B4-BE49-F238E27FC236}">
              <a16:creationId xmlns:a16="http://schemas.microsoft.com/office/drawing/2014/main" id="{4A432A10-2872-4695-A116-DF1E103D9ABB}"/>
            </a:ext>
          </a:extLst>
        </xdr:cNvPr>
        <xdr:cNvSpPr txBox="1"/>
      </xdr:nvSpPr>
      <xdr:spPr>
        <a:xfrm>
          <a:off x="5400124" y="7459294"/>
          <a:ext cx="4350009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7757C377-CBDC-41FD-B9EF-8A944C71F49B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2.745.369.397</a:t>
          </a:fld>
          <a:endParaRPr lang="pt-BR" sz="34400"/>
        </a:p>
      </xdr:txBody>
    </xdr:sp>
    <xdr:clientData/>
  </xdr:oneCellAnchor>
  <xdr:oneCellAnchor>
    <xdr:from>
      <xdr:col>7</xdr:col>
      <xdr:colOff>549231</xdr:colOff>
      <xdr:row>44</xdr:row>
      <xdr:rowOff>164901</xdr:rowOff>
    </xdr:from>
    <xdr:ext cx="4789714" cy="593304"/>
    <xdr:sp macro="" textlink="'CBIOs Etanol'!N160">
      <xdr:nvSpPr>
        <xdr:cNvPr id="47" name="CaixaDeTexto 46">
          <a:extLst>
            <a:ext uri="{FF2B5EF4-FFF2-40B4-BE49-F238E27FC236}">
              <a16:creationId xmlns:a16="http://schemas.microsoft.com/office/drawing/2014/main" id="{99E8D279-CE16-4C60-BD45-72C46152260A}"/>
            </a:ext>
          </a:extLst>
        </xdr:cNvPr>
        <xdr:cNvSpPr txBox="1"/>
      </xdr:nvSpPr>
      <xdr:spPr>
        <a:xfrm>
          <a:off x="4861458" y="8546901"/>
          <a:ext cx="4789714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5165D75C-4F3F-421E-8E3E-1A3D4B3F6295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56.149</a:t>
          </a:fld>
          <a:endParaRPr lang="pt-BR" sz="34400"/>
        </a:p>
      </xdr:txBody>
    </xdr:sp>
    <xdr:clientData/>
  </xdr:oneCellAnchor>
  <xdr:oneCellAnchor>
    <xdr:from>
      <xdr:col>21</xdr:col>
      <xdr:colOff>484162</xdr:colOff>
      <xdr:row>31</xdr:row>
      <xdr:rowOff>16268</xdr:rowOff>
    </xdr:from>
    <xdr:ext cx="1717458" cy="468013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898F76E8-CD39-42FB-9FCC-92F28ACB9F82}"/>
            </a:ext>
          </a:extLst>
        </xdr:cNvPr>
        <xdr:cNvSpPr txBox="1"/>
      </xdr:nvSpPr>
      <xdr:spPr>
        <a:xfrm>
          <a:off x="12866662" y="5921768"/>
          <a:ext cx="1717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Média Setor</a:t>
          </a:r>
          <a:endParaRPr lang="pt-BR" sz="1200"/>
        </a:p>
      </xdr:txBody>
    </xdr:sp>
    <xdr:clientData/>
  </xdr:oneCellAnchor>
  <xdr:oneCellAnchor>
    <xdr:from>
      <xdr:col>21</xdr:col>
      <xdr:colOff>378300</xdr:colOff>
      <xdr:row>36</xdr:row>
      <xdr:rowOff>145048</xdr:rowOff>
    </xdr:from>
    <xdr:ext cx="1929182" cy="468013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D597C255-5044-4E39-97D4-D6C25FB0AB62}"/>
            </a:ext>
          </a:extLst>
        </xdr:cNvPr>
        <xdr:cNvSpPr txBox="1"/>
      </xdr:nvSpPr>
      <xdr:spPr>
        <a:xfrm>
          <a:off x="12760800" y="7003048"/>
          <a:ext cx="192918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Máxima Setor</a:t>
          </a:r>
          <a:endParaRPr lang="pt-BR" sz="1200"/>
        </a:p>
      </xdr:txBody>
    </xdr:sp>
    <xdr:clientData/>
  </xdr:oneCellAnchor>
  <xdr:oneCellAnchor>
    <xdr:from>
      <xdr:col>21</xdr:col>
      <xdr:colOff>402473</xdr:colOff>
      <xdr:row>42</xdr:row>
      <xdr:rowOff>139352</xdr:rowOff>
    </xdr:from>
    <xdr:ext cx="1880836" cy="46801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E538CFBB-F5E7-456C-B941-FF95F4FEEAA6}"/>
            </a:ext>
          </a:extLst>
        </xdr:cNvPr>
        <xdr:cNvSpPr txBox="1"/>
      </xdr:nvSpPr>
      <xdr:spPr>
        <a:xfrm>
          <a:off x="12784973" y="8140352"/>
          <a:ext cx="188083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Mínima Setor</a:t>
          </a:r>
          <a:endParaRPr lang="pt-BR" sz="1200"/>
        </a:p>
      </xdr:txBody>
    </xdr:sp>
    <xdr:clientData/>
  </xdr:oneCellAnchor>
  <xdr:oneCellAnchor>
    <xdr:from>
      <xdr:col>6</xdr:col>
      <xdr:colOff>237782</xdr:colOff>
      <xdr:row>31</xdr:row>
      <xdr:rowOff>1615</xdr:rowOff>
    </xdr:from>
    <xdr:ext cx="1712905" cy="468013"/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id="{D45AAE42-C5AA-42F1-A251-05004F6524CE}"/>
            </a:ext>
          </a:extLst>
        </xdr:cNvPr>
        <xdr:cNvSpPr txBox="1"/>
      </xdr:nvSpPr>
      <xdr:spPr>
        <a:xfrm>
          <a:off x="3842628" y="5907115"/>
          <a:ext cx="171290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Média Setor</a:t>
          </a:r>
          <a:endParaRPr lang="pt-BR" sz="1200"/>
        </a:p>
      </xdr:txBody>
    </xdr:sp>
    <xdr:clientData/>
  </xdr:oneCellAnchor>
  <xdr:oneCellAnchor>
    <xdr:from>
      <xdr:col>6</xdr:col>
      <xdr:colOff>129643</xdr:colOff>
      <xdr:row>36</xdr:row>
      <xdr:rowOff>145048</xdr:rowOff>
    </xdr:from>
    <xdr:ext cx="1929182" cy="468013"/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43A8AE0A-A340-481D-A0DF-19D9C716C79A}"/>
            </a:ext>
          </a:extLst>
        </xdr:cNvPr>
        <xdr:cNvSpPr txBox="1"/>
      </xdr:nvSpPr>
      <xdr:spPr>
        <a:xfrm>
          <a:off x="3734489" y="7003048"/>
          <a:ext cx="192918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Máxima Setor</a:t>
          </a:r>
          <a:endParaRPr lang="pt-BR" sz="1200"/>
        </a:p>
      </xdr:txBody>
    </xdr:sp>
    <xdr:clientData/>
  </xdr:oneCellAnchor>
  <xdr:oneCellAnchor>
    <xdr:from>
      <xdr:col>6</xdr:col>
      <xdr:colOff>156125</xdr:colOff>
      <xdr:row>42</xdr:row>
      <xdr:rowOff>158890</xdr:rowOff>
    </xdr:from>
    <xdr:ext cx="1876219" cy="468013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B72001B5-3B3B-4776-9047-E6DB86E77BBE}"/>
            </a:ext>
          </a:extLst>
        </xdr:cNvPr>
        <xdr:cNvSpPr txBox="1"/>
      </xdr:nvSpPr>
      <xdr:spPr>
        <a:xfrm>
          <a:off x="3760971" y="8159890"/>
          <a:ext cx="187621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Mínima Setor</a:t>
          </a:r>
          <a:endParaRPr lang="pt-BR" sz="1200"/>
        </a:p>
      </xdr:txBody>
    </xdr:sp>
    <xdr:clientData/>
  </xdr:oneCellAnchor>
  <xdr:oneCellAnchor>
    <xdr:from>
      <xdr:col>1</xdr:col>
      <xdr:colOff>202342</xdr:colOff>
      <xdr:row>31</xdr:row>
      <xdr:rowOff>16268</xdr:rowOff>
    </xdr:from>
    <xdr:ext cx="1717458" cy="468013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445988A9-D76C-4261-900D-F0DEDFBF7101}"/>
            </a:ext>
          </a:extLst>
        </xdr:cNvPr>
        <xdr:cNvSpPr txBox="1"/>
      </xdr:nvSpPr>
      <xdr:spPr>
        <a:xfrm>
          <a:off x="788496" y="5921768"/>
          <a:ext cx="1717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Média Setor</a:t>
          </a:r>
          <a:endParaRPr lang="pt-BR" sz="1200"/>
        </a:p>
      </xdr:txBody>
    </xdr:sp>
    <xdr:clientData/>
  </xdr:oneCellAnchor>
  <xdr:oneCellAnchor>
    <xdr:from>
      <xdr:col>1</xdr:col>
      <xdr:colOff>100199</xdr:colOff>
      <xdr:row>36</xdr:row>
      <xdr:rowOff>145048</xdr:rowOff>
    </xdr:from>
    <xdr:ext cx="1921745" cy="468013"/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00D734E1-A084-426D-A14C-86B2833CB3AC}"/>
            </a:ext>
          </a:extLst>
        </xdr:cNvPr>
        <xdr:cNvSpPr txBox="1"/>
      </xdr:nvSpPr>
      <xdr:spPr>
        <a:xfrm>
          <a:off x="686353" y="7003048"/>
          <a:ext cx="192174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Máxima Setor</a:t>
          </a:r>
          <a:endParaRPr lang="pt-BR" sz="1200"/>
        </a:p>
      </xdr:txBody>
    </xdr:sp>
    <xdr:clientData/>
  </xdr:oneCellAnchor>
  <xdr:oneCellAnchor>
    <xdr:from>
      <xdr:col>1</xdr:col>
      <xdr:colOff>120653</xdr:colOff>
      <xdr:row>42</xdr:row>
      <xdr:rowOff>158890</xdr:rowOff>
    </xdr:from>
    <xdr:ext cx="1880836" cy="468013"/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2FA28177-BFD5-4498-9D64-9562434D36E5}"/>
            </a:ext>
          </a:extLst>
        </xdr:cNvPr>
        <xdr:cNvSpPr txBox="1"/>
      </xdr:nvSpPr>
      <xdr:spPr>
        <a:xfrm>
          <a:off x="706807" y="8159890"/>
          <a:ext cx="188083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Mínima Setor</a:t>
          </a:r>
          <a:endParaRPr lang="pt-BR" sz="1200"/>
        </a:p>
      </xdr:txBody>
    </xdr:sp>
    <xdr:clientData/>
  </xdr:oneCellAnchor>
  <xdr:oneCellAnchor>
    <xdr:from>
      <xdr:col>8</xdr:col>
      <xdr:colOff>68031</xdr:colOff>
      <xdr:row>33</xdr:row>
      <xdr:rowOff>96534</xdr:rowOff>
    </xdr:from>
    <xdr:ext cx="4816928" cy="593304"/>
    <xdr:sp macro="" textlink="'CBIOs Etanol'!N161">
      <xdr:nvSpPr>
        <xdr:cNvPr id="57" name="CaixaDeTexto 56">
          <a:extLst>
            <a:ext uri="{FF2B5EF4-FFF2-40B4-BE49-F238E27FC236}">
              <a16:creationId xmlns:a16="http://schemas.microsoft.com/office/drawing/2014/main" id="{4A61CC87-A56A-424A-B0DF-285AC27D680A}"/>
            </a:ext>
          </a:extLst>
        </xdr:cNvPr>
        <xdr:cNvSpPr txBox="1"/>
      </xdr:nvSpPr>
      <xdr:spPr>
        <a:xfrm>
          <a:off x="4986395" y="6383034"/>
          <a:ext cx="4816928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4F9DD425-8820-4188-B699-2C36EC6EF4F8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104.222.215</a:t>
          </a:fld>
          <a:endParaRPr lang="pt-BR" sz="34400"/>
        </a:p>
      </xdr:txBody>
    </xdr:sp>
    <xdr:clientData/>
  </xdr:oneCellAnchor>
  <xdr:oneCellAnchor>
    <xdr:from>
      <xdr:col>17</xdr:col>
      <xdr:colOff>200054</xdr:colOff>
      <xdr:row>39</xdr:row>
      <xdr:rowOff>29794</xdr:rowOff>
    </xdr:from>
    <xdr:ext cx="4670535" cy="593304"/>
    <xdr:sp macro="" textlink="'CBIOs Etanol'!P159">
      <xdr:nvSpPr>
        <xdr:cNvPr id="58" name="CaixaDeTexto 57">
          <a:extLst>
            <a:ext uri="{FF2B5EF4-FFF2-40B4-BE49-F238E27FC236}">
              <a16:creationId xmlns:a16="http://schemas.microsoft.com/office/drawing/2014/main" id="{15776B3D-DAAF-4ABE-834A-3F4DADF6C122}"/>
            </a:ext>
          </a:extLst>
        </xdr:cNvPr>
        <xdr:cNvSpPr txBox="1"/>
      </xdr:nvSpPr>
      <xdr:spPr>
        <a:xfrm>
          <a:off x="10573645" y="7459294"/>
          <a:ext cx="4670535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A387143F-E97B-4371-9CEF-2C99DC5CB59B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2.833.416</a:t>
          </a:fld>
          <a:endParaRPr lang="pt-BR" sz="177700"/>
        </a:p>
      </xdr:txBody>
    </xdr:sp>
    <xdr:clientData/>
  </xdr:oneCellAnchor>
  <xdr:oneCellAnchor>
    <xdr:from>
      <xdr:col>17</xdr:col>
      <xdr:colOff>210860</xdr:colOff>
      <xdr:row>44</xdr:row>
      <xdr:rowOff>164901</xdr:rowOff>
    </xdr:from>
    <xdr:ext cx="4628333" cy="593304"/>
    <xdr:sp macro="" textlink="'CBIOs Etanol'!P160">
      <xdr:nvSpPr>
        <xdr:cNvPr id="59" name="CaixaDeTexto 58">
          <a:extLst>
            <a:ext uri="{FF2B5EF4-FFF2-40B4-BE49-F238E27FC236}">
              <a16:creationId xmlns:a16="http://schemas.microsoft.com/office/drawing/2014/main" id="{BD57D842-8B89-45A6-9315-54543261F68C}"/>
            </a:ext>
          </a:extLst>
        </xdr:cNvPr>
        <xdr:cNvSpPr txBox="1"/>
      </xdr:nvSpPr>
      <xdr:spPr>
        <a:xfrm>
          <a:off x="10584451" y="8546901"/>
          <a:ext cx="462833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E9E1F18-0056-4048-A311-0933BFB5DD35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60</a:t>
          </a:fld>
          <a:endParaRPr lang="pt-BR" sz="177700"/>
        </a:p>
      </xdr:txBody>
    </xdr:sp>
    <xdr:clientData/>
  </xdr:oneCellAnchor>
  <xdr:oneCellAnchor>
    <xdr:from>
      <xdr:col>17</xdr:col>
      <xdr:colOff>228277</xdr:colOff>
      <xdr:row>33</xdr:row>
      <xdr:rowOff>96534</xdr:rowOff>
    </xdr:from>
    <xdr:ext cx="4597310" cy="593304"/>
    <xdr:sp macro="" textlink="'CBIOs Etanol'!P161">
      <xdr:nvSpPr>
        <xdr:cNvPr id="60" name="CaixaDeTexto 59">
          <a:extLst>
            <a:ext uri="{FF2B5EF4-FFF2-40B4-BE49-F238E27FC236}">
              <a16:creationId xmlns:a16="http://schemas.microsoft.com/office/drawing/2014/main" id="{5B21810A-000B-4203-99CB-8ACD87B5FCD8}"/>
            </a:ext>
          </a:extLst>
        </xdr:cNvPr>
        <xdr:cNvSpPr txBox="1"/>
      </xdr:nvSpPr>
      <xdr:spPr>
        <a:xfrm>
          <a:off x="10601868" y="6383034"/>
          <a:ext cx="459731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AFD35B13-9A21-4C28-A29B-9A6961586E80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131.292</a:t>
          </a:fld>
          <a:endParaRPr lang="pt-BR" sz="177700"/>
        </a:p>
      </xdr:txBody>
    </xdr:sp>
    <xdr:clientData/>
  </xdr:oneCellAnchor>
  <xdr:oneCellAnchor>
    <xdr:from>
      <xdr:col>5</xdr:col>
      <xdr:colOff>439710</xdr:colOff>
      <xdr:row>39</xdr:row>
      <xdr:rowOff>29794</xdr:rowOff>
    </xdr:from>
    <xdr:ext cx="2657203" cy="593304"/>
    <xdr:sp macro="" textlink="'CBIOs Etanol'!G159">
      <xdr:nvSpPr>
        <xdr:cNvPr id="61" name="CaixaDeTexto 60">
          <a:extLst>
            <a:ext uri="{FF2B5EF4-FFF2-40B4-BE49-F238E27FC236}">
              <a16:creationId xmlns:a16="http://schemas.microsoft.com/office/drawing/2014/main" id="{BBE20612-3F5C-45FD-AD5B-6580580F30E2}"/>
            </a:ext>
          </a:extLst>
        </xdr:cNvPr>
        <xdr:cNvSpPr txBox="1"/>
      </xdr:nvSpPr>
      <xdr:spPr>
        <a:xfrm>
          <a:off x="3370479" y="7459294"/>
          <a:ext cx="265720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8230D2E7-C6AC-41C7-AEDA-3AF271AA7E15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100,0%</a:t>
          </a:fld>
          <a:endParaRPr lang="pt-BR" sz="177700"/>
        </a:p>
      </xdr:txBody>
    </xdr:sp>
    <xdr:clientData/>
  </xdr:oneCellAnchor>
  <xdr:oneCellAnchor>
    <xdr:from>
      <xdr:col>5</xdr:col>
      <xdr:colOff>457127</xdr:colOff>
      <xdr:row>45</xdr:row>
      <xdr:rowOff>26355</xdr:rowOff>
    </xdr:from>
    <xdr:ext cx="2622368" cy="593304"/>
    <xdr:sp macro="" textlink="'CBIOs Etanol'!G160">
      <xdr:nvSpPr>
        <xdr:cNvPr id="62" name="CaixaDeTexto 61">
          <a:extLst>
            <a:ext uri="{FF2B5EF4-FFF2-40B4-BE49-F238E27FC236}">
              <a16:creationId xmlns:a16="http://schemas.microsoft.com/office/drawing/2014/main" id="{6D74FF33-3958-4009-8A43-EB650372E3A9}"/>
            </a:ext>
          </a:extLst>
        </xdr:cNvPr>
        <xdr:cNvSpPr txBox="1"/>
      </xdr:nvSpPr>
      <xdr:spPr>
        <a:xfrm>
          <a:off x="3382663" y="8598855"/>
          <a:ext cx="2622368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58AA60F6-CF77-43D8-AADC-C0590BA1F35B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42,2%</a:t>
          </a:fld>
          <a:endParaRPr lang="pt-BR" sz="177700"/>
        </a:p>
      </xdr:txBody>
    </xdr:sp>
    <xdr:clientData/>
  </xdr:oneCellAnchor>
  <xdr:oneCellAnchor>
    <xdr:from>
      <xdr:col>5</xdr:col>
      <xdr:colOff>433859</xdr:colOff>
      <xdr:row>33</xdr:row>
      <xdr:rowOff>137355</xdr:rowOff>
    </xdr:from>
    <xdr:ext cx="2641691" cy="593304"/>
    <xdr:sp macro="" textlink="'CBIOs Etanol'!G161">
      <xdr:nvSpPr>
        <xdr:cNvPr id="63" name="CaixaDeTexto 62">
          <a:extLst>
            <a:ext uri="{FF2B5EF4-FFF2-40B4-BE49-F238E27FC236}">
              <a16:creationId xmlns:a16="http://schemas.microsoft.com/office/drawing/2014/main" id="{F9C8D681-55C4-40DA-9E25-C5EAB21ADD51}"/>
            </a:ext>
          </a:extLst>
        </xdr:cNvPr>
        <xdr:cNvSpPr txBox="1"/>
      </xdr:nvSpPr>
      <xdr:spPr>
        <a:xfrm>
          <a:off x="3359395" y="6423855"/>
          <a:ext cx="264169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D96C5C4A-E27E-4DD4-B6F5-7D3BBDEF8093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92,1%</a:t>
          </a:fld>
          <a:endParaRPr lang="pt-BR" sz="177700"/>
        </a:p>
      </xdr:txBody>
    </xdr:sp>
    <xdr:clientData/>
  </xdr:oneCellAnchor>
  <xdr:oneCellAnchor>
    <xdr:from>
      <xdr:col>0</xdr:col>
      <xdr:colOff>253712</xdr:colOff>
      <xdr:row>39</xdr:row>
      <xdr:rowOff>29794</xdr:rowOff>
    </xdr:from>
    <xdr:ext cx="1391515" cy="593304"/>
    <xdr:sp macro="" textlink="'CBIOs Etanol'!C159">
      <xdr:nvSpPr>
        <xdr:cNvPr id="64" name="CaixaDeTexto 63">
          <a:extLst>
            <a:ext uri="{FF2B5EF4-FFF2-40B4-BE49-F238E27FC236}">
              <a16:creationId xmlns:a16="http://schemas.microsoft.com/office/drawing/2014/main" id="{107D9787-2C21-4F56-859E-ABBAEEBB4FA5}"/>
            </a:ext>
          </a:extLst>
        </xdr:cNvPr>
        <xdr:cNvSpPr txBox="1"/>
      </xdr:nvSpPr>
      <xdr:spPr>
        <a:xfrm>
          <a:off x="253712" y="7459294"/>
          <a:ext cx="1391515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615A4798-8665-4ED9-B37A-BC6C8F890324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71,60</a:t>
          </a:fld>
          <a:endParaRPr lang="pt-BR" sz="177700"/>
        </a:p>
      </xdr:txBody>
    </xdr:sp>
    <xdr:clientData/>
  </xdr:oneCellAnchor>
  <xdr:oneCellAnchor>
    <xdr:from>
      <xdr:col>0</xdr:col>
      <xdr:colOff>176067</xdr:colOff>
      <xdr:row>44</xdr:row>
      <xdr:rowOff>164901</xdr:rowOff>
    </xdr:from>
    <xdr:ext cx="1429532" cy="593304"/>
    <xdr:sp macro="" textlink="'CBIOs Etanol'!C160">
      <xdr:nvSpPr>
        <xdr:cNvPr id="65" name="CaixaDeTexto 64">
          <a:extLst>
            <a:ext uri="{FF2B5EF4-FFF2-40B4-BE49-F238E27FC236}">
              <a16:creationId xmlns:a16="http://schemas.microsoft.com/office/drawing/2014/main" id="{C687E870-7750-422E-BF5D-F091AA040419}"/>
            </a:ext>
          </a:extLst>
        </xdr:cNvPr>
        <xdr:cNvSpPr txBox="1"/>
      </xdr:nvSpPr>
      <xdr:spPr>
        <a:xfrm>
          <a:off x="176067" y="8546901"/>
          <a:ext cx="1429532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113CEFA7-91DE-4E1B-B071-80EB3CFE1692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45,90</a:t>
          </a:fld>
          <a:endParaRPr lang="pt-BR" sz="177700"/>
        </a:p>
      </xdr:txBody>
    </xdr:sp>
    <xdr:clientData/>
  </xdr:oneCellAnchor>
  <xdr:oneCellAnchor>
    <xdr:from>
      <xdr:col>0</xdr:col>
      <xdr:colOff>259773</xdr:colOff>
      <xdr:row>33</xdr:row>
      <xdr:rowOff>96534</xdr:rowOff>
    </xdr:from>
    <xdr:ext cx="1412669" cy="593304"/>
    <xdr:sp macro="" textlink="'CBIOs Etanol'!C161">
      <xdr:nvSpPr>
        <xdr:cNvPr id="66" name="CaixaDeTexto 65">
          <a:extLst>
            <a:ext uri="{FF2B5EF4-FFF2-40B4-BE49-F238E27FC236}">
              <a16:creationId xmlns:a16="http://schemas.microsoft.com/office/drawing/2014/main" id="{BBEF50AE-C55D-4123-9DD3-2B95C30418CA}"/>
            </a:ext>
          </a:extLst>
        </xdr:cNvPr>
        <xdr:cNvSpPr txBox="1"/>
      </xdr:nvSpPr>
      <xdr:spPr>
        <a:xfrm>
          <a:off x="259773" y="6383034"/>
          <a:ext cx="1412669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E895F364-D0B5-4A55-A07D-DEF8E013F26D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59,34</a:t>
          </a:fld>
          <a:endParaRPr lang="pt-BR" sz="177700"/>
        </a:p>
      </xdr:txBody>
    </xdr:sp>
    <xdr:clientData/>
  </xdr:oneCellAnchor>
  <xdr:oneCellAnchor>
    <xdr:from>
      <xdr:col>28</xdr:col>
      <xdr:colOff>349830</xdr:colOff>
      <xdr:row>15</xdr:row>
      <xdr:rowOff>90236</xdr:rowOff>
    </xdr:from>
    <xdr:ext cx="5053442" cy="427442"/>
    <xdr:sp macro="" textlink="'Dados Para Dash Etanol'!A21">
      <xdr:nvSpPr>
        <xdr:cNvPr id="67" name="CaixaDeTexto 66">
          <a:extLst>
            <a:ext uri="{FF2B5EF4-FFF2-40B4-BE49-F238E27FC236}">
              <a16:creationId xmlns:a16="http://schemas.microsoft.com/office/drawing/2014/main" id="{F6275495-32E1-495A-981B-0759B1F7E226}"/>
            </a:ext>
          </a:extLst>
        </xdr:cNvPr>
        <xdr:cNvSpPr txBox="1"/>
      </xdr:nvSpPr>
      <xdr:spPr>
        <a:xfrm>
          <a:off x="16850061" y="2947736"/>
          <a:ext cx="5053442" cy="4274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E747F9D9-E7BD-469D-9936-6285F910E06D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Usina Alto Alegre S.A - Açúcar e Álcool - Unidade Santo Inácio</a:t>
          </a:fld>
          <a:endParaRPr lang="pt-BR" sz="2000"/>
        </a:p>
      </xdr:txBody>
    </xdr:sp>
    <xdr:clientData/>
  </xdr:oneCellAnchor>
  <xdr:oneCellAnchor>
    <xdr:from>
      <xdr:col>28</xdr:col>
      <xdr:colOff>349830</xdr:colOff>
      <xdr:row>18</xdr:row>
      <xdr:rowOff>94683</xdr:rowOff>
    </xdr:from>
    <xdr:ext cx="2194319" cy="405432"/>
    <xdr:sp macro="" textlink="'Dados Para Dash Etanol'!A22">
      <xdr:nvSpPr>
        <xdr:cNvPr id="68" name="CaixaDeTexto 67">
          <a:extLst>
            <a:ext uri="{FF2B5EF4-FFF2-40B4-BE49-F238E27FC236}">
              <a16:creationId xmlns:a16="http://schemas.microsoft.com/office/drawing/2014/main" id="{26AECE54-9664-4DB9-9D0E-35D2A5A6B944}"/>
            </a:ext>
          </a:extLst>
        </xdr:cNvPr>
        <xdr:cNvSpPr txBox="1"/>
      </xdr:nvSpPr>
      <xdr:spPr>
        <a:xfrm>
          <a:off x="16828080" y="3523683"/>
          <a:ext cx="219431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fld id="{E5279749-BB3A-499F-A232-97C7A526C6AD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Jalles Machado S/A</a:t>
          </a:fld>
          <a:endParaRPr lang="pt-BR" sz="2000"/>
        </a:p>
      </xdr:txBody>
    </xdr:sp>
    <xdr:clientData/>
  </xdr:oneCellAnchor>
  <xdr:oneCellAnchor>
    <xdr:from>
      <xdr:col>28</xdr:col>
      <xdr:colOff>349830</xdr:colOff>
      <xdr:row>21</xdr:row>
      <xdr:rowOff>77121</xdr:rowOff>
    </xdr:from>
    <xdr:ext cx="5078182" cy="405432"/>
    <xdr:sp macro="" textlink="'Dados Para Dash Etanol'!A23">
      <xdr:nvSpPr>
        <xdr:cNvPr id="69" name="CaixaDeTexto 68">
          <a:extLst>
            <a:ext uri="{FF2B5EF4-FFF2-40B4-BE49-F238E27FC236}">
              <a16:creationId xmlns:a16="http://schemas.microsoft.com/office/drawing/2014/main" id="{01F68DC0-A154-4E7E-AFED-DE8E83101383}"/>
            </a:ext>
          </a:extLst>
        </xdr:cNvPr>
        <xdr:cNvSpPr txBox="1"/>
      </xdr:nvSpPr>
      <xdr:spPr>
        <a:xfrm>
          <a:off x="16850061" y="4077621"/>
          <a:ext cx="50781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3CA31B64-7C82-48C8-8571-71B051A5D1BA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Bioenergética Vale do Paracatu S.A</a:t>
          </a:fld>
          <a:endParaRPr lang="pt-BR" sz="2000"/>
        </a:p>
      </xdr:txBody>
    </xdr:sp>
    <xdr:clientData/>
  </xdr:oneCellAnchor>
  <xdr:oneCellAnchor>
    <xdr:from>
      <xdr:col>28</xdr:col>
      <xdr:colOff>349830</xdr:colOff>
      <xdr:row>24</xdr:row>
      <xdr:rowOff>59558</xdr:rowOff>
    </xdr:from>
    <xdr:ext cx="2611228" cy="405432"/>
    <xdr:sp macro="" textlink="'Dados Para Dash Etanol'!A24">
      <xdr:nvSpPr>
        <xdr:cNvPr id="70" name="CaixaDeTexto 69">
          <a:extLst>
            <a:ext uri="{FF2B5EF4-FFF2-40B4-BE49-F238E27FC236}">
              <a16:creationId xmlns:a16="http://schemas.microsoft.com/office/drawing/2014/main" id="{21A495B6-3DA7-4E6D-9048-D7256B7AB69F}"/>
            </a:ext>
          </a:extLst>
        </xdr:cNvPr>
        <xdr:cNvSpPr txBox="1"/>
      </xdr:nvSpPr>
      <xdr:spPr>
        <a:xfrm>
          <a:off x="16828080" y="4631558"/>
          <a:ext cx="261122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fld id="{8DC2BC44-E1B5-420B-8E4A-FD9482424A77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WD Agroindustrial Ltda</a:t>
          </a:fld>
          <a:endParaRPr lang="pt-BR" sz="2000"/>
        </a:p>
      </xdr:txBody>
    </xdr:sp>
    <xdr:clientData/>
  </xdr:oneCellAnchor>
  <xdr:oneCellAnchor>
    <xdr:from>
      <xdr:col>28</xdr:col>
      <xdr:colOff>349830</xdr:colOff>
      <xdr:row>12</xdr:row>
      <xdr:rowOff>107800</xdr:rowOff>
    </xdr:from>
    <xdr:ext cx="5078182" cy="405432"/>
    <xdr:sp macro="" textlink="'Dados Para Dash Etanol'!A20">
      <xdr:nvSpPr>
        <xdr:cNvPr id="71" name="CaixaDeTexto 70">
          <a:extLst>
            <a:ext uri="{FF2B5EF4-FFF2-40B4-BE49-F238E27FC236}">
              <a16:creationId xmlns:a16="http://schemas.microsoft.com/office/drawing/2014/main" id="{A06DA0B2-14FC-4C30-85E2-EE4E095DAC73}"/>
            </a:ext>
          </a:extLst>
        </xdr:cNvPr>
        <xdr:cNvSpPr txBox="1"/>
      </xdr:nvSpPr>
      <xdr:spPr>
        <a:xfrm>
          <a:off x="16850061" y="2393800"/>
          <a:ext cx="50781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1E346975-ACDF-44FA-A5DB-83AF1172BA03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Usina São Francisco S.A.</a:t>
          </a:fld>
          <a:endParaRPr lang="pt-BR" sz="2000"/>
        </a:p>
      </xdr:txBody>
    </xdr:sp>
    <xdr:clientData/>
  </xdr:oneCellAnchor>
  <xdr:twoCellAnchor>
    <xdr:from>
      <xdr:col>27</xdr:col>
      <xdr:colOff>503465</xdr:colOff>
      <xdr:row>13</xdr:row>
      <xdr:rowOff>0</xdr:rowOff>
    </xdr:from>
    <xdr:to>
      <xdr:col>28</xdr:col>
      <xdr:colOff>340178</xdr:colOff>
      <xdr:row>25</xdr:row>
      <xdr:rowOff>68036</xdr:rowOff>
    </xdr:to>
    <xdr:sp macro="" textlink="">
      <xdr:nvSpPr>
        <xdr:cNvPr id="72" name="Seta: para Cima 71">
          <a:extLst>
            <a:ext uri="{FF2B5EF4-FFF2-40B4-BE49-F238E27FC236}">
              <a16:creationId xmlns:a16="http://schemas.microsoft.com/office/drawing/2014/main" id="{08FCFEB3-1791-4683-A1DF-E69747DDD555}"/>
            </a:ext>
          </a:extLst>
        </xdr:cNvPr>
        <xdr:cNvSpPr/>
      </xdr:nvSpPr>
      <xdr:spPr>
        <a:xfrm>
          <a:off x="17029340" y="2476500"/>
          <a:ext cx="446313" cy="2354036"/>
        </a:xfrm>
        <a:prstGeom prst="upArrow">
          <a:avLst>
            <a:gd name="adj1" fmla="val 24411"/>
            <a:gd name="adj2" fmla="val 67172"/>
          </a:avLst>
        </a:prstGeom>
        <a:gradFill flip="none" rotWithShape="1">
          <a:gsLst>
            <a:gs pos="0">
              <a:schemeClr val="accent6">
                <a:lumMod val="75000"/>
                <a:shade val="30000"/>
                <a:satMod val="115000"/>
              </a:schemeClr>
            </a:gs>
            <a:gs pos="50000">
              <a:schemeClr val="accent6">
                <a:lumMod val="75000"/>
                <a:shade val="67500"/>
                <a:satMod val="115000"/>
              </a:schemeClr>
            </a:gs>
            <a:gs pos="100000">
              <a:schemeClr val="accent6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492579</xdr:colOff>
      <xdr:row>34</xdr:row>
      <xdr:rowOff>138794</xdr:rowOff>
    </xdr:from>
    <xdr:to>
      <xdr:col>28</xdr:col>
      <xdr:colOff>329292</xdr:colOff>
      <xdr:row>47</xdr:row>
      <xdr:rowOff>16330</xdr:rowOff>
    </xdr:to>
    <xdr:sp macro="" textlink="">
      <xdr:nvSpPr>
        <xdr:cNvPr id="73" name="Seta: para Cima 72">
          <a:extLst>
            <a:ext uri="{FF2B5EF4-FFF2-40B4-BE49-F238E27FC236}">
              <a16:creationId xmlns:a16="http://schemas.microsoft.com/office/drawing/2014/main" id="{C26162BE-2DD1-4ED4-A6F2-172A4595BAE5}"/>
            </a:ext>
          </a:extLst>
        </xdr:cNvPr>
        <xdr:cNvSpPr/>
      </xdr:nvSpPr>
      <xdr:spPr>
        <a:xfrm rot="10800000">
          <a:off x="17018454" y="6615794"/>
          <a:ext cx="446313" cy="2354036"/>
        </a:xfrm>
        <a:prstGeom prst="upArrow">
          <a:avLst>
            <a:gd name="adj1" fmla="val 24411"/>
            <a:gd name="adj2" fmla="val 67172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36</xdr:col>
      <xdr:colOff>423800</xdr:colOff>
      <xdr:row>12</xdr:row>
      <xdr:rowOff>130308</xdr:rowOff>
    </xdr:from>
    <xdr:ext cx="768544" cy="405432"/>
    <xdr:sp macro="" textlink="'Dados Para Dash Etanol'!B20">
      <xdr:nvSpPr>
        <xdr:cNvPr id="74" name="CaixaDeTexto 73">
          <a:extLst>
            <a:ext uri="{FF2B5EF4-FFF2-40B4-BE49-F238E27FC236}">
              <a16:creationId xmlns:a16="http://schemas.microsoft.com/office/drawing/2014/main" id="{9B8DA2B6-624F-4063-8DB4-8F5FE3E1A206}"/>
            </a:ext>
          </a:extLst>
        </xdr:cNvPr>
        <xdr:cNvSpPr txBox="1"/>
      </xdr:nvSpPr>
      <xdr:spPr>
        <a:xfrm>
          <a:off x="21613262" y="2416308"/>
          <a:ext cx="7685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0858FD3F-7B5A-4B13-AF21-2D9B9F16AADE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71,60</a:t>
          </a:fld>
          <a:endParaRPr lang="pt-BR" sz="2000"/>
        </a:p>
      </xdr:txBody>
    </xdr:sp>
    <xdr:clientData/>
  </xdr:oneCellAnchor>
  <xdr:oneCellAnchor>
    <xdr:from>
      <xdr:col>36</xdr:col>
      <xdr:colOff>423800</xdr:colOff>
      <xdr:row>15</xdr:row>
      <xdr:rowOff>119161</xdr:rowOff>
    </xdr:from>
    <xdr:ext cx="768544" cy="405432"/>
    <xdr:sp macro="" textlink="'Dados Para Dash Etanol'!B21">
      <xdr:nvSpPr>
        <xdr:cNvPr id="75" name="CaixaDeTexto 74">
          <a:extLst>
            <a:ext uri="{FF2B5EF4-FFF2-40B4-BE49-F238E27FC236}">
              <a16:creationId xmlns:a16="http://schemas.microsoft.com/office/drawing/2014/main" id="{786C396C-12D8-483E-81F7-04DDF4119075}"/>
            </a:ext>
          </a:extLst>
        </xdr:cNvPr>
        <xdr:cNvSpPr txBox="1"/>
      </xdr:nvSpPr>
      <xdr:spPr>
        <a:xfrm>
          <a:off x="21613262" y="2976661"/>
          <a:ext cx="7685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07DDEFDD-E610-4CAB-A048-12631DADBBD5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70,20</a:t>
          </a:fld>
          <a:endParaRPr lang="pt-BR" sz="2000"/>
        </a:p>
      </xdr:txBody>
    </xdr:sp>
    <xdr:clientData/>
  </xdr:oneCellAnchor>
  <xdr:oneCellAnchor>
    <xdr:from>
      <xdr:col>36</xdr:col>
      <xdr:colOff>423800</xdr:colOff>
      <xdr:row>18</xdr:row>
      <xdr:rowOff>108015</xdr:rowOff>
    </xdr:from>
    <xdr:ext cx="768544" cy="405432"/>
    <xdr:sp macro="" textlink="'Dados Para Dash Etanol'!B22">
      <xdr:nvSpPr>
        <xdr:cNvPr id="76" name="CaixaDeTexto 75">
          <a:extLst>
            <a:ext uri="{FF2B5EF4-FFF2-40B4-BE49-F238E27FC236}">
              <a16:creationId xmlns:a16="http://schemas.microsoft.com/office/drawing/2014/main" id="{3A361CB1-B0D3-45E0-A7C8-C6347459A4F1}"/>
            </a:ext>
          </a:extLst>
        </xdr:cNvPr>
        <xdr:cNvSpPr txBox="1"/>
      </xdr:nvSpPr>
      <xdr:spPr>
        <a:xfrm>
          <a:off x="21613262" y="3537015"/>
          <a:ext cx="7685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43971A5D-1956-476E-8B55-E0AB79BCB084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70,10</a:t>
          </a:fld>
          <a:endParaRPr lang="pt-BR" sz="2000"/>
        </a:p>
      </xdr:txBody>
    </xdr:sp>
    <xdr:clientData/>
  </xdr:oneCellAnchor>
  <xdr:oneCellAnchor>
    <xdr:from>
      <xdr:col>36</xdr:col>
      <xdr:colOff>423800</xdr:colOff>
      <xdr:row>21</xdr:row>
      <xdr:rowOff>96869</xdr:rowOff>
    </xdr:from>
    <xdr:ext cx="768544" cy="405432"/>
    <xdr:sp macro="" textlink="'Dados Para Dash Etanol'!B23">
      <xdr:nvSpPr>
        <xdr:cNvPr id="77" name="CaixaDeTexto 76">
          <a:extLst>
            <a:ext uri="{FF2B5EF4-FFF2-40B4-BE49-F238E27FC236}">
              <a16:creationId xmlns:a16="http://schemas.microsoft.com/office/drawing/2014/main" id="{0E7C5A9D-C420-4E4C-8EAD-379F6186C24D}"/>
            </a:ext>
          </a:extLst>
        </xdr:cNvPr>
        <xdr:cNvSpPr txBox="1"/>
      </xdr:nvSpPr>
      <xdr:spPr>
        <a:xfrm>
          <a:off x="21613262" y="4097369"/>
          <a:ext cx="7685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64A9C8-4061-4637-809D-C7CE52B54D17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69,40</a:t>
          </a:fld>
          <a:endParaRPr lang="pt-BR" sz="2000"/>
        </a:p>
      </xdr:txBody>
    </xdr:sp>
    <xdr:clientData/>
  </xdr:oneCellAnchor>
  <xdr:oneCellAnchor>
    <xdr:from>
      <xdr:col>36</xdr:col>
      <xdr:colOff>423800</xdr:colOff>
      <xdr:row>24</xdr:row>
      <xdr:rowOff>85722</xdr:rowOff>
    </xdr:from>
    <xdr:ext cx="768544" cy="405432"/>
    <xdr:sp macro="" textlink="'Dados Para Dash Etanol'!B24">
      <xdr:nvSpPr>
        <xdr:cNvPr id="78" name="CaixaDeTexto 77">
          <a:extLst>
            <a:ext uri="{FF2B5EF4-FFF2-40B4-BE49-F238E27FC236}">
              <a16:creationId xmlns:a16="http://schemas.microsoft.com/office/drawing/2014/main" id="{9C20B12F-4431-472E-8AA3-A9B126869702}"/>
            </a:ext>
          </a:extLst>
        </xdr:cNvPr>
        <xdr:cNvSpPr txBox="1"/>
      </xdr:nvSpPr>
      <xdr:spPr>
        <a:xfrm>
          <a:off x="21613262" y="4657722"/>
          <a:ext cx="7685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7C9A389-44FF-4CD0-B5AA-398BCC12E242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68,50</a:t>
          </a:fld>
          <a:endParaRPr lang="pt-BR" sz="2000"/>
        </a:p>
      </xdr:txBody>
    </xdr:sp>
    <xdr:clientData/>
  </xdr:oneCellAnchor>
  <xdr:twoCellAnchor>
    <xdr:from>
      <xdr:col>28</xdr:col>
      <xdr:colOff>367393</xdr:colOff>
      <xdr:row>15</xdr:row>
      <xdr:rowOff>15984</xdr:rowOff>
    </xdr:from>
    <xdr:to>
      <xdr:col>38</xdr:col>
      <xdr:colOff>27214</xdr:colOff>
      <xdr:row>15</xdr:row>
      <xdr:rowOff>15984</xdr:rowOff>
    </xdr:to>
    <xdr:cxnSp macro="">
      <xdr:nvCxnSpPr>
        <xdr:cNvPr id="79" name="Conector reto 78">
          <a:extLst>
            <a:ext uri="{FF2B5EF4-FFF2-40B4-BE49-F238E27FC236}">
              <a16:creationId xmlns:a16="http://schemas.microsoft.com/office/drawing/2014/main" id="{C9ED92F2-6679-4AD4-A5E9-555333975A86}"/>
            </a:ext>
          </a:extLst>
        </xdr:cNvPr>
        <xdr:cNvCxnSpPr/>
      </xdr:nvCxnSpPr>
      <xdr:spPr>
        <a:xfrm>
          <a:off x="16867624" y="2873484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370116</xdr:colOff>
      <xdr:row>18</xdr:row>
      <xdr:rowOff>20430</xdr:rowOff>
    </xdr:from>
    <xdr:to>
      <xdr:col>38</xdr:col>
      <xdr:colOff>29937</xdr:colOff>
      <xdr:row>18</xdr:row>
      <xdr:rowOff>20430</xdr:rowOff>
    </xdr:to>
    <xdr:cxnSp macro="">
      <xdr:nvCxnSpPr>
        <xdr:cNvPr id="80" name="Conector reto 79">
          <a:extLst>
            <a:ext uri="{FF2B5EF4-FFF2-40B4-BE49-F238E27FC236}">
              <a16:creationId xmlns:a16="http://schemas.microsoft.com/office/drawing/2014/main" id="{26A7CE1B-B146-4B2E-831A-6CD29154188E}"/>
            </a:ext>
          </a:extLst>
        </xdr:cNvPr>
        <xdr:cNvCxnSpPr/>
      </xdr:nvCxnSpPr>
      <xdr:spPr>
        <a:xfrm>
          <a:off x="16870347" y="3449430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386445</xdr:colOff>
      <xdr:row>21</xdr:row>
      <xdr:rowOff>2868</xdr:rowOff>
    </xdr:from>
    <xdr:to>
      <xdr:col>38</xdr:col>
      <xdr:colOff>46266</xdr:colOff>
      <xdr:row>21</xdr:row>
      <xdr:rowOff>2868</xdr:rowOff>
    </xdr:to>
    <xdr:cxnSp macro="">
      <xdr:nvCxnSpPr>
        <xdr:cNvPr id="81" name="Conector reto 80">
          <a:extLst>
            <a:ext uri="{FF2B5EF4-FFF2-40B4-BE49-F238E27FC236}">
              <a16:creationId xmlns:a16="http://schemas.microsoft.com/office/drawing/2014/main" id="{1E035CEF-E614-4B39-8D56-230B84D9C936}"/>
            </a:ext>
          </a:extLst>
        </xdr:cNvPr>
        <xdr:cNvCxnSpPr/>
      </xdr:nvCxnSpPr>
      <xdr:spPr>
        <a:xfrm>
          <a:off x="16886676" y="4003368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375561</xdr:colOff>
      <xdr:row>23</xdr:row>
      <xdr:rowOff>175806</xdr:rowOff>
    </xdr:from>
    <xdr:to>
      <xdr:col>38</xdr:col>
      <xdr:colOff>35382</xdr:colOff>
      <xdr:row>23</xdr:row>
      <xdr:rowOff>175806</xdr:rowOff>
    </xdr:to>
    <xdr:cxnSp macro="">
      <xdr:nvCxnSpPr>
        <xdr:cNvPr id="82" name="Conector reto 81">
          <a:extLst>
            <a:ext uri="{FF2B5EF4-FFF2-40B4-BE49-F238E27FC236}">
              <a16:creationId xmlns:a16="http://schemas.microsoft.com/office/drawing/2014/main" id="{3949530E-53EC-4731-B0D6-F108DBE22810}"/>
            </a:ext>
          </a:extLst>
        </xdr:cNvPr>
        <xdr:cNvCxnSpPr/>
      </xdr:nvCxnSpPr>
      <xdr:spPr>
        <a:xfrm>
          <a:off x="16875792" y="4557306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349830</xdr:colOff>
      <xdr:row>37</xdr:row>
      <xdr:rowOff>64197</xdr:rowOff>
    </xdr:from>
    <xdr:ext cx="3465949" cy="405432"/>
    <xdr:sp macro="" textlink="'Dados Para Dash Etanol'!A161">
      <xdr:nvSpPr>
        <xdr:cNvPr id="83" name="CaixaDeTexto 82">
          <a:extLst>
            <a:ext uri="{FF2B5EF4-FFF2-40B4-BE49-F238E27FC236}">
              <a16:creationId xmlns:a16="http://schemas.microsoft.com/office/drawing/2014/main" id="{A4152953-8C88-4FF1-95FB-DF2CD36B32C0}"/>
            </a:ext>
          </a:extLst>
        </xdr:cNvPr>
        <xdr:cNvSpPr txBox="1"/>
      </xdr:nvSpPr>
      <xdr:spPr>
        <a:xfrm>
          <a:off x="16828080" y="7112697"/>
          <a:ext cx="34659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fld id="{8A60DA0F-60E1-459A-84B2-DB87C7977638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Bom Sucesso Agroindustria S.A </a:t>
          </a:fld>
          <a:endParaRPr lang="pt-BR" sz="8000"/>
        </a:p>
      </xdr:txBody>
    </xdr:sp>
    <xdr:clientData/>
  </xdr:oneCellAnchor>
  <xdr:oneCellAnchor>
    <xdr:from>
      <xdr:col>28</xdr:col>
      <xdr:colOff>349830</xdr:colOff>
      <xdr:row>40</xdr:row>
      <xdr:rowOff>54135</xdr:rowOff>
    </xdr:from>
    <xdr:ext cx="2219005" cy="405432"/>
    <xdr:sp macro="" textlink="'Dados Para Dash Etanol'!A162">
      <xdr:nvSpPr>
        <xdr:cNvPr id="84" name="CaixaDeTexto 83">
          <a:extLst>
            <a:ext uri="{FF2B5EF4-FFF2-40B4-BE49-F238E27FC236}">
              <a16:creationId xmlns:a16="http://schemas.microsoft.com/office/drawing/2014/main" id="{BA0DFB62-3F87-42A7-9A4B-DCB9A0D762F8}"/>
            </a:ext>
          </a:extLst>
        </xdr:cNvPr>
        <xdr:cNvSpPr txBox="1"/>
      </xdr:nvSpPr>
      <xdr:spPr>
        <a:xfrm>
          <a:off x="16828080" y="7674135"/>
          <a:ext cx="221900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fld id="{9927EC3E-5B8F-4AFA-89AB-44A8CCF086C1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Usina Rio Pardo S.A</a:t>
          </a:fld>
          <a:endParaRPr lang="pt-BR" sz="8000"/>
        </a:p>
      </xdr:txBody>
    </xdr:sp>
    <xdr:clientData/>
  </xdr:oneCellAnchor>
  <xdr:oneCellAnchor>
    <xdr:from>
      <xdr:col>28</xdr:col>
      <xdr:colOff>349830</xdr:colOff>
      <xdr:row>43</xdr:row>
      <xdr:rowOff>44073</xdr:rowOff>
    </xdr:from>
    <xdr:ext cx="5078182" cy="405432"/>
    <xdr:sp macro="" textlink="'Dados Para Dash Etanol'!A163">
      <xdr:nvSpPr>
        <xdr:cNvPr id="85" name="CaixaDeTexto 84">
          <a:extLst>
            <a:ext uri="{FF2B5EF4-FFF2-40B4-BE49-F238E27FC236}">
              <a16:creationId xmlns:a16="http://schemas.microsoft.com/office/drawing/2014/main" id="{C7B36C60-260D-412E-A275-0A9CB32C5885}"/>
            </a:ext>
          </a:extLst>
        </xdr:cNvPr>
        <xdr:cNvSpPr txBox="1"/>
      </xdr:nvSpPr>
      <xdr:spPr>
        <a:xfrm>
          <a:off x="16850061" y="8235573"/>
          <a:ext cx="50781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FD60465B-F1AB-4308-97DC-F8A31D97B9B6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Usina Santa Clotilde S/A</a:t>
          </a:fld>
          <a:endParaRPr lang="pt-BR" sz="8000"/>
        </a:p>
      </xdr:txBody>
    </xdr:sp>
    <xdr:clientData/>
  </xdr:oneCellAnchor>
  <xdr:oneCellAnchor>
    <xdr:from>
      <xdr:col>28</xdr:col>
      <xdr:colOff>349830</xdr:colOff>
      <xdr:row>46</xdr:row>
      <xdr:rowOff>34010</xdr:rowOff>
    </xdr:from>
    <xdr:ext cx="4643991" cy="405432"/>
    <xdr:sp macro="" textlink="'Dados Para Dash Etanol'!A164">
      <xdr:nvSpPr>
        <xdr:cNvPr id="86" name="CaixaDeTexto 85">
          <a:extLst>
            <a:ext uri="{FF2B5EF4-FFF2-40B4-BE49-F238E27FC236}">
              <a16:creationId xmlns:a16="http://schemas.microsoft.com/office/drawing/2014/main" id="{0415873D-EEBF-4E25-ADA9-A5D953B73652}"/>
            </a:ext>
          </a:extLst>
        </xdr:cNvPr>
        <xdr:cNvSpPr txBox="1"/>
      </xdr:nvSpPr>
      <xdr:spPr>
        <a:xfrm>
          <a:off x="16828080" y="8797010"/>
          <a:ext cx="464399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4923A5E7-0C8A-4905-9BA0-88A2E964F95C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USINA RIO AMAMBAI AGROENERGIA S/A</a:t>
          </a:fld>
          <a:endParaRPr lang="pt-BR" sz="8000"/>
        </a:p>
      </xdr:txBody>
    </xdr:sp>
    <xdr:clientData/>
  </xdr:oneCellAnchor>
  <xdr:oneCellAnchor>
    <xdr:from>
      <xdr:col>28</xdr:col>
      <xdr:colOff>349830</xdr:colOff>
      <xdr:row>34</xdr:row>
      <xdr:rowOff>74259</xdr:rowOff>
    </xdr:from>
    <xdr:ext cx="5078182" cy="405432"/>
    <xdr:sp macro="" textlink="'Dados Para Dash Etanol'!A160">
      <xdr:nvSpPr>
        <xdr:cNvPr id="87" name="CaixaDeTexto 86">
          <a:extLst>
            <a:ext uri="{FF2B5EF4-FFF2-40B4-BE49-F238E27FC236}">
              <a16:creationId xmlns:a16="http://schemas.microsoft.com/office/drawing/2014/main" id="{95C1CAFA-1696-4CFE-9D68-9EFB9CE87B92}"/>
            </a:ext>
          </a:extLst>
        </xdr:cNvPr>
        <xdr:cNvSpPr txBox="1"/>
      </xdr:nvSpPr>
      <xdr:spPr>
        <a:xfrm>
          <a:off x="16850061" y="6551259"/>
          <a:ext cx="50781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B118494B-7A5C-4FCC-BFF0-3D65FA6DA198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Impacto Bioenergia Alagoas S.A.</a:t>
          </a:fld>
          <a:endParaRPr lang="pt-BR" sz="28700"/>
        </a:p>
      </xdr:txBody>
    </xdr:sp>
    <xdr:clientData/>
  </xdr:oneCellAnchor>
  <xdr:oneCellAnchor>
    <xdr:from>
      <xdr:col>36</xdr:col>
      <xdr:colOff>423800</xdr:colOff>
      <xdr:row>34</xdr:row>
      <xdr:rowOff>60798</xdr:rowOff>
    </xdr:from>
    <xdr:ext cx="768544" cy="405432"/>
    <xdr:sp macro="" textlink="'Dados Para Dash Etanol'!B160">
      <xdr:nvSpPr>
        <xdr:cNvPr id="88" name="CaixaDeTexto 87">
          <a:extLst>
            <a:ext uri="{FF2B5EF4-FFF2-40B4-BE49-F238E27FC236}">
              <a16:creationId xmlns:a16="http://schemas.microsoft.com/office/drawing/2014/main" id="{CCCB3EC8-641A-4D2E-92BF-BBF1A1EBBF60}"/>
            </a:ext>
          </a:extLst>
        </xdr:cNvPr>
        <xdr:cNvSpPr txBox="1"/>
      </xdr:nvSpPr>
      <xdr:spPr>
        <a:xfrm>
          <a:off x="21613262" y="6537798"/>
          <a:ext cx="7685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F436345-2E0F-4923-8BAD-6D44C77334A9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47,10</a:t>
          </a:fld>
          <a:endParaRPr lang="pt-BR" sz="7200"/>
        </a:p>
      </xdr:txBody>
    </xdr:sp>
    <xdr:clientData/>
  </xdr:oneCellAnchor>
  <xdr:oneCellAnchor>
    <xdr:from>
      <xdr:col>36</xdr:col>
      <xdr:colOff>423800</xdr:colOff>
      <xdr:row>37</xdr:row>
      <xdr:rowOff>42324</xdr:rowOff>
    </xdr:from>
    <xdr:ext cx="768544" cy="405432"/>
    <xdr:sp macro="" textlink="'Dados Para Dash Etanol'!B161">
      <xdr:nvSpPr>
        <xdr:cNvPr id="89" name="CaixaDeTexto 88">
          <a:extLst>
            <a:ext uri="{FF2B5EF4-FFF2-40B4-BE49-F238E27FC236}">
              <a16:creationId xmlns:a16="http://schemas.microsoft.com/office/drawing/2014/main" id="{1C74C4A5-86AA-450E-95ED-C65F2D7B0DE3}"/>
            </a:ext>
          </a:extLst>
        </xdr:cNvPr>
        <xdr:cNvSpPr txBox="1"/>
      </xdr:nvSpPr>
      <xdr:spPr>
        <a:xfrm>
          <a:off x="21613262" y="7090824"/>
          <a:ext cx="7685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F64A5DCC-4D8B-44CF-8334-D8B0443355CC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46,70</a:t>
          </a:fld>
          <a:endParaRPr lang="pt-BR" sz="7200"/>
        </a:p>
      </xdr:txBody>
    </xdr:sp>
    <xdr:clientData/>
  </xdr:oneCellAnchor>
  <xdr:oneCellAnchor>
    <xdr:from>
      <xdr:col>36</xdr:col>
      <xdr:colOff>423800</xdr:colOff>
      <xdr:row>40</xdr:row>
      <xdr:rowOff>53158</xdr:rowOff>
    </xdr:from>
    <xdr:ext cx="768544" cy="405432"/>
    <xdr:sp macro="" textlink="'Dados Para Dash Etanol'!B162">
      <xdr:nvSpPr>
        <xdr:cNvPr id="90" name="CaixaDeTexto 89">
          <a:extLst>
            <a:ext uri="{FF2B5EF4-FFF2-40B4-BE49-F238E27FC236}">
              <a16:creationId xmlns:a16="http://schemas.microsoft.com/office/drawing/2014/main" id="{AFB2D06F-0DD7-4992-8778-3F52546AEA31}"/>
            </a:ext>
          </a:extLst>
        </xdr:cNvPr>
        <xdr:cNvSpPr txBox="1"/>
      </xdr:nvSpPr>
      <xdr:spPr>
        <a:xfrm>
          <a:off x="21613262" y="7673158"/>
          <a:ext cx="7685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C0384893-1E61-488D-BFA6-C454A5A25EF3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46,60</a:t>
          </a:fld>
          <a:endParaRPr lang="pt-BR" sz="7200"/>
        </a:p>
      </xdr:txBody>
    </xdr:sp>
    <xdr:clientData/>
  </xdr:oneCellAnchor>
  <xdr:oneCellAnchor>
    <xdr:from>
      <xdr:col>36</xdr:col>
      <xdr:colOff>423800</xdr:colOff>
      <xdr:row>43</xdr:row>
      <xdr:rowOff>63992</xdr:rowOff>
    </xdr:from>
    <xdr:ext cx="768544" cy="405432"/>
    <xdr:sp macro="" textlink="'Dados Para Dash Etanol'!B163">
      <xdr:nvSpPr>
        <xdr:cNvPr id="91" name="CaixaDeTexto 90">
          <a:extLst>
            <a:ext uri="{FF2B5EF4-FFF2-40B4-BE49-F238E27FC236}">
              <a16:creationId xmlns:a16="http://schemas.microsoft.com/office/drawing/2014/main" id="{24118144-F02E-4E32-B973-5A69967B206A}"/>
            </a:ext>
          </a:extLst>
        </xdr:cNvPr>
        <xdr:cNvSpPr txBox="1"/>
      </xdr:nvSpPr>
      <xdr:spPr>
        <a:xfrm>
          <a:off x="21613262" y="8255492"/>
          <a:ext cx="7685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205AD38-7233-4D96-B0A0-FB3FAD3AC649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45,90</a:t>
          </a:fld>
          <a:endParaRPr lang="pt-BR" sz="7200"/>
        </a:p>
      </xdr:txBody>
    </xdr:sp>
    <xdr:clientData/>
  </xdr:oneCellAnchor>
  <xdr:oneCellAnchor>
    <xdr:from>
      <xdr:col>36</xdr:col>
      <xdr:colOff>423800</xdr:colOff>
      <xdr:row>46</xdr:row>
      <xdr:rowOff>74828</xdr:rowOff>
    </xdr:from>
    <xdr:ext cx="768544" cy="405432"/>
    <xdr:sp macro="" textlink="'Dados Para Dash Etanol'!B164">
      <xdr:nvSpPr>
        <xdr:cNvPr id="92" name="CaixaDeTexto 91">
          <a:extLst>
            <a:ext uri="{FF2B5EF4-FFF2-40B4-BE49-F238E27FC236}">
              <a16:creationId xmlns:a16="http://schemas.microsoft.com/office/drawing/2014/main" id="{7E344F83-8A5C-4E45-A8A3-3FE03DE19D02}"/>
            </a:ext>
          </a:extLst>
        </xdr:cNvPr>
        <xdr:cNvSpPr txBox="1"/>
      </xdr:nvSpPr>
      <xdr:spPr>
        <a:xfrm>
          <a:off x="21613262" y="8837828"/>
          <a:ext cx="7685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F8FA6270-E0D2-4702-AE63-D238DCED4BE8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45,90</a:t>
          </a:fld>
          <a:endParaRPr lang="pt-BR" sz="7200"/>
        </a:p>
      </xdr:txBody>
    </xdr:sp>
    <xdr:clientData/>
  </xdr:oneCellAnchor>
  <xdr:twoCellAnchor>
    <xdr:from>
      <xdr:col>28</xdr:col>
      <xdr:colOff>492579</xdr:colOff>
      <xdr:row>36</xdr:row>
      <xdr:rowOff>176694</xdr:rowOff>
    </xdr:from>
    <xdr:to>
      <xdr:col>38</xdr:col>
      <xdr:colOff>152400</xdr:colOff>
      <xdr:row>36</xdr:row>
      <xdr:rowOff>176694</xdr:rowOff>
    </xdr:to>
    <xdr:cxnSp macro="">
      <xdr:nvCxnSpPr>
        <xdr:cNvPr id="93" name="Conector reto 92">
          <a:extLst>
            <a:ext uri="{FF2B5EF4-FFF2-40B4-BE49-F238E27FC236}">
              <a16:creationId xmlns:a16="http://schemas.microsoft.com/office/drawing/2014/main" id="{91C96A93-71BA-4205-A6B9-C4DD9564FBF3}"/>
            </a:ext>
          </a:extLst>
        </xdr:cNvPr>
        <xdr:cNvCxnSpPr/>
      </xdr:nvCxnSpPr>
      <xdr:spPr>
        <a:xfrm>
          <a:off x="16992810" y="7034694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495302</xdr:colOff>
      <xdr:row>39</xdr:row>
      <xdr:rowOff>166632</xdr:rowOff>
    </xdr:from>
    <xdr:to>
      <xdr:col>38</xdr:col>
      <xdr:colOff>155123</xdr:colOff>
      <xdr:row>39</xdr:row>
      <xdr:rowOff>166632</xdr:rowOff>
    </xdr:to>
    <xdr:cxnSp macro="">
      <xdr:nvCxnSpPr>
        <xdr:cNvPr id="94" name="Conector reto 93">
          <a:extLst>
            <a:ext uri="{FF2B5EF4-FFF2-40B4-BE49-F238E27FC236}">
              <a16:creationId xmlns:a16="http://schemas.microsoft.com/office/drawing/2014/main" id="{03045975-7499-4433-BFE8-5696FC909A1F}"/>
            </a:ext>
          </a:extLst>
        </xdr:cNvPr>
        <xdr:cNvCxnSpPr/>
      </xdr:nvCxnSpPr>
      <xdr:spPr>
        <a:xfrm>
          <a:off x="16995533" y="7596132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511631</xdr:colOff>
      <xdr:row>42</xdr:row>
      <xdr:rowOff>156570</xdr:rowOff>
    </xdr:from>
    <xdr:to>
      <xdr:col>38</xdr:col>
      <xdr:colOff>171452</xdr:colOff>
      <xdr:row>42</xdr:row>
      <xdr:rowOff>156570</xdr:rowOff>
    </xdr:to>
    <xdr:cxnSp macro="">
      <xdr:nvCxnSpPr>
        <xdr:cNvPr id="95" name="Conector reto 94">
          <a:extLst>
            <a:ext uri="{FF2B5EF4-FFF2-40B4-BE49-F238E27FC236}">
              <a16:creationId xmlns:a16="http://schemas.microsoft.com/office/drawing/2014/main" id="{F18D1B1C-ABE8-41CD-9DC1-A0291789494C}"/>
            </a:ext>
          </a:extLst>
        </xdr:cNvPr>
        <xdr:cNvCxnSpPr/>
      </xdr:nvCxnSpPr>
      <xdr:spPr>
        <a:xfrm>
          <a:off x="17011862" y="8157570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500747</xdr:colOff>
      <xdr:row>45</xdr:row>
      <xdr:rowOff>146508</xdr:rowOff>
    </xdr:from>
    <xdr:to>
      <xdr:col>38</xdr:col>
      <xdr:colOff>160568</xdr:colOff>
      <xdr:row>45</xdr:row>
      <xdr:rowOff>146508</xdr:rowOff>
    </xdr:to>
    <xdr:cxnSp macro="">
      <xdr:nvCxnSpPr>
        <xdr:cNvPr id="96" name="Conector reto 95">
          <a:extLst>
            <a:ext uri="{FF2B5EF4-FFF2-40B4-BE49-F238E27FC236}">
              <a16:creationId xmlns:a16="http://schemas.microsoft.com/office/drawing/2014/main" id="{C0F83598-C104-45E9-B020-7AD205611D28}"/>
            </a:ext>
          </a:extLst>
        </xdr:cNvPr>
        <xdr:cNvCxnSpPr/>
      </xdr:nvCxnSpPr>
      <xdr:spPr>
        <a:xfrm>
          <a:off x="17000978" y="8719008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269668</xdr:colOff>
      <xdr:row>1</xdr:row>
      <xdr:rowOff>62333</xdr:rowOff>
    </xdr:from>
    <xdr:to>
      <xdr:col>38</xdr:col>
      <xdr:colOff>415636</xdr:colOff>
      <xdr:row>5</xdr:row>
      <xdr:rowOff>150778</xdr:rowOff>
    </xdr:to>
    <xdr:pic>
      <xdr:nvPicPr>
        <xdr:cNvPr id="97" name="Imagem 96">
          <a:extLst>
            <a:ext uri="{FF2B5EF4-FFF2-40B4-BE49-F238E27FC236}">
              <a16:creationId xmlns:a16="http://schemas.microsoft.com/office/drawing/2014/main" id="{6B50B0E9-A21C-4072-BB39-D56930F79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62743" y="252833"/>
          <a:ext cx="2584368" cy="850445"/>
        </a:xfrm>
        <a:prstGeom prst="rect">
          <a:avLst/>
        </a:prstGeom>
      </xdr:spPr>
    </xdr:pic>
    <xdr:clientData/>
  </xdr:twoCellAnchor>
  <xdr:twoCellAnchor>
    <xdr:from>
      <xdr:col>19</xdr:col>
      <xdr:colOff>36019</xdr:colOff>
      <xdr:row>21</xdr:row>
      <xdr:rowOff>17569</xdr:rowOff>
    </xdr:from>
    <xdr:to>
      <xdr:col>26</xdr:col>
      <xdr:colOff>434436</xdr:colOff>
      <xdr:row>24</xdr:row>
      <xdr:rowOff>117668</xdr:rowOff>
    </xdr:to>
    <xdr:sp macro="" textlink="">
      <xdr:nvSpPr>
        <xdr:cNvPr id="99" name="CaixaDeTexto 98">
          <a:extLst>
            <a:ext uri="{FF2B5EF4-FFF2-40B4-BE49-F238E27FC236}">
              <a16:creationId xmlns:a16="http://schemas.microsoft.com/office/drawing/2014/main" id="{945639E6-C5A6-4B7D-9377-3C2F60921D80}"/>
            </a:ext>
          </a:extLst>
        </xdr:cNvPr>
        <xdr:cNvSpPr txBox="1"/>
      </xdr:nvSpPr>
      <xdr:spPr>
        <a:xfrm>
          <a:off x="11621883" y="4018069"/>
          <a:ext cx="4641371" cy="671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0">
              <a:solidFill>
                <a:schemeClr val="bg1"/>
              </a:solidFill>
            </a:rPr>
            <a:t>Hidratado          Anidro</a:t>
          </a:r>
        </a:p>
      </xdr:txBody>
    </xdr:sp>
    <xdr:clientData/>
  </xdr:twoCellAnchor>
  <xdr:twoCellAnchor>
    <xdr:from>
      <xdr:col>7</xdr:col>
      <xdr:colOff>225137</xdr:colOff>
      <xdr:row>21</xdr:row>
      <xdr:rowOff>66060</xdr:rowOff>
    </xdr:from>
    <xdr:to>
      <xdr:col>21</xdr:col>
      <xdr:colOff>294409</xdr:colOff>
      <xdr:row>24</xdr:row>
      <xdr:rowOff>166159</xdr:rowOff>
    </xdr:to>
    <xdr:sp macro="" textlink="">
      <xdr:nvSpPr>
        <xdr:cNvPr id="100" name="CaixaDeTexto 99">
          <a:extLst>
            <a:ext uri="{FF2B5EF4-FFF2-40B4-BE49-F238E27FC236}">
              <a16:creationId xmlns:a16="http://schemas.microsoft.com/office/drawing/2014/main" id="{D7995542-F6F6-4521-BBF1-114192A2988A}"/>
            </a:ext>
          </a:extLst>
        </xdr:cNvPr>
        <xdr:cNvSpPr txBox="1"/>
      </xdr:nvSpPr>
      <xdr:spPr>
        <a:xfrm>
          <a:off x="4537364" y="4066560"/>
          <a:ext cx="8555181" cy="671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0">
              <a:solidFill>
                <a:schemeClr val="bg1"/>
              </a:solidFill>
            </a:rPr>
            <a:t>Hidratado          Anidro</a:t>
          </a:r>
        </a:p>
      </xdr:txBody>
    </xdr:sp>
    <xdr:clientData/>
  </xdr:twoCellAnchor>
  <xdr:twoCellAnchor>
    <xdr:from>
      <xdr:col>12</xdr:col>
      <xdr:colOff>564792</xdr:colOff>
      <xdr:row>25</xdr:row>
      <xdr:rowOff>49257</xdr:rowOff>
    </xdr:from>
    <xdr:to>
      <xdr:col>20</xdr:col>
      <xdr:colOff>490564</xdr:colOff>
      <xdr:row>31</xdr:row>
      <xdr:rowOff>90474</xdr:rowOff>
    </xdr:to>
    <xdr:sp macro="" textlink="'Dados Para Dash Etanol'!E4">
      <xdr:nvSpPr>
        <xdr:cNvPr id="101" name="CaixaDeTexto 100">
          <a:extLst>
            <a:ext uri="{FF2B5EF4-FFF2-40B4-BE49-F238E27FC236}">
              <a16:creationId xmlns:a16="http://schemas.microsoft.com/office/drawing/2014/main" id="{1C1294B6-A4B3-480C-98AB-819F89E1068F}"/>
            </a:ext>
          </a:extLst>
        </xdr:cNvPr>
        <xdr:cNvSpPr txBox="1"/>
      </xdr:nvSpPr>
      <xdr:spPr>
        <a:xfrm>
          <a:off x="7686561" y="4811757"/>
          <a:ext cx="4615003" cy="1184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23AF4B5-7792-4BA9-8D6F-95C4DC64BFF9}" type="TxLink">
            <a:rPr lang="en-US" sz="3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0</a:t>
          </a:fld>
          <a:endParaRPr lang="pt-BR" sz="123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13</xdr:col>
      <xdr:colOff>114615</xdr:colOff>
      <xdr:row>39</xdr:row>
      <xdr:rowOff>26332</xdr:rowOff>
    </xdr:from>
    <xdr:ext cx="4791619" cy="593304"/>
    <xdr:sp macro="" textlink="'CBIOs Etanol'!O159">
      <xdr:nvSpPr>
        <xdr:cNvPr id="102" name="CaixaDeTexto 101">
          <a:extLst>
            <a:ext uri="{FF2B5EF4-FFF2-40B4-BE49-F238E27FC236}">
              <a16:creationId xmlns:a16="http://schemas.microsoft.com/office/drawing/2014/main" id="{A607CE8D-61BB-47E7-9E03-1E1130B2F844}"/>
            </a:ext>
          </a:extLst>
        </xdr:cNvPr>
        <xdr:cNvSpPr txBox="1"/>
      </xdr:nvSpPr>
      <xdr:spPr>
        <a:xfrm>
          <a:off x="8063660" y="7455832"/>
          <a:ext cx="4791619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73DECEF8-91E1-4342-9DC1-3622029068F8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353.289.366</a:t>
          </a:fld>
          <a:endParaRPr lang="pt-BR" sz="34400"/>
        </a:p>
      </xdr:txBody>
    </xdr:sp>
    <xdr:clientData/>
  </xdr:oneCellAnchor>
  <xdr:oneCellAnchor>
    <xdr:from>
      <xdr:col>13</xdr:col>
      <xdr:colOff>130127</xdr:colOff>
      <xdr:row>44</xdr:row>
      <xdr:rowOff>161439</xdr:rowOff>
    </xdr:from>
    <xdr:ext cx="4789714" cy="593304"/>
    <xdr:sp macro="" textlink="'CBIOs Etanol'!O160">
      <xdr:nvSpPr>
        <xdr:cNvPr id="103" name="CaixaDeTexto 102">
          <a:extLst>
            <a:ext uri="{FF2B5EF4-FFF2-40B4-BE49-F238E27FC236}">
              <a16:creationId xmlns:a16="http://schemas.microsoft.com/office/drawing/2014/main" id="{E43152E4-6587-4921-B12F-01F06257174C}"/>
            </a:ext>
          </a:extLst>
        </xdr:cNvPr>
        <xdr:cNvSpPr txBox="1"/>
      </xdr:nvSpPr>
      <xdr:spPr>
        <a:xfrm>
          <a:off x="8079172" y="8543439"/>
          <a:ext cx="4789714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AFC85BFC-92EC-4483-BB0A-9D73DAF2D0EE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582.028</a:t>
          </a:fld>
          <a:endParaRPr lang="pt-BR" sz="34400"/>
        </a:p>
      </xdr:txBody>
    </xdr:sp>
    <xdr:clientData/>
  </xdr:oneCellAnchor>
  <xdr:oneCellAnchor>
    <xdr:from>
      <xdr:col>13</xdr:col>
      <xdr:colOff>116520</xdr:colOff>
      <xdr:row>33</xdr:row>
      <xdr:rowOff>93072</xdr:rowOff>
    </xdr:from>
    <xdr:ext cx="4816928" cy="593304"/>
    <xdr:sp macro="" textlink="'CBIOs Etanol'!O161">
      <xdr:nvSpPr>
        <xdr:cNvPr id="104" name="CaixaDeTexto 103">
          <a:extLst>
            <a:ext uri="{FF2B5EF4-FFF2-40B4-BE49-F238E27FC236}">
              <a16:creationId xmlns:a16="http://schemas.microsoft.com/office/drawing/2014/main" id="{5E94F9E1-F716-46E8-8615-C69F4445677C}"/>
            </a:ext>
          </a:extLst>
        </xdr:cNvPr>
        <xdr:cNvSpPr txBox="1"/>
      </xdr:nvSpPr>
      <xdr:spPr>
        <a:xfrm>
          <a:off x="8065565" y="6379572"/>
          <a:ext cx="4816928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B9D7FF76-4B36-4721-AD83-894901F8F62D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61.468.056</a:t>
          </a:fld>
          <a:endParaRPr lang="pt-BR" sz="34400"/>
        </a:p>
      </xdr:txBody>
    </xdr:sp>
    <xdr:clientData/>
  </xdr:oneCellAnchor>
  <xdr:twoCellAnchor>
    <xdr:from>
      <xdr:col>21</xdr:col>
      <xdr:colOff>556041</xdr:colOff>
      <xdr:row>25</xdr:row>
      <xdr:rowOff>45454</xdr:rowOff>
    </xdr:from>
    <xdr:to>
      <xdr:col>29</xdr:col>
      <xdr:colOff>190899</xdr:colOff>
      <xdr:row>31</xdr:row>
      <xdr:rowOff>80956</xdr:rowOff>
    </xdr:to>
    <xdr:sp macro="" textlink="'Dados Para Dash Etanol'!F4">
      <xdr:nvSpPr>
        <xdr:cNvPr id="105" name="CaixaDeTexto 104">
          <a:extLst>
            <a:ext uri="{FF2B5EF4-FFF2-40B4-BE49-F238E27FC236}">
              <a16:creationId xmlns:a16="http://schemas.microsoft.com/office/drawing/2014/main" id="{309E8513-2E1E-401A-8B36-086DF10811C1}"/>
            </a:ext>
          </a:extLst>
        </xdr:cNvPr>
        <xdr:cNvSpPr txBox="1"/>
      </xdr:nvSpPr>
      <xdr:spPr>
        <a:xfrm>
          <a:off x="12953195" y="4807954"/>
          <a:ext cx="4324089" cy="1178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421FBCD-D53D-4B15-B364-644EE8F394DE}" type="TxLink">
            <a:rPr lang="en-US" sz="3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0</a:t>
          </a:fld>
          <a:endParaRPr lang="pt-BR" sz="138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21</xdr:col>
      <xdr:colOff>369768</xdr:colOff>
      <xdr:row>39</xdr:row>
      <xdr:rowOff>26332</xdr:rowOff>
    </xdr:from>
    <xdr:ext cx="4670535" cy="593304"/>
    <xdr:sp macro="" textlink="'CBIOs Etanol'!Q159">
      <xdr:nvSpPr>
        <xdr:cNvPr id="106" name="CaixaDeTexto 105">
          <a:extLst>
            <a:ext uri="{FF2B5EF4-FFF2-40B4-BE49-F238E27FC236}">
              <a16:creationId xmlns:a16="http://schemas.microsoft.com/office/drawing/2014/main" id="{9A0F7A73-D60C-42FD-A99D-9FBB04483B8B}"/>
            </a:ext>
          </a:extLst>
        </xdr:cNvPr>
        <xdr:cNvSpPr txBox="1"/>
      </xdr:nvSpPr>
      <xdr:spPr>
        <a:xfrm>
          <a:off x="13167904" y="7455832"/>
          <a:ext cx="4670535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FACAC3D5-B442-4BC7-A690-42A845616969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383.823</a:t>
          </a:fld>
          <a:endParaRPr lang="pt-BR" sz="177700"/>
        </a:p>
      </xdr:txBody>
    </xdr:sp>
    <xdr:clientData/>
  </xdr:oneCellAnchor>
  <xdr:oneCellAnchor>
    <xdr:from>
      <xdr:col>21</xdr:col>
      <xdr:colOff>380574</xdr:colOff>
      <xdr:row>44</xdr:row>
      <xdr:rowOff>161439</xdr:rowOff>
    </xdr:from>
    <xdr:ext cx="4628333" cy="593304"/>
    <xdr:sp macro="" textlink="'CBIOs Etanol'!Q160">
      <xdr:nvSpPr>
        <xdr:cNvPr id="107" name="CaixaDeTexto 106">
          <a:extLst>
            <a:ext uri="{FF2B5EF4-FFF2-40B4-BE49-F238E27FC236}">
              <a16:creationId xmlns:a16="http://schemas.microsoft.com/office/drawing/2014/main" id="{5F10C52F-A93D-4FD2-9DD4-F53B85738D66}"/>
            </a:ext>
          </a:extLst>
        </xdr:cNvPr>
        <xdr:cNvSpPr txBox="1"/>
      </xdr:nvSpPr>
      <xdr:spPr>
        <a:xfrm>
          <a:off x="13178710" y="8543439"/>
          <a:ext cx="462833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3CC67C58-EA4F-4F07-854A-DD7252FEB43C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375</a:t>
          </a:fld>
          <a:endParaRPr lang="pt-BR" sz="177700"/>
        </a:p>
      </xdr:txBody>
    </xdr:sp>
    <xdr:clientData/>
  </xdr:oneCellAnchor>
  <xdr:oneCellAnchor>
    <xdr:from>
      <xdr:col>21</xdr:col>
      <xdr:colOff>397991</xdr:colOff>
      <xdr:row>33</xdr:row>
      <xdr:rowOff>93072</xdr:rowOff>
    </xdr:from>
    <xdr:ext cx="4597310" cy="593304"/>
    <xdr:sp macro="" textlink="'CBIOs Etanol'!Q161">
      <xdr:nvSpPr>
        <xdr:cNvPr id="108" name="CaixaDeTexto 107">
          <a:extLst>
            <a:ext uri="{FF2B5EF4-FFF2-40B4-BE49-F238E27FC236}">
              <a16:creationId xmlns:a16="http://schemas.microsoft.com/office/drawing/2014/main" id="{0ED8443A-4FAB-43D9-82EA-0D16934C3D0F}"/>
            </a:ext>
          </a:extLst>
        </xdr:cNvPr>
        <xdr:cNvSpPr txBox="1"/>
      </xdr:nvSpPr>
      <xdr:spPr>
        <a:xfrm>
          <a:off x="13196127" y="6379572"/>
          <a:ext cx="459731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DBC230E1-AC0D-44FD-A751-ABE90096EDBC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83.381</a:t>
          </a:fld>
          <a:endParaRPr lang="pt-BR" sz="177700"/>
        </a:p>
      </xdr:txBody>
    </xdr:sp>
    <xdr:clientData/>
  </xdr:oneCellAnchor>
  <xdr:twoCellAnchor>
    <xdr:from>
      <xdr:col>2</xdr:col>
      <xdr:colOff>329051</xdr:colOff>
      <xdr:row>25</xdr:row>
      <xdr:rowOff>145364</xdr:rowOff>
    </xdr:from>
    <xdr:to>
      <xdr:col>5</xdr:col>
      <xdr:colOff>523015</xdr:colOff>
      <xdr:row>31</xdr:row>
      <xdr:rowOff>180866</xdr:rowOff>
    </xdr:to>
    <xdr:sp macro="" textlink="'Dados Para Dash Etanol'!I4">
      <xdr:nvSpPr>
        <xdr:cNvPr id="124" name="CaixaDeTexto 123">
          <a:extLst>
            <a:ext uri="{FF2B5EF4-FFF2-40B4-BE49-F238E27FC236}">
              <a16:creationId xmlns:a16="http://schemas.microsoft.com/office/drawing/2014/main" id="{31C3709D-D7E0-4E47-BD86-728EC32FFD9D}"/>
            </a:ext>
          </a:extLst>
        </xdr:cNvPr>
        <xdr:cNvSpPr txBox="1"/>
      </xdr:nvSpPr>
      <xdr:spPr>
        <a:xfrm>
          <a:off x="1516875" y="4907864"/>
          <a:ext cx="1975699" cy="1178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568FB2B-60F1-4167-965F-DB81CBD34762}" type="TxLink">
            <a:rPr lang="en-US" sz="3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0,00</a:t>
          </a:fld>
          <a:endParaRPr lang="pt-BR" sz="3333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527340</xdr:colOff>
      <xdr:row>39</xdr:row>
      <xdr:rowOff>43649</xdr:rowOff>
    </xdr:from>
    <xdr:ext cx="1391515" cy="593304"/>
    <xdr:sp macro="" textlink="'CBIOs Etanol'!D159">
      <xdr:nvSpPr>
        <xdr:cNvPr id="125" name="CaixaDeTexto 124">
          <a:extLst>
            <a:ext uri="{FF2B5EF4-FFF2-40B4-BE49-F238E27FC236}">
              <a16:creationId xmlns:a16="http://schemas.microsoft.com/office/drawing/2014/main" id="{CB4C4204-FF5D-48E2-BD6E-69B67F7F290B}"/>
            </a:ext>
          </a:extLst>
        </xdr:cNvPr>
        <xdr:cNvSpPr txBox="1"/>
      </xdr:nvSpPr>
      <xdr:spPr>
        <a:xfrm>
          <a:off x="1739613" y="7473149"/>
          <a:ext cx="1391515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625870C9-490F-49F1-8F2C-C740A7ADA562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70,50</a:t>
          </a:fld>
          <a:endParaRPr lang="pt-BR" sz="177700"/>
        </a:p>
      </xdr:txBody>
    </xdr:sp>
    <xdr:clientData/>
  </xdr:oneCellAnchor>
  <xdr:oneCellAnchor>
    <xdr:from>
      <xdr:col>2</xdr:col>
      <xdr:colOff>438489</xdr:colOff>
      <xdr:row>44</xdr:row>
      <xdr:rowOff>156343</xdr:rowOff>
    </xdr:from>
    <xdr:ext cx="1429532" cy="593304"/>
    <xdr:sp macro="" textlink="'CBIOs Etanol'!D160">
      <xdr:nvSpPr>
        <xdr:cNvPr id="126" name="CaixaDeTexto 125">
          <a:extLst>
            <a:ext uri="{FF2B5EF4-FFF2-40B4-BE49-F238E27FC236}">
              <a16:creationId xmlns:a16="http://schemas.microsoft.com/office/drawing/2014/main" id="{6A1E09F3-900F-41F8-A3FC-0F74BD9164EB}"/>
            </a:ext>
          </a:extLst>
        </xdr:cNvPr>
        <xdr:cNvSpPr txBox="1"/>
      </xdr:nvSpPr>
      <xdr:spPr>
        <a:xfrm>
          <a:off x="1626313" y="8538343"/>
          <a:ext cx="1429532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937D049-68BE-48D2-BD9B-8A058F6C5881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46,30</a:t>
          </a:fld>
          <a:endParaRPr lang="pt-BR" sz="177700"/>
        </a:p>
      </xdr:txBody>
    </xdr:sp>
    <xdr:clientData/>
  </xdr:oneCellAnchor>
  <xdr:oneCellAnchor>
    <xdr:from>
      <xdr:col>2</xdr:col>
      <xdr:colOff>533401</xdr:colOff>
      <xdr:row>33</xdr:row>
      <xdr:rowOff>110389</xdr:rowOff>
    </xdr:from>
    <xdr:ext cx="1412669" cy="593304"/>
    <xdr:sp macro="" textlink="'CBIOs Etanol'!D161">
      <xdr:nvSpPr>
        <xdr:cNvPr id="127" name="CaixaDeTexto 126">
          <a:extLst>
            <a:ext uri="{FF2B5EF4-FFF2-40B4-BE49-F238E27FC236}">
              <a16:creationId xmlns:a16="http://schemas.microsoft.com/office/drawing/2014/main" id="{2A52E08E-8D9C-422A-ABF1-3E916827CC0C}"/>
            </a:ext>
          </a:extLst>
        </xdr:cNvPr>
        <xdr:cNvSpPr txBox="1"/>
      </xdr:nvSpPr>
      <xdr:spPr>
        <a:xfrm>
          <a:off x="1745674" y="6396889"/>
          <a:ext cx="1412669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3D8FE3DA-21DC-4F41-9484-D85E3CB01AA5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60,28</a:t>
          </a:fld>
          <a:endParaRPr lang="pt-BR" sz="177700"/>
        </a:p>
      </xdr:txBody>
    </xdr:sp>
    <xdr:clientData/>
  </xdr:oneCellAnchor>
  <xdr:twoCellAnchor>
    <xdr:from>
      <xdr:col>0</xdr:col>
      <xdr:colOff>86591</xdr:colOff>
      <xdr:row>21</xdr:row>
      <xdr:rowOff>97233</xdr:rowOff>
    </xdr:from>
    <xdr:to>
      <xdr:col>5</xdr:col>
      <xdr:colOff>277091</xdr:colOff>
      <xdr:row>25</xdr:row>
      <xdr:rowOff>6832</xdr:rowOff>
    </xdr:to>
    <xdr:sp macro="" textlink="">
      <xdr:nvSpPr>
        <xdr:cNvPr id="114" name="CaixaDeTexto 113">
          <a:extLst>
            <a:ext uri="{FF2B5EF4-FFF2-40B4-BE49-F238E27FC236}">
              <a16:creationId xmlns:a16="http://schemas.microsoft.com/office/drawing/2014/main" id="{10E849A7-7FF0-43CE-8671-7C54A0604024}"/>
            </a:ext>
          </a:extLst>
        </xdr:cNvPr>
        <xdr:cNvSpPr txBox="1"/>
      </xdr:nvSpPr>
      <xdr:spPr>
        <a:xfrm>
          <a:off x="86591" y="4097733"/>
          <a:ext cx="3121269" cy="671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0">
              <a:solidFill>
                <a:schemeClr val="bg1"/>
              </a:solidFill>
            </a:rPr>
            <a:t>Hidratado Anidro</a:t>
          </a:r>
        </a:p>
      </xdr:txBody>
    </xdr:sp>
    <xdr:clientData/>
  </xdr:twoCellAnchor>
  <xdr:twoCellAnchor>
    <xdr:from>
      <xdr:col>0</xdr:col>
      <xdr:colOff>414181</xdr:colOff>
      <xdr:row>20</xdr:row>
      <xdr:rowOff>51955</xdr:rowOff>
    </xdr:from>
    <xdr:to>
      <xdr:col>4</xdr:col>
      <xdr:colOff>535654</xdr:colOff>
      <xdr:row>22</xdr:row>
      <xdr:rowOff>48657</xdr:rowOff>
    </xdr:to>
    <xdr:sp macro="" textlink="">
      <xdr:nvSpPr>
        <xdr:cNvPr id="115" name="CaixaDeTexto 114">
          <a:extLst>
            <a:ext uri="{FF2B5EF4-FFF2-40B4-BE49-F238E27FC236}">
              <a16:creationId xmlns:a16="http://schemas.microsoft.com/office/drawing/2014/main" id="{276C1BB4-DDB3-4A11-B9BB-71823A98AE2A}"/>
            </a:ext>
          </a:extLst>
        </xdr:cNvPr>
        <xdr:cNvSpPr txBox="1"/>
      </xdr:nvSpPr>
      <xdr:spPr>
        <a:xfrm>
          <a:off x="414181" y="3861955"/>
          <a:ext cx="2466088" cy="3777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800" b="1">
              <a:solidFill>
                <a:schemeClr val="bg1"/>
              </a:solidFill>
            </a:rPr>
            <a:t> g CO2 eq/MJ</a:t>
          </a:r>
        </a:p>
      </xdr:txBody>
    </xdr:sp>
    <xdr:clientData/>
  </xdr:twoCellAnchor>
  <xdr:twoCellAnchor>
    <xdr:from>
      <xdr:col>6</xdr:col>
      <xdr:colOff>175846</xdr:colOff>
      <xdr:row>1</xdr:row>
      <xdr:rowOff>175566</xdr:rowOff>
    </xdr:from>
    <xdr:to>
      <xdr:col>34</xdr:col>
      <xdr:colOff>293076</xdr:colOff>
      <xdr:row>4</xdr:row>
      <xdr:rowOff>87924</xdr:rowOff>
    </xdr:to>
    <xdr:sp macro="" textlink="'Dados Para Dash Etanol'!B1">
      <xdr:nvSpPr>
        <xdr:cNvPr id="117" name="CaixaDeTexto 116">
          <a:extLst>
            <a:ext uri="{FF2B5EF4-FFF2-40B4-BE49-F238E27FC236}">
              <a16:creationId xmlns:a16="http://schemas.microsoft.com/office/drawing/2014/main" id="{C126211D-56A2-4152-BBC0-9CB49F468567}"/>
            </a:ext>
          </a:extLst>
        </xdr:cNvPr>
        <xdr:cNvSpPr txBox="1"/>
      </xdr:nvSpPr>
      <xdr:spPr>
        <a:xfrm>
          <a:off x="3780692" y="366066"/>
          <a:ext cx="16529538" cy="483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1DA88E3D-F73C-4C23-B68B-181746BA84CE}" type="TxLink">
            <a:rPr lang="en-US" sz="2800" b="1" i="0" u="none" strike="noStrike">
              <a:solidFill>
                <a:schemeClr val="bg1"/>
              </a:solidFill>
              <a:latin typeface="Calibri"/>
              <a:cs typeface="Calibri"/>
            </a:rPr>
            <a:pPr algn="l"/>
            <a:t>Abengoa Bioenergia Agroindústria Ltda (ABSL)</a:t>
          </a:fld>
          <a:endParaRPr lang="pt-BR" sz="66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122464</xdr:colOff>
      <xdr:row>6</xdr:row>
      <xdr:rowOff>163286</xdr:rowOff>
    </xdr:from>
    <xdr:to>
      <xdr:col>25</xdr:col>
      <xdr:colOff>544285</xdr:colOff>
      <xdr:row>16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8" name="Nome da Usina unidade 2">
              <a:extLst>
                <a:ext uri="{FF2B5EF4-FFF2-40B4-BE49-F238E27FC236}">
                  <a16:creationId xmlns:a16="http://schemas.microsoft.com/office/drawing/2014/main" id="{DDB70D17-7767-4870-9E16-549DABBB39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 da Usina unidad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2023" y="1306286"/>
              <a:ext cx="12378497" cy="17893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299358</xdr:colOff>
      <xdr:row>38</xdr:row>
      <xdr:rowOff>163286</xdr:rowOff>
    </xdr:from>
    <xdr:to>
      <xdr:col>5</xdr:col>
      <xdr:colOff>81644</xdr:colOff>
      <xdr:row>42</xdr:row>
      <xdr:rowOff>122464</xdr:rowOff>
    </xdr:to>
    <xdr:sp macro="" textlink="">
      <xdr:nvSpPr>
        <xdr:cNvPr id="113" name="Retângulo: Cantos Arredondados 112">
          <a:extLst>
            <a:ext uri="{FF2B5EF4-FFF2-40B4-BE49-F238E27FC236}">
              <a16:creationId xmlns:a16="http://schemas.microsoft.com/office/drawing/2014/main" id="{44651146-148E-4E8B-84CD-604DCF47BA65}"/>
            </a:ext>
          </a:extLst>
        </xdr:cNvPr>
        <xdr:cNvSpPr/>
      </xdr:nvSpPr>
      <xdr:spPr>
        <a:xfrm>
          <a:off x="299358" y="7402286"/>
          <a:ext cx="2707822" cy="721178"/>
        </a:xfrm>
        <a:prstGeom prst="roundRect">
          <a:avLst>
            <a:gd name="adj" fmla="val 50000"/>
          </a:avLst>
        </a:prstGeom>
        <a:noFill/>
        <a:ln w="38100">
          <a:solidFill>
            <a:srgbClr val="00B0F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122464</xdr:colOff>
      <xdr:row>49</xdr:row>
      <xdr:rowOff>80227</xdr:rowOff>
    </xdr:from>
    <xdr:to>
      <xdr:col>28</xdr:col>
      <xdr:colOff>68035</xdr:colOff>
      <xdr:row>55</xdr:row>
      <xdr:rowOff>84308</xdr:rowOff>
    </xdr:to>
    <xdr:sp macro="" textlink="">
      <xdr:nvSpPr>
        <xdr:cNvPr id="122" name="Retângulo: Cantos Arredondados 121">
          <a:extLst>
            <a:ext uri="{FF2B5EF4-FFF2-40B4-BE49-F238E27FC236}">
              <a16:creationId xmlns:a16="http://schemas.microsoft.com/office/drawing/2014/main" id="{A10B08C5-002F-4B3F-8F60-AA892A92021A}"/>
            </a:ext>
          </a:extLst>
        </xdr:cNvPr>
        <xdr:cNvSpPr/>
      </xdr:nvSpPr>
      <xdr:spPr>
        <a:xfrm>
          <a:off x="10749643" y="9414727"/>
          <a:ext cx="5796642" cy="1147081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rgbClr val="00B0F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170091</xdr:colOff>
      <xdr:row>50</xdr:row>
      <xdr:rowOff>75463</xdr:rowOff>
    </xdr:from>
    <xdr:to>
      <xdr:col>19</xdr:col>
      <xdr:colOff>517070</xdr:colOff>
      <xdr:row>54</xdr:row>
      <xdr:rowOff>89071</xdr:rowOff>
    </xdr:to>
    <xdr:sp macro="" textlink="">
      <xdr:nvSpPr>
        <xdr:cNvPr id="120" name="Seta: para Cima 119">
          <a:extLst>
            <a:ext uri="{FF2B5EF4-FFF2-40B4-BE49-F238E27FC236}">
              <a16:creationId xmlns:a16="http://schemas.microsoft.com/office/drawing/2014/main" id="{95D6415D-BB60-4C1F-96C6-BE769B647E75}"/>
            </a:ext>
          </a:extLst>
        </xdr:cNvPr>
        <xdr:cNvSpPr/>
      </xdr:nvSpPr>
      <xdr:spPr>
        <a:xfrm>
          <a:off x="11382377" y="9600463"/>
          <a:ext cx="346979" cy="775608"/>
        </a:xfrm>
        <a:prstGeom prst="upArrow">
          <a:avLst>
            <a:gd name="adj1" fmla="val 24411"/>
            <a:gd name="adj2" fmla="val 67172"/>
          </a:avLst>
        </a:prstGeom>
        <a:gradFill flip="none" rotWithShape="1">
          <a:gsLst>
            <a:gs pos="0">
              <a:schemeClr val="accent6">
                <a:lumMod val="75000"/>
                <a:shade val="30000"/>
                <a:satMod val="115000"/>
              </a:schemeClr>
            </a:gs>
            <a:gs pos="50000">
              <a:schemeClr val="accent6">
                <a:lumMod val="75000"/>
                <a:shade val="67500"/>
                <a:satMod val="115000"/>
              </a:schemeClr>
            </a:gs>
            <a:gs pos="100000">
              <a:schemeClr val="accent6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19</xdr:col>
      <xdr:colOff>118652</xdr:colOff>
      <xdr:row>50</xdr:row>
      <xdr:rowOff>166615</xdr:rowOff>
    </xdr:from>
    <xdr:ext cx="2507524" cy="593304"/>
    <xdr:sp macro="" textlink="'Dados Para Dash Etanol'!J4">
      <xdr:nvSpPr>
        <xdr:cNvPr id="129" name="CaixaDeTexto 128">
          <a:extLst>
            <a:ext uri="{FF2B5EF4-FFF2-40B4-BE49-F238E27FC236}">
              <a16:creationId xmlns:a16="http://schemas.microsoft.com/office/drawing/2014/main" id="{877E2918-BF2D-4097-A5F6-9534CDB67195}"/>
            </a:ext>
          </a:extLst>
        </xdr:cNvPr>
        <xdr:cNvSpPr txBox="1"/>
      </xdr:nvSpPr>
      <xdr:spPr>
        <a:xfrm>
          <a:off x="11330938" y="9691615"/>
          <a:ext cx="2507524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B63F8E2A-02A2-4B1F-8AB9-DA264B199677}" type="TxLink">
            <a:rPr lang="en-US" sz="32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23.214</a:t>
          </a:fld>
          <a:endParaRPr lang="pt-BR" sz="3200" b="1"/>
        </a:p>
      </xdr:txBody>
    </xdr:sp>
    <xdr:clientData/>
  </xdr:oneCellAnchor>
  <xdr:oneCellAnchor>
    <xdr:from>
      <xdr:col>23</xdr:col>
      <xdr:colOff>311876</xdr:colOff>
      <xdr:row>50</xdr:row>
      <xdr:rowOff>166615</xdr:rowOff>
    </xdr:from>
    <xdr:ext cx="2507524" cy="593304"/>
    <xdr:sp macro="" textlink="'Dados Para Dash Etanol'!K4">
      <xdr:nvSpPr>
        <xdr:cNvPr id="130" name="CaixaDeTexto 129">
          <a:extLst>
            <a:ext uri="{FF2B5EF4-FFF2-40B4-BE49-F238E27FC236}">
              <a16:creationId xmlns:a16="http://schemas.microsoft.com/office/drawing/2014/main" id="{D77ACD06-58FB-43CE-86F8-55DC2D25C03A}"/>
            </a:ext>
          </a:extLst>
        </xdr:cNvPr>
        <xdr:cNvSpPr txBox="1"/>
      </xdr:nvSpPr>
      <xdr:spPr>
        <a:xfrm>
          <a:off x="13864590" y="9691615"/>
          <a:ext cx="2507524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B33A9562-C41B-4B61-80CB-5C750058DB9D}" type="TxLink">
            <a:rPr lang="en-US" sz="32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0</a:t>
          </a:fld>
          <a:endParaRPr lang="pt-BR" sz="3200" b="1"/>
        </a:p>
      </xdr:txBody>
    </xdr:sp>
    <xdr:clientData/>
  </xdr:oneCellAnchor>
  <xdr:twoCellAnchor>
    <xdr:from>
      <xdr:col>18</xdr:col>
      <xdr:colOff>312963</xdr:colOff>
      <xdr:row>51</xdr:row>
      <xdr:rowOff>21036</xdr:rowOff>
    </xdr:from>
    <xdr:to>
      <xdr:col>19</xdr:col>
      <xdr:colOff>163285</xdr:colOff>
      <xdr:row>53</xdr:row>
      <xdr:rowOff>143499</xdr:rowOff>
    </xdr:to>
    <xdr:sp macro="" textlink="">
      <xdr:nvSpPr>
        <xdr:cNvPr id="32" name="Triângulo isósceles 31">
          <a:extLst>
            <a:ext uri="{FF2B5EF4-FFF2-40B4-BE49-F238E27FC236}">
              <a16:creationId xmlns:a16="http://schemas.microsoft.com/office/drawing/2014/main" id="{D7DC60CE-0A0F-4434-A7A9-33FA74042658}"/>
            </a:ext>
          </a:extLst>
        </xdr:cNvPr>
        <xdr:cNvSpPr/>
      </xdr:nvSpPr>
      <xdr:spPr>
        <a:xfrm>
          <a:off x="10940142" y="9736536"/>
          <a:ext cx="435429" cy="503463"/>
        </a:xfrm>
        <a:prstGeom prst="triangle">
          <a:avLst/>
        </a:prstGeom>
        <a:gradFill flip="none" rotWithShape="1">
          <a:gsLst>
            <a:gs pos="0">
              <a:schemeClr val="accent6">
                <a:lumMod val="75000"/>
                <a:shade val="30000"/>
                <a:satMod val="115000"/>
              </a:schemeClr>
            </a:gs>
            <a:gs pos="50000">
              <a:schemeClr val="accent6">
                <a:lumMod val="75000"/>
                <a:shade val="67500"/>
                <a:satMod val="115000"/>
              </a:schemeClr>
            </a:gs>
            <a:gs pos="100000">
              <a:schemeClr val="accent6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299357</xdr:colOff>
      <xdr:row>40</xdr:row>
      <xdr:rowOff>142875</xdr:rowOff>
    </xdr:from>
    <xdr:to>
      <xdr:col>5</xdr:col>
      <xdr:colOff>353784</xdr:colOff>
      <xdr:row>52</xdr:row>
      <xdr:rowOff>108857</xdr:rowOff>
    </xdr:to>
    <xdr:cxnSp macro="">
      <xdr:nvCxnSpPr>
        <xdr:cNvPr id="148" name="Conector: Angulado 147">
          <a:extLst>
            <a:ext uri="{FF2B5EF4-FFF2-40B4-BE49-F238E27FC236}">
              <a16:creationId xmlns:a16="http://schemas.microsoft.com/office/drawing/2014/main" id="{6BC1210B-60C2-4F04-8C3F-63E3741B6145}"/>
            </a:ext>
          </a:extLst>
        </xdr:cNvPr>
        <xdr:cNvCxnSpPr>
          <a:stCxn id="113" idx="1"/>
        </xdr:cNvCxnSpPr>
      </xdr:nvCxnSpPr>
      <xdr:spPr>
        <a:xfrm rot="10800000" flipH="1" flipV="1">
          <a:off x="299357" y="7762875"/>
          <a:ext cx="2979963" cy="2251982"/>
        </a:xfrm>
        <a:prstGeom prst="bentConnector3">
          <a:avLst>
            <a:gd name="adj1" fmla="val -4931"/>
          </a:avLst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421821</xdr:colOff>
      <xdr:row>52</xdr:row>
      <xdr:rowOff>68036</xdr:rowOff>
    </xdr:from>
    <xdr:to>
      <xdr:col>17</xdr:col>
      <xdr:colOff>544285</xdr:colOff>
      <xdr:row>52</xdr:row>
      <xdr:rowOff>74841</xdr:rowOff>
    </xdr:to>
    <xdr:cxnSp macro="">
      <xdr:nvCxnSpPr>
        <xdr:cNvPr id="163" name="Conector de Seta Reta 162">
          <a:extLst>
            <a:ext uri="{FF2B5EF4-FFF2-40B4-BE49-F238E27FC236}">
              <a16:creationId xmlns:a16="http://schemas.microsoft.com/office/drawing/2014/main" id="{8AA7762D-9064-4B60-A6A9-294CBCA2DC2A}"/>
            </a:ext>
          </a:extLst>
        </xdr:cNvPr>
        <xdr:cNvCxnSpPr/>
      </xdr:nvCxnSpPr>
      <xdr:spPr>
        <a:xfrm flipV="1">
          <a:off x="9293678" y="9974036"/>
          <a:ext cx="1292678" cy="6805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421823</xdr:colOff>
      <xdr:row>49</xdr:row>
      <xdr:rowOff>55054</xdr:rowOff>
    </xdr:from>
    <xdr:to>
      <xdr:col>15</xdr:col>
      <xdr:colOff>435429</xdr:colOff>
      <xdr:row>55</xdr:row>
      <xdr:rowOff>109481</xdr:rowOff>
    </xdr:to>
    <xdr:sp macro="" textlink="">
      <xdr:nvSpPr>
        <xdr:cNvPr id="172" name="Retângulo: Cantos Arredondados 171">
          <a:extLst>
            <a:ext uri="{FF2B5EF4-FFF2-40B4-BE49-F238E27FC236}">
              <a16:creationId xmlns:a16="http://schemas.microsoft.com/office/drawing/2014/main" id="{A337A30A-6E8A-4ECE-9EFC-EA2D4672E3C0}"/>
            </a:ext>
          </a:extLst>
        </xdr:cNvPr>
        <xdr:cNvSpPr/>
      </xdr:nvSpPr>
      <xdr:spPr>
        <a:xfrm>
          <a:off x="3347359" y="9389554"/>
          <a:ext cx="5959927" cy="1197427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rgbClr val="00B0F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494945</xdr:colOff>
      <xdr:row>49</xdr:row>
      <xdr:rowOff>89613</xdr:rowOff>
    </xdr:from>
    <xdr:to>
      <xdr:col>15</xdr:col>
      <xdr:colOff>217714</xdr:colOff>
      <xdr:row>55</xdr:row>
      <xdr:rowOff>74922</xdr:rowOff>
    </xdr:to>
    <xdr:sp macro="" textlink="">
      <xdr:nvSpPr>
        <xdr:cNvPr id="118" name="CaixaDeTexto 117">
          <a:extLst>
            <a:ext uri="{FF2B5EF4-FFF2-40B4-BE49-F238E27FC236}">
              <a16:creationId xmlns:a16="http://schemas.microsoft.com/office/drawing/2014/main" id="{3996501B-853B-4F3B-B715-DD1C963F8EA7}"/>
            </a:ext>
          </a:extLst>
        </xdr:cNvPr>
        <xdr:cNvSpPr txBox="1"/>
      </xdr:nvSpPr>
      <xdr:spPr>
        <a:xfrm>
          <a:off x="3420481" y="9424113"/>
          <a:ext cx="5669090" cy="1128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0" baseline="0">
              <a:solidFill>
                <a:schemeClr val="tx1"/>
              </a:solidFill>
            </a:rPr>
            <a:t>Acréscimo de CBIOs, caso a usina</a:t>
          </a:r>
        </a:p>
        <a:p>
          <a:pPr algn="ctr"/>
          <a:r>
            <a:rPr lang="pt-BR" sz="3200" b="0" baseline="0">
              <a:solidFill>
                <a:schemeClr val="tx1"/>
              </a:solidFill>
            </a:rPr>
            <a:t> atinja o NEEA Máxima do Setor</a:t>
          </a:r>
          <a:endParaRPr lang="pt-BR" sz="3200" b="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39</xdr:col>
      <xdr:colOff>228599</xdr:colOff>
      <xdr:row>56</xdr:row>
      <xdr:rowOff>189150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801611C-4D5C-4B4A-9016-5D811BBF15D1}"/>
            </a:ext>
          </a:extLst>
        </xdr:cNvPr>
        <xdr:cNvSpPr/>
      </xdr:nvSpPr>
      <xdr:spPr>
        <a:xfrm>
          <a:off x="57150" y="57150"/>
          <a:ext cx="23085878" cy="1080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000"/>
        </a:p>
      </xdr:txBody>
    </xdr:sp>
    <xdr:clientData/>
  </xdr:twoCellAnchor>
  <xdr:twoCellAnchor>
    <xdr:from>
      <xdr:col>0</xdr:col>
      <xdr:colOff>130216</xdr:colOff>
      <xdr:row>0</xdr:row>
      <xdr:rowOff>98242</xdr:rowOff>
    </xdr:from>
    <xdr:to>
      <xdr:col>39</xdr:col>
      <xdr:colOff>179746</xdr:colOff>
      <xdr:row>23</xdr:row>
      <xdr:rowOff>18742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383819E-053A-427B-BA0C-FD7D674BAF05}"/>
            </a:ext>
          </a:extLst>
        </xdr:cNvPr>
        <xdr:cNvSpPr/>
      </xdr:nvSpPr>
      <xdr:spPr>
        <a:xfrm flipH="1" flipV="1">
          <a:off x="130216" y="98242"/>
          <a:ext cx="22963959" cy="43020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71436</xdr:colOff>
      <xdr:row>4</xdr:row>
      <xdr:rowOff>171450</xdr:rowOff>
    </xdr:from>
    <xdr:to>
      <xdr:col>38</xdr:col>
      <xdr:colOff>419100</xdr:colOff>
      <xdr:row>4</xdr:row>
      <xdr:rowOff>171450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468F1380-1471-483B-B25F-13B37EF7D65D}"/>
            </a:ext>
          </a:extLst>
        </xdr:cNvPr>
        <xdr:cNvCxnSpPr/>
      </xdr:nvCxnSpPr>
      <xdr:spPr>
        <a:xfrm>
          <a:off x="681036" y="933450"/>
          <a:ext cx="22979064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301234</xdr:colOff>
      <xdr:row>6</xdr:row>
      <xdr:rowOff>145473</xdr:rowOff>
    </xdr:from>
    <xdr:to>
      <xdr:col>38</xdr:col>
      <xdr:colOff>476250</xdr:colOff>
      <xdr:row>26</xdr:row>
      <xdr:rowOff>176893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78723138-C91A-4316-AB8F-3B43AAC8D4CF}"/>
            </a:ext>
          </a:extLst>
        </xdr:cNvPr>
        <xdr:cNvSpPr/>
      </xdr:nvSpPr>
      <xdr:spPr>
        <a:xfrm>
          <a:off x="16901948" y="1288473"/>
          <a:ext cx="6910552" cy="3841420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80963</xdr:colOff>
      <xdr:row>18</xdr:row>
      <xdr:rowOff>33618</xdr:rowOff>
    </xdr:from>
    <xdr:to>
      <xdr:col>5</xdr:col>
      <xdr:colOff>231323</xdr:colOff>
      <xdr:row>48</xdr:row>
      <xdr:rowOff>13606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3A374AC6-6751-405C-8D92-9F9DB5B6FB23}"/>
            </a:ext>
          </a:extLst>
        </xdr:cNvPr>
        <xdr:cNvSpPr/>
      </xdr:nvSpPr>
      <xdr:spPr>
        <a:xfrm>
          <a:off x="666070" y="3462618"/>
          <a:ext cx="2490789" cy="5694988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591263</xdr:colOff>
      <xdr:row>18</xdr:row>
      <xdr:rowOff>44824</xdr:rowOff>
    </xdr:from>
    <xdr:to>
      <xdr:col>10</xdr:col>
      <xdr:colOff>92738</xdr:colOff>
      <xdr:row>48</xdr:row>
      <xdr:rowOff>17416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2EF17B20-B0AC-402A-9A67-EF707C9B8F31}"/>
            </a:ext>
          </a:extLst>
        </xdr:cNvPr>
        <xdr:cNvSpPr/>
      </xdr:nvSpPr>
      <xdr:spPr>
        <a:xfrm>
          <a:off x="3616851" y="3473824"/>
          <a:ext cx="2594299" cy="5687592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450773</xdr:colOff>
      <xdr:row>18</xdr:row>
      <xdr:rowOff>56029</xdr:rowOff>
    </xdr:from>
    <xdr:to>
      <xdr:col>18</xdr:col>
      <xdr:colOff>361239</xdr:colOff>
      <xdr:row>48</xdr:row>
      <xdr:rowOff>17416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A375A7E4-0C60-4354-960E-F6702CDFBBED}"/>
            </a:ext>
          </a:extLst>
        </xdr:cNvPr>
        <xdr:cNvSpPr/>
      </xdr:nvSpPr>
      <xdr:spPr>
        <a:xfrm>
          <a:off x="6569185" y="3485029"/>
          <a:ext cx="4751407" cy="5676387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108857</xdr:colOff>
      <xdr:row>18</xdr:row>
      <xdr:rowOff>47225</xdr:rowOff>
    </xdr:from>
    <xdr:to>
      <xdr:col>26</xdr:col>
      <xdr:colOff>474316</xdr:colOff>
      <xdr:row>48</xdr:row>
      <xdr:rowOff>27213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32F7AF00-13C4-4066-9326-945F9742EDED}"/>
            </a:ext>
          </a:extLst>
        </xdr:cNvPr>
        <xdr:cNvSpPr/>
      </xdr:nvSpPr>
      <xdr:spPr>
        <a:xfrm>
          <a:off x="11321143" y="3476225"/>
          <a:ext cx="4461209" cy="5694988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450273</xdr:colOff>
      <xdr:row>6</xdr:row>
      <xdr:rowOff>9526</xdr:rowOff>
    </xdr:from>
    <xdr:to>
      <xdr:col>26</xdr:col>
      <xdr:colOff>546452</xdr:colOff>
      <xdr:row>17</xdr:row>
      <xdr:rowOff>33618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0CB2A02C-7D62-4E40-9219-74FAB4A1789E}"/>
            </a:ext>
          </a:extLst>
        </xdr:cNvPr>
        <xdr:cNvSpPr/>
      </xdr:nvSpPr>
      <xdr:spPr>
        <a:xfrm>
          <a:off x="450273" y="1152526"/>
          <a:ext cx="15924997" cy="2119592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598714</xdr:colOff>
      <xdr:row>18</xdr:row>
      <xdr:rowOff>53636</xdr:rowOff>
    </xdr:from>
    <xdr:to>
      <xdr:col>10</xdr:col>
      <xdr:colOff>100934</xdr:colOff>
      <xdr:row>24</xdr:row>
      <xdr:rowOff>73365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4F63FA6B-4FC0-4601-B8D0-E0E589588C43}"/>
            </a:ext>
          </a:extLst>
        </xdr:cNvPr>
        <xdr:cNvSpPr/>
      </xdr:nvSpPr>
      <xdr:spPr>
        <a:xfrm>
          <a:off x="3624302" y="3482636"/>
          <a:ext cx="2595044" cy="1162729"/>
        </a:xfrm>
        <a:prstGeom prst="roundRect">
          <a:avLst>
            <a:gd name="adj" fmla="val 30792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598714</xdr:colOff>
      <xdr:row>21</xdr:row>
      <xdr:rowOff>40634</xdr:rowOff>
    </xdr:from>
    <xdr:to>
      <xdr:col>10</xdr:col>
      <xdr:colOff>95118</xdr:colOff>
      <xdr:row>24</xdr:row>
      <xdr:rowOff>89650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04C47B3E-3F0A-46F9-A06C-3100C493AD92}"/>
            </a:ext>
          </a:extLst>
        </xdr:cNvPr>
        <xdr:cNvSpPr/>
      </xdr:nvSpPr>
      <xdr:spPr>
        <a:xfrm>
          <a:off x="3529483" y="4041134"/>
          <a:ext cx="2515097" cy="620516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88858</xdr:colOff>
      <xdr:row>18</xdr:row>
      <xdr:rowOff>28463</xdr:rowOff>
    </xdr:from>
    <xdr:to>
      <xdr:col>5</xdr:col>
      <xdr:colOff>235324</xdr:colOff>
      <xdr:row>24</xdr:row>
      <xdr:rowOff>18937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C8A47DB0-1D47-4F7C-9F7D-C19C1EBD27E9}"/>
            </a:ext>
          </a:extLst>
        </xdr:cNvPr>
        <xdr:cNvSpPr/>
      </xdr:nvSpPr>
      <xdr:spPr>
        <a:xfrm>
          <a:off x="693976" y="3457463"/>
          <a:ext cx="2566936" cy="1133474"/>
        </a:xfrm>
        <a:prstGeom prst="roundRect">
          <a:avLst>
            <a:gd name="adj" fmla="val 39196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89647</xdr:colOff>
      <xdr:row>20</xdr:row>
      <xdr:rowOff>174800</xdr:rowOff>
    </xdr:from>
    <xdr:to>
      <xdr:col>5</xdr:col>
      <xdr:colOff>231322</xdr:colOff>
      <xdr:row>24</xdr:row>
      <xdr:rowOff>78443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8F31A06C-E49F-47C4-BB37-F917EAEA0003}"/>
            </a:ext>
          </a:extLst>
        </xdr:cNvPr>
        <xdr:cNvSpPr/>
      </xdr:nvSpPr>
      <xdr:spPr>
        <a:xfrm>
          <a:off x="694765" y="3984800"/>
          <a:ext cx="2562145" cy="665643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462643</xdr:colOff>
      <xdr:row>18</xdr:row>
      <xdr:rowOff>69285</xdr:rowOff>
    </xdr:from>
    <xdr:to>
      <xdr:col>18</xdr:col>
      <xdr:colOff>381000</xdr:colOff>
      <xdr:row>24</xdr:row>
      <xdr:rowOff>73366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A01337C6-0F06-429A-9555-FCFD6B2678D6}"/>
            </a:ext>
          </a:extLst>
        </xdr:cNvPr>
        <xdr:cNvSpPr/>
      </xdr:nvSpPr>
      <xdr:spPr>
        <a:xfrm>
          <a:off x="6581055" y="3498285"/>
          <a:ext cx="4759298" cy="1147081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462643</xdr:colOff>
      <xdr:row>21</xdr:row>
      <xdr:rowOff>48527</xdr:rowOff>
    </xdr:from>
    <xdr:to>
      <xdr:col>18</xdr:col>
      <xdr:colOff>380999</xdr:colOff>
      <xdr:row>24</xdr:row>
      <xdr:rowOff>84928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A5545740-7930-4449-9F50-753CCB33D886}"/>
            </a:ext>
          </a:extLst>
        </xdr:cNvPr>
        <xdr:cNvSpPr/>
      </xdr:nvSpPr>
      <xdr:spPr>
        <a:xfrm>
          <a:off x="6581055" y="4049027"/>
          <a:ext cx="4759297" cy="607901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108858</xdr:colOff>
      <xdr:row>18</xdr:row>
      <xdr:rowOff>48602</xdr:rowOff>
    </xdr:from>
    <xdr:to>
      <xdr:col>26</xdr:col>
      <xdr:colOff>475148</xdr:colOff>
      <xdr:row>24</xdr:row>
      <xdr:rowOff>37171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C2E3BDCC-5E4E-4E68-98B1-901597C393AD}"/>
            </a:ext>
          </a:extLst>
        </xdr:cNvPr>
        <xdr:cNvSpPr/>
      </xdr:nvSpPr>
      <xdr:spPr>
        <a:xfrm>
          <a:off x="11673329" y="3477602"/>
          <a:ext cx="4602113" cy="1131569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114844</xdr:colOff>
      <xdr:row>21</xdr:row>
      <xdr:rowOff>6345</xdr:rowOff>
    </xdr:from>
    <xdr:to>
      <xdr:col>26</xdr:col>
      <xdr:colOff>476250</xdr:colOff>
      <xdr:row>24</xdr:row>
      <xdr:rowOff>50366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6DF1B79C-AF55-4C79-A2D1-33C6647174C2}"/>
            </a:ext>
          </a:extLst>
        </xdr:cNvPr>
        <xdr:cNvSpPr/>
      </xdr:nvSpPr>
      <xdr:spPr>
        <a:xfrm>
          <a:off x="11679315" y="4006845"/>
          <a:ext cx="4597229" cy="615521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310730</xdr:colOff>
      <xdr:row>6</xdr:row>
      <xdr:rowOff>92281</xdr:rowOff>
    </xdr:from>
    <xdr:to>
      <xdr:col>38</xdr:col>
      <xdr:colOff>485775</xdr:colOff>
      <xdr:row>12</xdr:row>
      <xdr:rowOff>59895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FD85BA18-14DA-451B-946E-C1812187C96E}"/>
            </a:ext>
          </a:extLst>
        </xdr:cNvPr>
        <xdr:cNvSpPr/>
      </xdr:nvSpPr>
      <xdr:spPr>
        <a:xfrm>
          <a:off x="16224807" y="1235281"/>
          <a:ext cx="6622737" cy="1110614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315057</xdr:colOff>
      <xdr:row>9</xdr:row>
      <xdr:rowOff>36689</xdr:rowOff>
    </xdr:from>
    <xdr:to>
      <xdr:col>38</xdr:col>
      <xdr:colOff>485774</xdr:colOff>
      <xdr:row>12</xdr:row>
      <xdr:rowOff>64226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C0C98676-5EA1-4F12-A758-DE29D4BD5661}"/>
            </a:ext>
          </a:extLst>
        </xdr:cNvPr>
        <xdr:cNvSpPr/>
      </xdr:nvSpPr>
      <xdr:spPr>
        <a:xfrm>
          <a:off x="16859982" y="1665464"/>
          <a:ext cx="6876317" cy="570462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471255</xdr:colOff>
      <xdr:row>19</xdr:row>
      <xdr:rowOff>129186</xdr:rowOff>
    </xdr:from>
    <xdr:to>
      <xdr:col>18</xdr:col>
      <xdr:colOff>372194</xdr:colOff>
      <xdr:row>23</xdr:row>
      <xdr:rowOff>46405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FEBCF2F3-8980-4520-BC49-93810E7CE8D7}"/>
            </a:ext>
          </a:extLst>
        </xdr:cNvPr>
        <xdr:cNvSpPr txBox="1"/>
      </xdr:nvSpPr>
      <xdr:spPr>
        <a:xfrm>
          <a:off x="6417576" y="3748686"/>
          <a:ext cx="4581797" cy="6792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Produção m³</a:t>
          </a:r>
        </a:p>
      </xdr:txBody>
    </xdr:sp>
    <xdr:clientData/>
  </xdr:twoCellAnchor>
  <xdr:twoCellAnchor>
    <xdr:from>
      <xdr:col>19</xdr:col>
      <xdr:colOff>181977</xdr:colOff>
      <xdr:row>19</xdr:row>
      <xdr:rowOff>132996</xdr:rowOff>
    </xdr:from>
    <xdr:to>
      <xdr:col>26</xdr:col>
      <xdr:colOff>580394</xdr:colOff>
      <xdr:row>23</xdr:row>
      <xdr:rowOff>42595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10B6B536-807D-4491-B83C-1D0131DC588C}"/>
            </a:ext>
          </a:extLst>
        </xdr:cNvPr>
        <xdr:cNvSpPr txBox="1"/>
      </xdr:nvSpPr>
      <xdr:spPr>
        <a:xfrm>
          <a:off x="11394263" y="3752496"/>
          <a:ext cx="4494167" cy="671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CBIOs</a:t>
          </a:r>
        </a:p>
      </xdr:txBody>
    </xdr:sp>
    <xdr:clientData/>
  </xdr:twoCellAnchor>
  <xdr:twoCellAnchor>
    <xdr:from>
      <xdr:col>5</xdr:col>
      <xdr:colOff>473968</xdr:colOff>
      <xdr:row>18</xdr:row>
      <xdr:rowOff>38596</xdr:rowOff>
    </xdr:from>
    <xdr:to>
      <xdr:col>10</xdr:col>
      <xdr:colOff>230087</xdr:colOff>
      <xdr:row>24</xdr:row>
      <xdr:rowOff>136994</xdr:rowOff>
    </xdr:to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B96FD077-CE72-4E7B-858C-7D0899D9BD1A}"/>
            </a:ext>
          </a:extLst>
        </xdr:cNvPr>
        <xdr:cNvSpPr txBox="1"/>
      </xdr:nvSpPr>
      <xdr:spPr>
        <a:xfrm>
          <a:off x="3404737" y="3467596"/>
          <a:ext cx="2774812" cy="1241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Elegibilidade</a:t>
          </a:r>
        </a:p>
        <a:p>
          <a:pPr algn="ctr"/>
          <a:r>
            <a:rPr lang="pt-BR" sz="3200">
              <a:solidFill>
                <a:schemeClr val="bg1"/>
              </a:solidFill>
            </a:rPr>
            <a:t> </a:t>
          </a:r>
          <a:r>
            <a:rPr lang="pt-BR" sz="3200" b="1">
              <a:solidFill>
                <a:schemeClr val="bg1"/>
              </a:solidFill>
            </a:rPr>
            <a:t>%</a:t>
          </a:r>
        </a:p>
      </xdr:txBody>
    </xdr:sp>
    <xdr:clientData/>
  </xdr:twoCellAnchor>
  <xdr:twoCellAnchor>
    <xdr:from>
      <xdr:col>1</xdr:col>
      <xdr:colOff>125058</xdr:colOff>
      <xdr:row>18</xdr:row>
      <xdr:rowOff>87009</xdr:rowOff>
    </xdr:from>
    <xdr:to>
      <xdr:col>5</xdr:col>
      <xdr:colOff>246530</xdr:colOff>
      <xdr:row>24</xdr:row>
      <xdr:rowOff>88581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67707536-6576-467F-8ADB-324C82E33562}"/>
            </a:ext>
          </a:extLst>
        </xdr:cNvPr>
        <xdr:cNvSpPr txBox="1"/>
      </xdr:nvSpPr>
      <xdr:spPr>
        <a:xfrm>
          <a:off x="711212" y="3516009"/>
          <a:ext cx="2466087" cy="1144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 NEEA</a:t>
          </a:r>
        </a:p>
        <a:p>
          <a:pPr algn="ctr"/>
          <a:r>
            <a:rPr lang="pt-BR" sz="2800" b="1">
              <a:solidFill>
                <a:schemeClr val="bg1"/>
              </a:solidFill>
            </a:rPr>
            <a:t> g CO2 eq/MJ</a:t>
          </a:r>
        </a:p>
      </xdr:txBody>
    </xdr:sp>
    <xdr:clientData/>
  </xdr:twoCellAnchor>
  <xdr:twoCellAnchor>
    <xdr:from>
      <xdr:col>1</xdr:col>
      <xdr:colOff>485345</xdr:colOff>
      <xdr:row>8</xdr:row>
      <xdr:rowOff>189634</xdr:rowOff>
    </xdr:from>
    <xdr:to>
      <xdr:col>5</xdr:col>
      <xdr:colOff>398318</xdr:colOff>
      <xdr:row>14</xdr:row>
      <xdr:rowOff>34636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3691818A-FA25-48F3-AA9E-A4680EEAFFB8}"/>
            </a:ext>
          </a:extLst>
        </xdr:cNvPr>
        <xdr:cNvSpPr txBox="1"/>
      </xdr:nvSpPr>
      <xdr:spPr>
        <a:xfrm>
          <a:off x="1091481" y="1713634"/>
          <a:ext cx="2337519" cy="988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5400">
              <a:solidFill>
                <a:schemeClr val="bg1"/>
              </a:solidFill>
            </a:rPr>
            <a:t>Usina</a:t>
          </a:r>
          <a:r>
            <a:rPr lang="pt-BR" sz="5400" baseline="0">
              <a:solidFill>
                <a:schemeClr val="bg1"/>
              </a:solidFill>
            </a:rPr>
            <a:t>:</a:t>
          </a:r>
        </a:p>
      </xdr:txBody>
    </xdr:sp>
    <xdr:clientData/>
  </xdr:twoCellAnchor>
  <xdr:twoCellAnchor>
    <xdr:from>
      <xdr:col>27</xdr:col>
      <xdr:colOff>326571</xdr:colOff>
      <xdr:row>7</xdr:row>
      <xdr:rowOff>155102</xdr:rowOff>
    </xdr:from>
    <xdr:to>
      <xdr:col>38</xdr:col>
      <xdr:colOff>530679</xdr:colOff>
      <xdr:row>11</xdr:row>
      <xdr:rowOff>68511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3458EA68-C84A-4864-9857-A2CA42E454B5}"/>
            </a:ext>
          </a:extLst>
        </xdr:cNvPr>
        <xdr:cNvSpPr txBox="1"/>
      </xdr:nvSpPr>
      <xdr:spPr>
        <a:xfrm>
          <a:off x="16219714" y="1488602"/>
          <a:ext cx="6640286" cy="675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>
              <a:solidFill>
                <a:schemeClr val="bg1"/>
              </a:solidFill>
            </a:rPr>
            <a:t>TOP</a:t>
          </a:r>
          <a:r>
            <a:rPr lang="pt-BR" sz="3200" baseline="0">
              <a:solidFill>
                <a:schemeClr val="bg1"/>
              </a:solidFill>
            </a:rPr>
            <a:t> 5 NEEA</a:t>
          </a:r>
          <a:endParaRPr lang="pt-BR" sz="3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269732</xdr:colOff>
      <xdr:row>0</xdr:row>
      <xdr:rowOff>116897</xdr:rowOff>
    </xdr:from>
    <xdr:to>
      <xdr:col>13</xdr:col>
      <xdr:colOff>152400</xdr:colOff>
      <xdr:row>6</xdr:row>
      <xdr:rowOff>152399</xdr:rowOff>
    </xdr:to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A47802C8-D7FD-4FFA-BADE-16DD751E412B}"/>
            </a:ext>
          </a:extLst>
        </xdr:cNvPr>
        <xdr:cNvSpPr txBox="1"/>
      </xdr:nvSpPr>
      <xdr:spPr>
        <a:xfrm>
          <a:off x="1482005" y="116897"/>
          <a:ext cx="6636759" cy="1074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5400">
              <a:solidFill>
                <a:schemeClr val="bg1"/>
              </a:solidFill>
            </a:rPr>
            <a:t>Biodiesel</a:t>
          </a:r>
        </a:p>
      </xdr:txBody>
    </xdr:sp>
    <xdr:clientData/>
  </xdr:twoCellAnchor>
  <xdr:twoCellAnchor>
    <xdr:from>
      <xdr:col>27</xdr:col>
      <xdr:colOff>367393</xdr:colOff>
      <xdr:row>28</xdr:row>
      <xdr:rowOff>60362</xdr:rowOff>
    </xdr:from>
    <xdr:to>
      <xdr:col>38</xdr:col>
      <xdr:colOff>498762</xdr:colOff>
      <xdr:row>48</xdr:row>
      <xdr:rowOff>54422</xdr:rowOff>
    </xdr:to>
    <xdr:sp macro="" textlink="">
      <xdr:nvSpPr>
        <xdr:cNvPr id="45" name="Retângulo: Cantos Arredondados 44">
          <a:extLst>
            <a:ext uri="{FF2B5EF4-FFF2-40B4-BE49-F238E27FC236}">
              <a16:creationId xmlns:a16="http://schemas.microsoft.com/office/drawing/2014/main" id="{5A1780C0-507F-4DBF-B6C3-1AA24A9E762C}"/>
            </a:ext>
          </a:extLst>
        </xdr:cNvPr>
        <xdr:cNvSpPr/>
      </xdr:nvSpPr>
      <xdr:spPr>
        <a:xfrm>
          <a:off x="16968107" y="5394362"/>
          <a:ext cx="6866905" cy="3804060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358566</xdr:colOff>
      <xdr:row>27</xdr:row>
      <xdr:rowOff>186240</xdr:rowOff>
    </xdr:from>
    <xdr:to>
      <xdr:col>38</xdr:col>
      <xdr:colOff>510388</xdr:colOff>
      <xdr:row>33</xdr:row>
      <xdr:rowOff>176714</xdr:rowOff>
    </xdr:to>
    <xdr:sp macro="" textlink="">
      <xdr:nvSpPr>
        <xdr:cNvPr id="46" name="Retângulo: Cantos Arredondados 45">
          <a:extLst>
            <a:ext uri="{FF2B5EF4-FFF2-40B4-BE49-F238E27FC236}">
              <a16:creationId xmlns:a16="http://schemas.microsoft.com/office/drawing/2014/main" id="{2EAB6113-C494-471A-B686-B0DB58C4305A}"/>
            </a:ext>
          </a:extLst>
        </xdr:cNvPr>
        <xdr:cNvSpPr/>
      </xdr:nvSpPr>
      <xdr:spPr>
        <a:xfrm>
          <a:off x="16251709" y="5329740"/>
          <a:ext cx="6588000" cy="1133474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362434</xdr:colOff>
      <xdr:row>30</xdr:row>
      <xdr:rowOff>142078</xdr:rowOff>
    </xdr:from>
    <xdr:to>
      <xdr:col>38</xdr:col>
      <xdr:colOff>514256</xdr:colOff>
      <xdr:row>34</xdr:row>
      <xdr:rowOff>20850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B039C86E-E05D-465F-ACAE-B63ED4EB71EA}"/>
            </a:ext>
          </a:extLst>
        </xdr:cNvPr>
        <xdr:cNvSpPr/>
      </xdr:nvSpPr>
      <xdr:spPr>
        <a:xfrm>
          <a:off x="16255577" y="5857078"/>
          <a:ext cx="6588000" cy="640772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340178</xdr:colOff>
      <xdr:row>29</xdr:row>
      <xdr:rowOff>133840</xdr:rowOff>
    </xdr:from>
    <xdr:to>
      <xdr:col>38</xdr:col>
      <xdr:colOff>517072</xdr:colOff>
      <xdr:row>33</xdr:row>
      <xdr:rowOff>47249</xdr:rowOff>
    </xdr:to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6A5AF16B-3428-4479-982B-D649B4B5C528}"/>
            </a:ext>
          </a:extLst>
        </xdr:cNvPr>
        <xdr:cNvSpPr txBox="1"/>
      </xdr:nvSpPr>
      <xdr:spPr>
        <a:xfrm>
          <a:off x="16233321" y="5658340"/>
          <a:ext cx="6613072" cy="675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>
              <a:solidFill>
                <a:schemeClr val="bg1"/>
              </a:solidFill>
            </a:rPr>
            <a:t>BOTTOM</a:t>
          </a:r>
          <a:r>
            <a:rPr lang="pt-BR" sz="3200" baseline="0">
              <a:solidFill>
                <a:schemeClr val="bg1"/>
              </a:solidFill>
            </a:rPr>
            <a:t> 5 NEEA</a:t>
          </a:r>
          <a:endParaRPr lang="pt-BR" sz="32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138546</xdr:colOff>
      <xdr:row>7</xdr:row>
      <xdr:rowOff>51954</xdr:rowOff>
    </xdr:from>
    <xdr:to>
      <xdr:col>25</xdr:col>
      <xdr:colOff>557893</xdr:colOff>
      <xdr:row>16</xdr:row>
      <xdr:rowOff>54429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3" name="Nome da Usina 1">
              <a:extLst>
                <a:ext uri="{FF2B5EF4-FFF2-40B4-BE49-F238E27FC236}">
                  <a16:creationId xmlns:a16="http://schemas.microsoft.com/office/drawing/2014/main" id="{E4579A06-BA09-4B9F-BE72-452EEDD2A7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 da Usin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9227" y="1385455"/>
              <a:ext cx="12763501" cy="16452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10</xdr:col>
      <xdr:colOff>464067</xdr:colOff>
      <xdr:row>25</xdr:row>
      <xdr:rowOff>163289</xdr:rowOff>
    </xdr:from>
    <xdr:to>
      <xdr:col>18</xdr:col>
      <xdr:colOff>379382</xdr:colOff>
      <xdr:row>32</xdr:row>
      <xdr:rowOff>14006</xdr:rowOff>
    </xdr:to>
    <xdr:sp macro="" textlink="'Dados Para Dash Biodisel'!C4">
      <xdr:nvSpPr>
        <xdr:cNvPr id="49" name="CaixaDeTexto 48">
          <a:extLst>
            <a:ext uri="{FF2B5EF4-FFF2-40B4-BE49-F238E27FC236}">
              <a16:creationId xmlns:a16="http://schemas.microsoft.com/office/drawing/2014/main" id="{A5762416-24A4-43F6-961F-4A268C6DB2A6}"/>
            </a:ext>
          </a:extLst>
        </xdr:cNvPr>
        <xdr:cNvSpPr txBox="1"/>
      </xdr:nvSpPr>
      <xdr:spPr>
        <a:xfrm>
          <a:off x="6410388" y="4925789"/>
          <a:ext cx="4596173" cy="1184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46096AE-4712-4189-9C2A-875865316492}" type="TxLink">
            <a:rPr lang="en-US" sz="4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104.011</a:t>
          </a:fld>
          <a:endParaRPr lang="pt-BR" sz="23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25</xdr:row>
      <xdr:rowOff>155582</xdr:rowOff>
    </xdr:from>
    <xdr:to>
      <xdr:col>10</xdr:col>
      <xdr:colOff>94384</xdr:colOff>
      <xdr:row>32</xdr:row>
      <xdr:rowOff>21712</xdr:rowOff>
    </xdr:to>
    <xdr:sp macro="" textlink="'Dados Para Dash Biodisel'!B4">
      <xdr:nvSpPr>
        <xdr:cNvPr id="50" name="CaixaDeTexto 49">
          <a:extLst>
            <a:ext uri="{FF2B5EF4-FFF2-40B4-BE49-F238E27FC236}">
              <a16:creationId xmlns:a16="http://schemas.microsoft.com/office/drawing/2014/main" id="{BC99868C-4EBB-42AD-92B2-03377ECC3F7B}"/>
            </a:ext>
          </a:extLst>
        </xdr:cNvPr>
        <xdr:cNvSpPr txBox="1"/>
      </xdr:nvSpPr>
      <xdr:spPr>
        <a:xfrm>
          <a:off x="3597088" y="4918082"/>
          <a:ext cx="2615708" cy="1199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2F3B243-5175-4E1D-A91B-4C890E424061}" type="TxLink">
            <a:rPr lang="en-US" sz="4800" b="1" i="0" u="none" strike="noStrike">
              <a:solidFill>
                <a:srgbClr val="FF0000"/>
              </a:solidFill>
              <a:latin typeface="Calibri"/>
              <a:cs typeface="Calibri"/>
            </a:rPr>
            <a:pPr algn="ctr"/>
            <a:t>45,85</a:t>
          </a:fld>
          <a:endParaRPr lang="pt-BR" sz="48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102005</xdr:colOff>
      <xdr:row>25</xdr:row>
      <xdr:rowOff>166146</xdr:rowOff>
    </xdr:from>
    <xdr:to>
      <xdr:col>5</xdr:col>
      <xdr:colOff>207819</xdr:colOff>
      <xdr:row>32</xdr:row>
      <xdr:rowOff>11148</xdr:rowOff>
    </xdr:to>
    <xdr:sp macro="" textlink="'Dados Para Dash Biodisel'!A4">
      <xdr:nvSpPr>
        <xdr:cNvPr id="51" name="CaixaDeTexto 50">
          <a:extLst>
            <a:ext uri="{FF2B5EF4-FFF2-40B4-BE49-F238E27FC236}">
              <a16:creationId xmlns:a16="http://schemas.microsoft.com/office/drawing/2014/main" id="{C328FB0E-0857-4677-9610-E5915C5CDC53}"/>
            </a:ext>
          </a:extLst>
        </xdr:cNvPr>
        <xdr:cNvSpPr txBox="1"/>
      </xdr:nvSpPr>
      <xdr:spPr>
        <a:xfrm>
          <a:off x="707123" y="4928646"/>
          <a:ext cx="2526284" cy="1178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83362AE-B5DF-46BC-A126-DCAB7A81342F}" type="TxLink">
            <a:rPr lang="en-US" sz="4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81,20</a:t>
          </a:fld>
          <a:r>
            <a:rPr lang="en-US" sz="4800" b="1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r>
          <a:endParaRPr lang="pt-BR" sz="28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260688</xdr:colOff>
      <xdr:row>25</xdr:row>
      <xdr:rowOff>166146</xdr:rowOff>
    </xdr:from>
    <xdr:to>
      <xdr:col>26</xdr:col>
      <xdr:colOff>501683</xdr:colOff>
      <xdr:row>32</xdr:row>
      <xdr:rowOff>11148</xdr:rowOff>
    </xdr:to>
    <xdr:sp macro="" textlink="'Dados Para Dash Biodisel'!D4">
      <xdr:nvSpPr>
        <xdr:cNvPr id="52" name="CaixaDeTexto 51">
          <a:extLst>
            <a:ext uri="{FF2B5EF4-FFF2-40B4-BE49-F238E27FC236}">
              <a16:creationId xmlns:a16="http://schemas.microsoft.com/office/drawing/2014/main" id="{1E4D4078-CD1F-4DE6-A4C3-F54FFA7E5BC4}"/>
            </a:ext>
          </a:extLst>
        </xdr:cNvPr>
        <xdr:cNvSpPr txBox="1"/>
      </xdr:nvSpPr>
      <xdr:spPr>
        <a:xfrm>
          <a:off x="11472974" y="4928646"/>
          <a:ext cx="4336745" cy="1178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BFA5A94-4162-4181-8E48-1299C2E278AF}" type="TxLink">
            <a:rPr lang="en-US" sz="4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128.562</a:t>
          </a:fld>
          <a:endParaRPr lang="pt-BR" sz="48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142476</xdr:colOff>
      <xdr:row>24</xdr:row>
      <xdr:rowOff>25695</xdr:rowOff>
    </xdr:from>
    <xdr:ext cx="1114857" cy="593304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3503EAF-8F06-407B-A4A2-B8CA1796271A}"/>
            </a:ext>
          </a:extLst>
        </xdr:cNvPr>
        <xdr:cNvSpPr txBox="1"/>
      </xdr:nvSpPr>
      <xdr:spPr>
        <a:xfrm>
          <a:off x="1352711" y="4597695"/>
          <a:ext cx="111485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3200"/>
            <a:t>Usina</a:t>
          </a:r>
          <a:endParaRPr lang="pt-BR" sz="1600"/>
        </a:p>
      </xdr:txBody>
    </xdr:sp>
    <xdr:clientData/>
  </xdr:oneCellAnchor>
  <xdr:oneCellAnchor>
    <xdr:from>
      <xdr:col>7</xdr:col>
      <xdr:colOff>2723</xdr:colOff>
      <xdr:row>24</xdr:row>
      <xdr:rowOff>25695</xdr:rowOff>
    </xdr:from>
    <xdr:ext cx="1114857" cy="593304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B4FE4521-84F1-4278-8A24-2C369F6027B4}"/>
            </a:ext>
          </a:extLst>
        </xdr:cNvPr>
        <xdr:cNvSpPr txBox="1"/>
      </xdr:nvSpPr>
      <xdr:spPr>
        <a:xfrm>
          <a:off x="4305782" y="4597695"/>
          <a:ext cx="111485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3200"/>
            <a:t>Usina</a:t>
          </a:r>
          <a:endParaRPr lang="pt-BR" sz="1600"/>
        </a:p>
      </xdr:txBody>
    </xdr:sp>
    <xdr:clientData/>
  </xdr:oneCellAnchor>
  <xdr:oneCellAnchor>
    <xdr:from>
      <xdr:col>13</xdr:col>
      <xdr:colOff>449403</xdr:colOff>
      <xdr:row>24</xdr:row>
      <xdr:rowOff>25695</xdr:rowOff>
    </xdr:from>
    <xdr:ext cx="1114857" cy="593304"/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7113762D-61C0-40BF-98C9-61D32BC80C4C}"/>
            </a:ext>
          </a:extLst>
        </xdr:cNvPr>
        <xdr:cNvSpPr txBox="1"/>
      </xdr:nvSpPr>
      <xdr:spPr>
        <a:xfrm>
          <a:off x="8151046" y="4597695"/>
          <a:ext cx="111485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3200"/>
            <a:t>Usina</a:t>
          </a:r>
          <a:endParaRPr lang="pt-BR" sz="1600"/>
        </a:p>
      </xdr:txBody>
    </xdr:sp>
    <xdr:clientData/>
  </xdr:oneCellAnchor>
  <xdr:oneCellAnchor>
    <xdr:from>
      <xdr:col>22</xdr:col>
      <xdr:colOff>116311</xdr:colOff>
      <xdr:row>24</xdr:row>
      <xdr:rowOff>59312</xdr:rowOff>
    </xdr:from>
    <xdr:ext cx="1114857" cy="593304"/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BFB3F49A-CEBF-4709-AD3B-47C35B9CE4A4}"/>
            </a:ext>
          </a:extLst>
        </xdr:cNvPr>
        <xdr:cNvSpPr txBox="1"/>
      </xdr:nvSpPr>
      <xdr:spPr>
        <a:xfrm>
          <a:off x="13083918" y="4631312"/>
          <a:ext cx="111485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3200"/>
            <a:t>Usina</a:t>
          </a:r>
          <a:endParaRPr lang="pt-BR" sz="1600"/>
        </a:p>
      </xdr:txBody>
    </xdr:sp>
    <xdr:clientData/>
  </xdr:oneCellAnchor>
  <xdr:oneCellAnchor>
    <xdr:from>
      <xdr:col>13</xdr:col>
      <xdr:colOff>148102</xdr:colOff>
      <xdr:row>31</xdr:row>
      <xdr:rowOff>16268</xdr:rowOff>
    </xdr:from>
    <xdr:ext cx="1717458" cy="468013"/>
    <xdr:sp macro="" textlink="">
      <xdr:nvSpPr>
        <xdr:cNvPr id="60" name="CaixaDeTexto 59">
          <a:extLst>
            <a:ext uri="{FF2B5EF4-FFF2-40B4-BE49-F238E27FC236}">
              <a16:creationId xmlns:a16="http://schemas.microsoft.com/office/drawing/2014/main" id="{55931A87-F615-4D22-85F6-FF087C514CD5}"/>
            </a:ext>
          </a:extLst>
        </xdr:cNvPr>
        <xdr:cNvSpPr txBox="1"/>
      </xdr:nvSpPr>
      <xdr:spPr>
        <a:xfrm>
          <a:off x="7849745" y="5921768"/>
          <a:ext cx="1717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Média Setor</a:t>
          </a:r>
          <a:endParaRPr lang="pt-BR" sz="1200"/>
        </a:p>
      </xdr:txBody>
    </xdr:sp>
    <xdr:clientData/>
  </xdr:oneCellAnchor>
  <xdr:oneCellAnchor>
    <xdr:from>
      <xdr:col>13</xdr:col>
      <xdr:colOff>42240</xdr:colOff>
      <xdr:row>36</xdr:row>
      <xdr:rowOff>145048</xdr:rowOff>
    </xdr:from>
    <xdr:ext cx="1929182" cy="468013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13F13DCF-F056-4804-8A7C-4B23F4CE3677}"/>
            </a:ext>
          </a:extLst>
        </xdr:cNvPr>
        <xdr:cNvSpPr txBox="1"/>
      </xdr:nvSpPr>
      <xdr:spPr>
        <a:xfrm>
          <a:off x="7743883" y="7003048"/>
          <a:ext cx="192918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Máxima Setor</a:t>
          </a:r>
          <a:endParaRPr lang="pt-BR" sz="1200"/>
        </a:p>
      </xdr:txBody>
    </xdr:sp>
    <xdr:clientData/>
  </xdr:oneCellAnchor>
  <xdr:oneCellAnchor>
    <xdr:from>
      <xdr:col>13</xdr:col>
      <xdr:colOff>66413</xdr:colOff>
      <xdr:row>42</xdr:row>
      <xdr:rowOff>139352</xdr:rowOff>
    </xdr:from>
    <xdr:ext cx="1880836" cy="468013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C23963AD-F28D-4EF0-A486-849EF47B7681}"/>
            </a:ext>
          </a:extLst>
        </xdr:cNvPr>
        <xdr:cNvSpPr txBox="1"/>
      </xdr:nvSpPr>
      <xdr:spPr>
        <a:xfrm>
          <a:off x="7768056" y="8140352"/>
          <a:ext cx="188083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Mínima Setor</a:t>
          </a:r>
          <a:endParaRPr lang="pt-BR" sz="1200"/>
        </a:p>
      </xdr:txBody>
    </xdr:sp>
    <xdr:clientData/>
  </xdr:oneCellAnchor>
  <xdr:oneCellAnchor>
    <xdr:from>
      <xdr:col>12</xdr:col>
      <xdr:colOff>455562</xdr:colOff>
      <xdr:row>29</xdr:row>
      <xdr:rowOff>83978</xdr:rowOff>
    </xdr:from>
    <xdr:ext cx="294824" cy="687176"/>
    <xdr:sp macro="" textlink="'CBIOs Biodiesel'!C110">
      <xdr:nvSpPr>
        <xdr:cNvPr id="87" name="CaixaDeTexto 86">
          <a:extLst>
            <a:ext uri="{FF2B5EF4-FFF2-40B4-BE49-F238E27FC236}">
              <a16:creationId xmlns:a16="http://schemas.microsoft.com/office/drawing/2014/main" id="{290F5A3B-D535-423B-9075-D262E90FE19E}"/>
            </a:ext>
          </a:extLst>
        </xdr:cNvPr>
        <xdr:cNvSpPr txBox="1"/>
      </xdr:nvSpPr>
      <xdr:spPr>
        <a:xfrm>
          <a:off x="8633592" y="5664281"/>
          <a:ext cx="294824" cy="687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2ADEC49-CA19-4523-950D-01FB25FF97C4}" type="TxLink">
            <a:rPr lang="en-US" sz="3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pt-BR" sz="3800"/>
        </a:p>
      </xdr:txBody>
    </xdr:sp>
    <xdr:clientData/>
  </xdr:oneCellAnchor>
  <xdr:oneCellAnchor>
    <xdr:from>
      <xdr:col>10</xdr:col>
      <xdr:colOff>366344</xdr:colOff>
      <xdr:row>38</xdr:row>
      <xdr:rowOff>189001</xdr:rowOff>
    </xdr:from>
    <xdr:ext cx="4791619" cy="655885"/>
    <xdr:sp macro="" textlink="'CBIOs Biodiesel'!M26">
      <xdr:nvSpPr>
        <xdr:cNvPr id="88" name="CaixaDeTexto 87">
          <a:extLst>
            <a:ext uri="{FF2B5EF4-FFF2-40B4-BE49-F238E27FC236}">
              <a16:creationId xmlns:a16="http://schemas.microsoft.com/office/drawing/2014/main" id="{B10CE18A-F02C-4C48-B9C8-72C2447BEA54}"/>
            </a:ext>
          </a:extLst>
        </xdr:cNvPr>
        <xdr:cNvSpPr txBox="1"/>
      </xdr:nvSpPr>
      <xdr:spPr>
        <a:xfrm>
          <a:off x="6312665" y="7428001"/>
          <a:ext cx="4791619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AFA04430-4ECA-4B72-9534-E97AA551C728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358.564</a:t>
          </a:fld>
          <a:endParaRPr lang="pt-BR" sz="8800"/>
        </a:p>
      </xdr:txBody>
    </xdr:sp>
    <xdr:clientData/>
  </xdr:oneCellAnchor>
  <xdr:oneCellAnchor>
    <xdr:from>
      <xdr:col>12</xdr:col>
      <xdr:colOff>433791</xdr:colOff>
      <xdr:row>42</xdr:row>
      <xdr:rowOff>171064</xdr:rowOff>
    </xdr:from>
    <xdr:ext cx="294824" cy="687176"/>
    <xdr:sp macro="" textlink="'CBIOs Biodiesel'!C109">
      <xdr:nvSpPr>
        <xdr:cNvPr id="89" name="CaixaDeTexto 88">
          <a:extLst>
            <a:ext uri="{FF2B5EF4-FFF2-40B4-BE49-F238E27FC236}">
              <a16:creationId xmlns:a16="http://schemas.microsoft.com/office/drawing/2014/main" id="{E629B612-3A92-42E8-B3A2-F2749D59AC31}"/>
            </a:ext>
          </a:extLst>
        </xdr:cNvPr>
        <xdr:cNvSpPr txBox="1"/>
      </xdr:nvSpPr>
      <xdr:spPr>
        <a:xfrm>
          <a:off x="8611821" y="8252882"/>
          <a:ext cx="294824" cy="687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5DF5940-B25C-4DE4-8A47-4EE2CF643403}" type="TxLink">
            <a:rPr lang="en-US" sz="3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pt-BR" sz="3800"/>
        </a:p>
      </xdr:txBody>
    </xdr:sp>
    <xdr:clientData/>
  </xdr:oneCellAnchor>
  <xdr:oneCellAnchor>
    <xdr:from>
      <xdr:col>10</xdr:col>
      <xdr:colOff>367296</xdr:colOff>
      <xdr:row>44</xdr:row>
      <xdr:rowOff>133608</xdr:rowOff>
    </xdr:from>
    <xdr:ext cx="4789714" cy="655885"/>
    <xdr:sp macro="" textlink="'CBIOs Biodiesel'!M27">
      <xdr:nvSpPr>
        <xdr:cNvPr id="117" name="CaixaDeTexto 116">
          <a:extLst>
            <a:ext uri="{FF2B5EF4-FFF2-40B4-BE49-F238E27FC236}">
              <a16:creationId xmlns:a16="http://schemas.microsoft.com/office/drawing/2014/main" id="{D2C03C3A-0101-4F8A-AF9A-C270B04BE582}"/>
            </a:ext>
          </a:extLst>
        </xdr:cNvPr>
        <xdr:cNvSpPr txBox="1"/>
      </xdr:nvSpPr>
      <xdr:spPr>
        <a:xfrm>
          <a:off x="6313617" y="8515608"/>
          <a:ext cx="4789714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83A1DAAF-2894-4D8D-999B-76C9D1F34DA3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15.862</a:t>
          </a:fld>
          <a:endParaRPr lang="pt-BR" sz="8800"/>
        </a:p>
      </xdr:txBody>
    </xdr:sp>
    <xdr:clientData/>
  </xdr:oneCellAnchor>
  <xdr:oneCellAnchor>
    <xdr:from>
      <xdr:col>21</xdr:col>
      <xdr:colOff>400117</xdr:colOff>
      <xdr:row>31</xdr:row>
      <xdr:rowOff>16268</xdr:rowOff>
    </xdr:from>
    <xdr:ext cx="1717458" cy="468013"/>
    <xdr:sp macro="" textlink="">
      <xdr:nvSpPr>
        <xdr:cNvPr id="118" name="CaixaDeTexto 117">
          <a:extLst>
            <a:ext uri="{FF2B5EF4-FFF2-40B4-BE49-F238E27FC236}">
              <a16:creationId xmlns:a16="http://schemas.microsoft.com/office/drawing/2014/main" id="{001F3B15-5F42-4953-B623-F115E8346B84}"/>
            </a:ext>
          </a:extLst>
        </xdr:cNvPr>
        <xdr:cNvSpPr txBox="1"/>
      </xdr:nvSpPr>
      <xdr:spPr>
        <a:xfrm>
          <a:off x="12782617" y="5921768"/>
          <a:ext cx="1717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Média Setor</a:t>
          </a:r>
          <a:endParaRPr lang="pt-BR" sz="1200"/>
        </a:p>
      </xdr:txBody>
    </xdr:sp>
    <xdr:clientData/>
  </xdr:oneCellAnchor>
  <xdr:oneCellAnchor>
    <xdr:from>
      <xdr:col>21</xdr:col>
      <xdr:colOff>259470</xdr:colOff>
      <xdr:row>36</xdr:row>
      <xdr:rowOff>145048</xdr:rowOff>
    </xdr:from>
    <xdr:ext cx="1998752" cy="468013"/>
    <xdr:sp macro="" textlink="">
      <xdr:nvSpPr>
        <xdr:cNvPr id="119" name="CaixaDeTexto 118">
          <a:extLst>
            <a:ext uri="{FF2B5EF4-FFF2-40B4-BE49-F238E27FC236}">
              <a16:creationId xmlns:a16="http://schemas.microsoft.com/office/drawing/2014/main" id="{42767062-D9C9-4C03-9C73-45974E0DD1C6}"/>
            </a:ext>
          </a:extLst>
        </xdr:cNvPr>
        <xdr:cNvSpPr txBox="1"/>
      </xdr:nvSpPr>
      <xdr:spPr>
        <a:xfrm>
          <a:off x="12641970" y="7003048"/>
          <a:ext cx="199875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Máxima Setor</a:t>
          </a:r>
          <a:endParaRPr lang="pt-BR" sz="1200"/>
        </a:p>
      </xdr:txBody>
    </xdr:sp>
    <xdr:clientData/>
  </xdr:oneCellAnchor>
  <xdr:oneCellAnchor>
    <xdr:from>
      <xdr:col>21</xdr:col>
      <xdr:colOff>318428</xdr:colOff>
      <xdr:row>42</xdr:row>
      <xdr:rowOff>139352</xdr:rowOff>
    </xdr:from>
    <xdr:ext cx="1880836" cy="468013"/>
    <xdr:sp macro="" textlink="">
      <xdr:nvSpPr>
        <xdr:cNvPr id="120" name="CaixaDeTexto 119">
          <a:extLst>
            <a:ext uri="{FF2B5EF4-FFF2-40B4-BE49-F238E27FC236}">
              <a16:creationId xmlns:a16="http://schemas.microsoft.com/office/drawing/2014/main" id="{6D85D5EB-FCCD-448F-9313-BCA2617494FB}"/>
            </a:ext>
          </a:extLst>
        </xdr:cNvPr>
        <xdr:cNvSpPr txBox="1"/>
      </xdr:nvSpPr>
      <xdr:spPr>
        <a:xfrm>
          <a:off x="12700928" y="8140352"/>
          <a:ext cx="188083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Mínima Setor</a:t>
          </a:r>
          <a:endParaRPr lang="pt-BR" sz="1200"/>
        </a:p>
      </xdr:txBody>
    </xdr:sp>
    <xdr:clientData/>
  </xdr:oneCellAnchor>
  <xdr:oneCellAnchor>
    <xdr:from>
      <xdr:col>6</xdr:col>
      <xdr:colOff>378036</xdr:colOff>
      <xdr:row>31</xdr:row>
      <xdr:rowOff>16268</xdr:rowOff>
    </xdr:from>
    <xdr:ext cx="1717458" cy="468013"/>
    <xdr:sp macro="" textlink="">
      <xdr:nvSpPr>
        <xdr:cNvPr id="121" name="CaixaDeTexto 120">
          <a:extLst>
            <a:ext uri="{FF2B5EF4-FFF2-40B4-BE49-F238E27FC236}">
              <a16:creationId xmlns:a16="http://schemas.microsoft.com/office/drawing/2014/main" id="{E609DF71-A56C-4151-97E9-A2E2034FA383}"/>
            </a:ext>
          </a:extLst>
        </xdr:cNvPr>
        <xdr:cNvSpPr txBox="1"/>
      </xdr:nvSpPr>
      <xdr:spPr>
        <a:xfrm>
          <a:off x="4481113" y="6073191"/>
          <a:ext cx="1717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Média Setor</a:t>
          </a:r>
          <a:endParaRPr lang="pt-BR" sz="1200"/>
        </a:p>
      </xdr:txBody>
    </xdr:sp>
    <xdr:clientData/>
  </xdr:oneCellAnchor>
  <xdr:oneCellAnchor>
    <xdr:from>
      <xdr:col>6</xdr:col>
      <xdr:colOff>279378</xdr:colOff>
      <xdr:row>36</xdr:row>
      <xdr:rowOff>145048</xdr:rowOff>
    </xdr:from>
    <xdr:ext cx="1921745" cy="468013"/>
    <xdr:sp macro="" textlink="">
      <xdr:nvSpPr>
        <xdr:cNvPr id="122" name="CaixaDeTexto 121">
          <a:extLst>
            <a:ext uri="{FF2B5EF4-FFF2-40B4-BE49-F238E27FC236}">
              <a16:creationId xmlns:a16="http://schemas.microsoft.com/office/drawing/2014/main" id="{7C8C25C7-3BA1-4AE9-B5E2-186ADDA9F688}"/>
            </a:ext>
          </a:extLst>
        </xdr:cNvPr>
        <xdr:cNvSpPr txBox="1"/>
      </xdr:nvSpPr>
      <xdr:spPr>
        <a:xfrm>
          <a:off x="4382455" y="7178894"/>
          <a:ext cx="192174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Máxima Setor</a:t>
          </a:r>
          <a:endParaRPr lang="pt-BR" sz="1200"/>
        </a:p>
      </xdr:txBody>
    </xdr:sp>
    <xdr:clientData/>
  </xdr:oneCellAnchor>
  <xdr:oneCellAnchor>
    <xdr:from>
      <xdr:col>6</xdr:col>
      <xdr:colOff>179117</xdr:colOff>
      <xdr:row>42</xdr:row>
      <xdr:rowOff>80737</xdr:rowOff>
    </xdr:from>
    <xdr:ext cx="1880836" cy="468013"/>
    <xdr:sp macro="" textlink="">
      <xdr:nvSpPr>
        <xdr:cNvPr id="123" name="CaixaDeTexto 122">
          <a:extLst>
            <a:ext uri="{FF2B5EF4-FFF2-40B4-BE49-F238E27FC236}">
              <a16:creationId xmlns:a16="http://schemas.microsoft.com/office/drawing/2014/main" id="{89563D83-C088-4EED-B9CE-46ADF4AA923C}"/>
            </a:ext>
          </a:extLst>
        </xdr:cNvPr>
        <xdr:cNvSpPr txBox="1"/>
      </xdr:nvSpPr>
      <xdr:spPr>
        <a:xfrm>
          <a:off x="4282194" y="8286891"/>
          <a:ext cx="188083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Mínima Setor</a:t>
          </a:r>
          <a:endParaRPr lang="pt-BR" sz="1200"/>
        </a:p>
      </xdr:txBody>
    </xdr:sp>
    <xdr:clientData/>
  </xdr:oneCellAnchor>
  <xdr:oneCellAnchor>
    <xdr:from>
      <xdr:col>1</xdr:col>
      <xdr:colOff>589050</xdr:colOff>
      <xdr:row>31</xdr:row>
      <xdr:rowOff>16268</xdr:rowOff>
    </xdr:from>
    <xdr:ext cx="1717458" cy="468013"/>
    <xdr:sp macro="" textlink="">
      <xdr:nvSpPr>
        <xdr:cNvPr id="124" name="CaixaDeTexto 123">
          <a:extLst>
            <a:ext uri="{FF2B5EF4-FFF2-40B4-BE49-F238E27FC236}">
              <a16:creationId xmlns:a16="http://schemas.microsoft.com/office/drawing/2014/main" id="{10B49AF4-7B46-47E7-9D20-8E293D772BF1}"/>
            </a:ext>
          </a:extLst>
        </xdr:cNvPr>
        <xdr:cNvSpPr txBox="1"/>
      </xdr:nvSpPr>
      <xdr:spPr>
        <a:xfrm>
          <a:off x="1253358" y="6073191"/>
          <a:ext cx="1717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Média Setor</a:t>
          </a:r>
          <a:endParaRPr lang="pt-BR" sz="1200"/>
        </a:p>
      </xdr:txBody>
    </xdr:sp>
    <xdr:clientData/>
  </xdr:oneCellAnchor>
  <xdr:oneCellAnchor>
    <xdr:from>
      <xdr:col>1</xdr:col>
      <xdr:colOff>502726</xdr:colOff>
      <xdr:row>36</xdr:row>
      <xdr:rowOff>164587</xdr:rowOff>
    </xdr:from>
    <xdr:ext cx="1929182" cy="468013"/>
    <xdr:sp macro="" textlink="">
      <xdr:nvSpPr>
        <xdr:cNvPr id="125" name="CaixaDeTexto 124">
          <a:extLst>
            <a:ext uri="{FF2B5EF4-FFF2-40B4-BE49-F238E27FC236}">
              <a16:creationId xmlns:a16="http://schemas.microsoft.com/office/drawing/2014/main" id="{A2BF5370-1DE5-4511-880E-23278E4CD8A0}"/>
            </a:ext>
          </a:extLst>
        </xdr:cNvPr>
        <xdr:cNvSpPr txBox="1"/>
      </xdr:nvSpPr>
      <xdr:spPr>
        <a:xfrm>
          <a:off x="1167034" y="7198433"/>
          <a:ext cx="192918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Máxima Setor</a:t>
          </a:r>
          <a:endParaRPr lang="pt-BR" sz="1200"/>
        </a:p>
      </xdr:txBody>
    </xdr:sp>
    <xdr:clientData/>
  </xdr:oneCellAnchor>
  <xdr:oneCellAnchor>
    <xdr:from>
      <xdr:col>1</xdr:col>
      <xdr:colOff>546438</xdr:colOff>
      <xdr:row>42</xdr:row>
      <xdr:rowOff>80736</xdr:rowOff>
    </xdr:from>
    <xdr:ext cx="1880836" cy="468013"/>
    <xdr:sp macro="" textlink="">
      <xdr:nvSpPr>
        <xdr:cNvPr id="126" name="CaixaDeTexto 125">
          <a:extLst>
            <a:ext uri="{FF2B5EF4-FFF2-40B4-BE49-F238E27FC236}">
              <a16:creationId xmlns:a16="http://schemas.microsoft.com/office/drawing/2014/main" id="{8F142C2C-44A1-4257-AD70-A7F79C9F46DC}"/>
            </a:ext>
          </a:extLst>
        </xdr:cNvPr>
        <xdr:cNvSpPr txBox="1"/>
      </xdr:nvSpPr>
      <xdr:spPr>
        <a:xfrm>
          <a:off x="1210746" y="8286890"/>
          <a:ext cx="188083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Mínima Setor</a:t>
          </a:r>
          <a:endParaRPr lang="pt-BR" sz="1200"/>
        </a:p>
      </xdr:txBody>
    </xdr:sp>
    <xdr:clientData/>
  </xdr:oneCellAnchor>
  <xdr:oneCellAnchor>
    <xdr:from>
      <xdr:col>10</xdr:col>
      <xdr:colOff>353689</xdr:colOff>
      <xdr:row>33</xdr:row>
      <xdr:rowOff>65241</xdr:rowOff>
    </xdr:from>
    <xdr:ext cx="4816928" cy="655885"/>
    <xdr:sp macro="" textlink="'CBIOs Biodiesel'!M28">
      <xdr:nvSpPr>
        <xdr:cNvPr id="130" name="CaixaDeTexto 129">
          <a:extLst>
            <a:ext uri="{FF2B5EF4-FFF2-40B4-BE49-F238E27FC236}">
              <a16:creationId xmlns:a16="http://schemas.microsoft.com/office/drawing/2014/main" id="{2EB4A6ED-BF63-48CE-BFC8-2872F5F7A755}"/>
            </a:ext>
          </a:extLst>
        </xdr:cNvPr>
        <xdr:cNvSpPr txBox="1"/>
      </xdr:nvSpPr>
      <xdr:spPr>
        <a:xfrm>
          <a:off x="6300010" y="6351741"/>
          <a:ext cx="4816928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E8442ECC-67C6-4ED0-BDFE-A79AA897BC1C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183.210</a:t>
          </a:fld>
          <a:endParaRPr lang="pt-BR" sz="8800"/>
        </a:p>
      </xdr:txBody>
    </xdr:sp>
    <xdr:clientData/>
  </xdr:oneCellAnchor>
  <xdr:oneCellAnchor>
    <xdr:from>
      <xdr:col>19</xdr:col>
      <xdr:colOff>93793</xdr:colOff>
      <xdr:row>38</xdr:row>
      <xdr:rowOff>189001</xdr:rowOff>
    </xdr:from>
    <xdr:ext cx="4670535" cy="655885"/>
    <xdr:sp macro="" textlink="'CBIOs Biodiesel'!P26">
      <xdr:nvSpPr>
        <xdr:cNvPr id="137" name="CaixaDeTexto 136">
          <a:extLst>
            <a:ext uri="{FF2B5EF4-FFF2-40B4-BE49-F238E27FC236}">
              <a16:creationId xmlns:a16="http://schemas.microsoft.com/office/drawing/2014/main" id="{F576EE4D-0415-4BA5-AAB2-9C3D1DD27818}"/>
            </a:ext>
          </a:extLst>
        </xdr:cNvPr>
        <xdr:cNvSpPr txBox="1"/>
      </xdr:nvSpPr>
      <xdr:spPr>
        <a:xfrm>
          <a:off x="11306079" y="7428001"/>
          <a:ext cx="4670535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30C43E32-EE66-4CBB-8C5D-0F72018CCACA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381.751</a:t>
          </a:fld>
          <a:endParaRPr lang="pt-BR" sz="41300"/>
        </a:p>
      </xdr:txBody>
    </xdr:sp>
    <xdr:clientData/>
  </xdr:oneCellAnchor>
  <xdr:oneCellAnchor>
    <xdr:from>
      <xdr:col>19</xdr:col>
      <xdr:colOff>114894</xdr:colOff>
      <xdr:row>44</xdr:row>
      <xdr:rowOff>133608</xdr:rowOff>
    </xdr:from>
    <xdr:ext cx="4628333" cy="655885"/>
    <xdr:sp macro="" textlink="'CBIOs Biodiesel'!P27">
      <xdr:nvSpPr>
        <xdr:cNvPr id="138" name="CaixaDeTexto 137">
          <a:extLst>
            <a:ext uri="{FF2B5EF4-FFF2-40B4-BE49-F238E27FC236}">
              <a16:creationId xmlns:a16="http://schemas.microsoft.com/office/drawing/2014/main" id="{578D5DBA-320A-4A83-BB45-5D2A6AB85909}"/>
            </a:ext>
          </a:extLst>
        </xdr:cNvPr>
        <xdr:cNvSpPr txBox="1"/>
      </xdr:nvSpPr>
      <xdr:spPr>
        <a:xfrm>
          <a:off x="11327180" y="8515608"/>
          <a:ext cx="4628333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A686107-840C-4CA9-89D0-64D0E9A4AAD7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42.339</a:t>
          </a:fld>
          <a:endParaRPr lang="pt-BR" sz="41300"/>
        </a:p>
      </xdr:txBody>
    </xdr:sp>
    <xdr:clientData/>
  </xdr:oneCellAnchor>
  <xdr:oneCellAnchor>
    <xdr:from>
      <xdr:col>19</xdr:col>
      <xdr:colOff>130405</xdr:colOff>
      <xdr:row>33</xdr:row>
      <xdr:rowOff>65241</xdr:rowOff>
    </xdr:from>
    <xdr:ext cx="4597310" cy="655885"/>
    <xdr:sp macro="" textlink="'CBIOs Biodiesel'!P28">
      <xdr:nvSpPr>
        <xdr:cNvPr id="139" name="CaixaDeTexto 138">
          <a:extLst>
            <a:ext uri="{FF2B5EF4-FFF2-40B4-BE49-F238E27FC236}">
              <a16:creationId xmlns:a16="http://schemas.microsoft.com/office/drawing/2014/main" id="{B538024E-AD3E-413E-A17D-EA29101B4266}"/>
            </a:ext>
          </a:extLst>
        </xdr:cNvPr>
        <xdr:cNvSpPr txBox="1"/>
      </xdr:nvSpPr>
      <xdr:spPr>
        <a:xfrm>
          <a:off x="11342691" y="6351741"/>
          <a:ext cx="459731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D5EA9B85-053E-4D5B-95EB-94E079CAB7C0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194.930</a:t>
          </a:fld>
          <a:endParaRPr lang="pt-BR" sz="41300"/>
        </a:p>
      </xdr:txBody>
    </xdr:sp>
    <xdr:clientData/>
  </xdr:oneCellAnchor>
  <xdr:oneCellAnchor>
    <xdr:from>
      <xdr:col>5</xdr:col>
      <xdr:colOff>571500</xdr:colOff>
      <xdr:row>38</xdr:row>
      <xdr:rowOff>189001</xdr:rowOff>
    </xdr:from>
    <xdr:ext cx="2657203" cy="655885"/>
    <xdr:sp macro="" textlink="'CBIOs Biodiesel'!O26">
      <xdr:nvSpPr>
        <xdr:cNvPr id="140" name="CaixaDeTexto 139">
          <a:extLst>
            <a:ext uri="{FF2B5EF4-FFF2-40B4-BE49-F238E27FC236}">
              <a16:creationId xmlns:a16="http://schemas.microsoft.com/office/drawing/2014/main" id="{F65421CD-8940-480C-8886-DDE541F8F684}"/>
            </a:ext>
          </a:extLst>
        </xdr:cNvPr>
        <xdr:cNvSpPr txBox="1"/>
      </xdr:nvSpPr>
      <xdr:spPr>
        <a:xfrm>
          <a:off x="3597088" y="7428001"/>
          <a:ext cx="2657203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91183B13-02E4-4BD9-AAEE-4E7921281CE9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100</a:t>
          </a:fld>
          <a:endParaRPr lang="pt-BR" sz="41300"/>
        </a:p>
      </xdr:txBody>
    </xdr:sp>
    <xdr:clientData/>
  </xdr:oneCellAnchor>
  <xdr:oneCellAnchor>
    <xdr:from>
      <xdr:col>5</xdr:col>
      <xdr:colOff>588918</xdr:colOff>
      <xdr:row>44</xdr:row>
      <xdr:rowOff>133608</xdr:rowOff>
    </xdr:from>
    <xdr:ext cx="2622368" cy="655885"/>
    <xdr:sp macro="" textlink="'CBIOs Biodiesel'!O27">
      <xdr:nvSpPr>
        <xdr:cNvPr id="141" name="CaixaDeTexto 140">
          <a:extLst>
            <a:ext uri="{FF2B5EF4-FFF2-40B4-BE49-F238E27FC236}">
              <a16:creationId xmlns:a16="http://schemas.microsoft.com/office/drawing/2014/main" id="{6E6970CD-7E98-4444-90F4-DE25E1ACFA1A}"/>
            </a:ext>
          </a:extLst>
        </xdr:cNvPr>
        <xdr:cNvSpPr txBox="1"/>
      </xdr:nvSpPr>
      <xdr:spPr>
        <a:xfrm>
          <a:off x="3614506" y="8515608"/>
          <a:ext cx="2622368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E11D51DF-33A5-4DAD-AE6F-68580CC7ED76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22,56</a:t>
          </a:fld>
          <a:endParaRPr lang="pt-BR" sz="41300"/>
        </a:p>
      </xdr:txBody>
    </xdr:sp>
    <xdr:clientData/>
  </xdr:oneCellAnchor>
  <xdr:oneCellAnchor>
    <xdr:from>
      <xdr:col>5</xdr:col>
      <xdr:colOff>585107</xdr:colOff>
      <xdr:row>33</xdr:row>
      <xdr:rowOff>65241</xdr:rowOff>
    </xdr:from>
    <xdr:ext cx="2641691" cy="655885"/>
    <xdr:sp macro="" textlink="'CBIOs Biodiesel'!O28">
      <xdr:nvSpPr>
        <xdr:cNvPr id="142" name="CaixaDeTexto 141">
          <a:extLst>
            <a:ext uri="{FF2B5EF4-FFF2-40B4-BE49-F238E27FC236}">
              <a16:creationId xmlns:a16="http://schemas.microsoft.com/office/drawing/2014/main" id="{2EB64498-7002-4ABF-84C0-79C419CCF248}"/>
            </a:ext>
          </a:extLst>
        </xdr:cNvPr>
        <xdr:cNvSpPr txBox="1"/>
      </xdr:nvSpPr>
      <xdr:spPr>
        <a:xfrm>
          <a:off x="3610695" y="6351741"/>
          <a:ext cx="264169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6DE51C84-195D-469A-BF7C-39C2404337CC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51,09</a:t>
          </a:fld>
          <a:endParaRPr lang="pt-BR" sz="41300"/>
        </a:p>
      </xdr:txBody>
    </xdr:sp>
    <xdr:clientData/>
  </xdr:oneCellAnchor>
  <xdr:oneCellAnchor>
    <xdr:from>
      <xdr:col>1</xdr:col>
      <xdr:colOff>106953</xdr:colOff>
      <xdr:row>38</xdr:row>
      <xdr:rowOff>189001</xdr:rowOff>
    </xdr:from>
    <xdr:ext cx="2560047" cy="655885"/>
    <xdr:sp macro="" textlink="'CBIOs Biodiesel'!N26">
      <xdr:nvSpPr>
        <xdr:cNvPr id="143" name="CaixaDeTexto 142">
          <a:extLst>
            <a:ext uri="{FF2B5EF4-FFF2-40B4-BE49-F238E27FC236}">
              <a16:creationId xmlns:a16="http://schemas.microsoft.com/office/drawing/2014/main" id="{07465A97-F475-41DA-B3AB-E39158A23AFC}"/>
            </a:ext>
          </a:extLst>
        </xdr:cNvPr>
        <xdr:cNvSpPr txBox="1"/>
      </xdr:nvSpPr>
      <xdr:spPr>
        <a:xfrm>
          <a:off x="692060" y="7428001"/>
          <a:ext cx="2560047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0473F8E-D9B4-48B7-B995-B7B829527980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81,30</a:t>
          </a:fld>
          <a:endParaRPr lang="pt-BR" sz="41300"/>
        </a:p>
      </xdr:txBody>
    </xdr:sp>
    <xdr:clientData/>
  </xdr:oneCellAnchor>
  <xdr:oneCellAnchor>
    <xdr:from>
      <xdr:col>0</xdr:col>
      <xdr:colOff>603518</xdr:colOff>
      <xdr:row>44</xdr:row>
      <xdr:rowOff>133608</xdr:rowOff>
    </xdr:from>
    <xdr:ext cx="2629989" cy="655885"/>
    <xdr:sp macro="" textlink="'CBIOs Biodiesel'!N27">
      <xdr:nvSpPr>
        <xdr:cNvPr id="144" name="CaixaDeTexto 143">
          <a:extLst>
            <a:ext uri="{FF2B5EF4-FFF2-40B4-BE49-F238E27FC236}">
              <a16:creationId xmlns:a16="http://schemas.microsoft.com/office/drawing/2014/main" id="{54AB9DFB-C517-41DF-963D-567C82D0D485}"/>
            </a:ext>
          </a:extLst>
        </xdr:cNvPr>
        <xdr:cNvSpPr txBox="1"/>
      </xdr:nvSpPr>
      <xdr:spPr>
        <a:xfrm>
          <a:off x="603518" y="8515608"/>
          <a:ext cx="2629989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2EAAFCD-DE27-44CA-B2AC-2F13B54319B8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43,40</a:t>
          </a:fld>
          <a:endParaRPr lang="pt-BR" sz="41300"/>
        </a:p>
      </xdr:txBody>
    </xdr:sp>
    <xdr:clientData/>
  </xdr:oneCellAnchor>
  <xdr:oneCellAnchor>
    <xdr:from>
      <xdr:col>1</xdr:col>
      <xdr:colOff>95250</xdr:colOff>
      <xdr:row>33</xdr:row>
      <xdr:rowOff>65241</xdr:rowOff>
    </xdr:from>
    <xdr:ext cx="2598965" cy="655885"/>
    <xdr:sp macro="" textlink="'CBIOs Biodiesel'!N28">
      <xdr:nvSpPr>
        <xdr:cNvPr id="145" name="CaixaDeTexto 144">
          <a:extLst>
            <a:ext uri="{FF2B5EF4-FFF2-40B4-BE49-F238E27FC236}">
              <a16:creationId xmlns:a16="http://schemas.microsoft.com/office/drawing/2014/main" id="{6FF868E5-7B27-4B0D-8E36-A5299B89A8A8}"/>
            </a:ext>
          </a:extLst>
        </xdr:cNvPr>
        <xdr:cNvSpPr txBox="1"/>
      </xdr:nvSpPr>
      <xdr:spPr>
        <a:xfrm>
          <a:off x="700368" y="6351741"/>
          <a:ext cx="2598965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BC25DB65-664F-49B3-9748-A767BC972C1A}" type="TxLink">
            <a:rPr lang="en-US" sz="3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72,43</a:t>
          </a:fld>
          <a:endParaRPr lang="pt-BR" sz="41300"/>
        </a:p>
      </xdr:txBody>
    </xdr:sp>
    <xdr:clientData/>
  </xdr:oneCellAnchor>
  <xdr:oneCellAnchor>
    <xdr:from>
      <xdr:col>28</xdr:col>
      <xdr:colOff>419103</xdr:colOff>
      <xdr:row>15</xdr:row>
      <xdr:rowOff>181360</xdr:rowOff>
    </xdr:from>
    <xdr:ext cx="4782207" cy="374141"/>
    <xdr:sp macro="" textlink="'Dados Para Dash Biodisel'!A25">
      <xdr:nvSpPr>
        <xdr:cNvPr id="147" name="CaixaDeTexto 146">
          <a:extLst>
            <a:ext uri="{FF2B5EF4-FFF2-40B4-BE49-F238E27FC236}">
              <a16:creationId xmlns:a16="http://schemas.microsoft.com/office/drawing/2014/main" id="{F68C870B-5C55-425D-BCAD-6B8C85BFDBDC}"/>
            </a:ext>
          </a:extLst>
        </xdr:cNvPr>
        <xdr:cNvSpPr txBox="1"/>
      </xdr:nvSpPr>
      <xdr:spPr>
        <a:xfrm>
          <a:off x="16919334" y="3038860"/>
          <a:ext cx="478220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fld id="{48DDE63E-C970-4470-89CF-9FAAB41D05F8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Delta Biocombustíveis Indústria e Comércio Ltda.</a:t>
          </a:fld>
          <a:endParaRPr lang="pt-BR" sz="2800"/>
        </a:p>
      </xdr:txBody>
    </xdr:sp>
    <xdr:clientData/>
  </xdr:oneCellAnchor>
  <xdr:oneCellAnchor>
    <xdr:from>
      <xdr:col>28</xdr:col>
      <xdr:colOff>419103</xdr:colOff>
      <xdr:row>18</xdr:row>
      <xdr:rowOff>66363</xdr:rowOff>
    </xdr:from>
    <xdr:ext cx="3697679" cy="374141"/>
    <xdr:sp macro="" textlink="'Dados Para Dash Biodisel'!A26">
      <xdr:nvSpPr>
        <xdr:cNvPr id="148" name="CaixaDeTexto 147">
          <a:extLst>
            <a:ext uri="{FF2B5EF4-FFF2-40B4-BE49-F238E27FC236}">
              <a16:creationId xmlns:a16="http://schemas.microsoft.com/office/drawing/2014/main" id="{7A388A6B-C44B-4939-8418-FDFB7EC62E74}"/>
            </a:ext>
          </a:extLst>
        </xdr:cNvPr>
        <xdr:cNvSpPr txBox="1"/>
      </xdr:nvSpPr>
      <xdr:spPr>
        <a:xfrm>
          <a:off x="16919334" y="3495363"/>
          <a:ext cx="369767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fld id="{E3E4DBCF-AFD2-4746-B16B-551984EDBBF9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Oleoplan S.A. Óleos Vegetais Planalto</a:t>
          </a:fld>
          <a:endParaRPr lang="pt-BR" sz="2800"/>
        </a:p>
      </xdr:txBody>
    </xdr:sp>
    <xdr:clientData/>
  </xdr:oneCellAnchor>
  <xdr:oneCellAnchor>
    <xdr:from>
      <xdr:col>28</xdr:col>
      <xdr:colOff>419103</xdr:colOff>
      <xdr:row>20</xdr:row>
      <xdr:rowOff>141866</xdr:rowOff>
    </xdr:from>
    <xdr:ext cx="5078182" cy="655949"/>
    <xdr:sp macro="" textlink="'Dados Para Dash Biodisel'!A27">
      <xdr:nvSpPr>
        <xdr:cNvPr id="149" name="CaixaDeTexto 148">
          <a:extLst>
            <a:ext uri="{FF2B5EF4-FFF2-40B4-BE49-F238E27FC236}">
              <a16:creationId xmlns:a16="http://schemas.microsoft.com/office/drawing/2014/main" id="{6BDA3E39-D34C-4D6A-9EA4-3092953717E1}"/>
            </a:ext>
          </a:extLst>
        </xdr:cNvPr>
        <xdr:cNvSpPr txBox="1"/>
      </xdr:nvSpPr>
      <xdr:spPr>
        <a:xfrm>
          <a:off x="16919334" y="3951866"/>
          <a:ext cx="5078182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131D27B0-3200-4AA7-83FF-406D0C3ED801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BSBIOS  Indústria  e  Comércio  de  Biodiesel  Sul  Brasil  Ltda - Marialva/PR</a:t>
          </a:fld>
          <a:endParaRPr lang="pt-BR" sz="2800"/>
        </a:p>
      </xdr:txBody>
    </xdr:sp>
    <xdr:clientData/>
  </xdr:oneCellAnchor>
  <xdr:oneCellAnchor>
    <xdr:from>
      <xdr:col>28</xdr:col>
      <xdr:colOff>419103</xdr:colOff>
      <xdr:row>24</xdr:row>
      <xdr:rowOff>118174</xdr:rowOff>
    </xdr:from>
    <xdr:ext cx="2797561" cy="374141"/>
    <xdr:sp macro="" textlink="'Dados Para Dash Biodisel'!A28">
      <xdr:nvSpPr>
        <xdr:cNvPr id="150" name="CaixaDeTexto 149">
          <a:extLst>
            <a:ext uri="{FF2B5EF4-FFF2-40B4-BE49-F238E27FC236}">
              <a16:creationId xmlns:a16="http://schemas.microsoft.com/office/drawing/2014/main" id="{A2B445A4-2763-4AE0-8D7D-1CE134C34A24}"/>
            </a:ext>
          </a:extLst>
        </xdr:cNvPr>
        <xdr:cNvSpPr txBox="1"/>
      </xdr:nvSpPr>
      <xdr:spPr>
        <a:xfrm>
          <a:off x="16919334" y="4690174"/>
          <a:ext cx="279756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fld id="{2F29FFE4-AC5D-4535-876A-C0420FBD7B8B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POTENCIAL BIODIESEL LTDA</a:t>
          </a:fld>
          <a:endParaRPr lang="pt-BR" sz="2800"/>
        </a:p>
      </xdr:txBody>
    </xdr:sp>
    <xdr:clientData/>
  </xdr:oneCellAnchor>
  <xdr:oneCellAnchor>
    <xdr:from>
      <xdr:col>28</xdr:col>
      <xdr:colOff>419103</xdr:colOff>
      <xdr:row>12</xdr:row>
      <xdr:rowOff>14549</xdr:rowOff>
    </xdr:from>
    <xdr:ext cx="4885589" cy="655949"/>
    <xdr:sp macro="" textlink="'Dados Para Dash Biodisel'!A24">
      <xdr:nvSpPr>
        <xdr:cNvPr id="153" name="CaixaDeTexto 152">
          <a:extLst>
            <a:ext uri="{FF2B5EF4-FFF2-40B4-BE49-F238E27FC236}">
              <a16:creationId xmlns:a16="http://schemas.microsoft.com/office/drawing/2014/main" id="{C35F30D4-3465-4385-B0B5-F6957CC04D5D}"/>
            </a:ext>
          </a:extLst>
        </xdr:cNvPr>
        <xdr:cNvSpPr txBox="1"/>
      </xdr:nvSpPr>
      <xdr:spPr>
        <a:xfrm>
          <a:off x="16919334" y="2300549"/>
          <a:ext cx="4885589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94FF8AF8-C689-45BC-AEB5-E8CCF89792FC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BSBIOS Indústria e Comércio de Biodiesel Sul Brasil SA - Passo Fundo / RS</a:t>
          </a:fld>
          <a:endParaRPr lang="pt-BR" sz="4000"/>
        </a:p>
      </xdr:txBody>
    </xdr:sp>
    <xdr:clientData/>
  </xdr:oneCellAnchor>
  <xdr:twoCellAnchor>
    <xdr:from>
      <xdr:col>27</xdr:col>
      <xdr:colOff>503465</xdr:colOff>
      <xdr:row>13</xdr:row>
      <xdr:rowOff>0</xdr:rowOff>
    </xdr:from>
    <xdr:to>
      <xdr:col>28</xdr:col>
      <xdr:colOff>340178</xdr:colOff>
      <xdr:row>25</xdr:row>
      <xdr:rowOff>68036</xdr:rowOff>
    </xdr:to>
    <xdr:sp macro="" textlink="">
      <xdr:nvSpPr>
        <xdr:cNvPr id="8" name="Seta: para Cima 7">
          <a:extLst>
            <a:ext uri="{FF2B5EF4-FFF2-40B4-BE49-F238E27FC236}">
              <a16:creationId xmlns:a16="http://schemas.microsoft.com/office/drawing/2014/main" id="{6979F07E-EA65-4144-BBC7-B8D429D3455D}"/>
            </a:ext>
          </a:extLst>
        </xdr:cNvPr>
        <xdr:cNvSpPr/>
      </xdr:nvSpPr>
      <xdr:spPr>
        <a:xfrm>
          <a:off x="17104179" y="2476500"/>
          <a:ext cx="449035" cy="2354036"/>
        </a:xfrm>
        <a:prstGeom prst="upArrow">
          <a:avLst>
            <a:gd name="adj1" fmla="val 24411"/>
            <a:gd name="adj2" fmla="val 67172"/>
          </a:avLst>
        </a:prstGeom>
        <a:gradFill flip="none" rotWithShape="1">
          <a:gsLst>
            <a:gs pos="0">
              <a:schemeClr val="accent6">
                <a:lumMod val="75000"/>
                <a:shade val="30000"/>
                <a:satMod val="115000"/>
              </a:schemeClr>
            </a:gs>
            <a:gs pos="50000">
              <a:schemeClr val="accent6">
                <a:lumMod val="75000"/>
                <a:shade val="67500"/>
                <a:satMod val="115000"/>
              </a:schemeClr>
            </a:gs>
            <a:gs pos="100000">
              <a:schemeClr val="accent6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492579</xdr:colOff>
      <xdr:row>34</xdr:row>
      <xdr:rowOff>138794</xdr:rowOff>
    </xdr:from>
    <xdr:to>
      <xdr:col>28</xdr:col>
      <xdr:colOff>329292</xdr:colOff>
      <xdr:row>47</xdr:row>
      <xdr:rowOff>16330</xdr:rowOff>
    </xdr:to>
    <xdr:sp macro="" textlink="">
      <xdr:nvSpPr>
        <xdr:cNvPr id="154" name="Seta: para Cima 153">
          <a:extLst>
            <a:ext uri="{FF2B5EF4-FFF2-40B4-BE49-F238E27FC236}">
              <a16:creationId xmlns:a16="http://schemas.microsoft.com/office/drawing/2014/main" id="{879E3374-EB92-4127-A25B-C58DA9F64DE4}"/>
            </a:ext>
          </a:extLst>
        </xdr:cNvPr>
        <xdr:cNvSpPr/>
      </xdr:nvSpPr>
      <xdr:spPr>
        <a:xfrm rot="10800000">
          <a:off x="17093293" y="6615794"/>
          <a:ext cx="449035" cy="2354036"/>
        </a:xfrm>
        <a:prstGeom prst="upArrow">
          <a:avLst>
            <a:gd name="adj1" fmla="val 24411"/>
            <a:gd name="adj2" fmla="val 67172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37</xdr:col>
      <xdr:colOff>151141</xdr:colOff>
      <xdr:row>12</xdr:row>
      <xdr:rowOff>115654</xdr:rowOff>
    </xdr:from>
    <xdr:ext cx="710323" cy="374141"/>
    <xdr:sp macro="" textlink="'Dados Para Dash Biodisel'!B24">
      <xdr:nvSpPr>
        <xdr:cNvPr id="155" name="CaixaDeTexto 154">
          <a:extLst>
            <a:ext uri="{FF2B5EF4-FFF2-40B4-BE49-F238E27FC236}">
              <a16:creationId xmlns:a16="http://schemas.microsoft.com/office/drawing/2014/main" id="{C8DB85CF-A34A-4AAB-B2C6-E188E41643F9}"/>
            </a:ext>
          </a:extLst>
        </xdr:cNvPr>
        <xdr:cNvSpPr txBox="1"/>
      </xdr:nvSpPr>
      <xdr:spPr>
        <a:xfrm>
          <a:off x="21926756" y="2401654"/>
          <a:ext cx="71032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79DE486-F8E3-433E-A9EC-FA08AFE56F6E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81,30</a:t>
          </a:fld>
          <a:endParaRPr lang="pt-BR" sz="2800"/>
        </a:p>
      </xdr:txBody>
    </xdr:sp>
    <xdr:clientData/>
  </xdr:oneCellAnchor>
  <xdr:oneCellAnchor>
    <xdr:from>
      <xdr:col>37</xdr:col>
      <xdr:colOff>151141</xdr:colOff>
      <xdr:row>15</xdr:row>
      <xdr:rowOff>181441</xdr:rowOff>
    </xdr:from>
    <xdr:ext cx="710323" cy="374141"/>
    <xdr:sp macro="" textlink="'Dados Para Dash Biodisel'!B25">
      <xdr:nvSpPr>
        <xdr:cNvPr id="156" name="CaixaDeTexto 155">
          <a:extLst>
            <a:ext uri="{FF2B5EF4-FFF2-40B4-BE49-F238E27FC236}">
              <a16:creationId xmlns:a16="http://schemas.microsoft.com/office/drawing/2014/main" id="{B915AAF6-1553-4834-99BE-0005F15C12ED}"/>
            </a:ext>
          </a:extLst>
        </xdr:cNvPr>
        <xdr:cNvSpPr txBox="1"/>
      </xdr:nvSpPr>
      <xdr:spPr>
        <a:xfrm>
          <a:off x="21926756" y="3038941"/>
          <a:ext cx="71032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76C33A5-EBB5-40AD-93FB-5317FA1F1F80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81,20</a:t>
          </a:fld>
          <a:endParaRPr lang="pt-BR" sz="2800"/>
        </a:p>
      </xdr:txBody>
    </xdr:sp>
    <xdr:clientData/>
  </xdr:oneCellAnchor>
  <xdr:oneCellAnchor>
    <xdr:from>
      <xdr:col>37</xdr:col>
      <xdr:colOff>151141</xdr:colOff>
      <xdr:row>18</xdr:row>
      <xdr:rowOff>71380</xdr:rowOff>
    </xdr:from>
    <xdr:ext cx="710323" cy="374141"/>
    <xdr:sp macro="" textlink="'Dados Para Dash Biodisel'!B26">
      <xdr:nvSpPr>
        <xdr:cNvPr id="157" name="CaixaDeTexto 156">
          <a:extLst>
            <a:ext uri="{FF2B5EF4-FFF2-40B4-BE49-F238E27FC236}">
              <a16:creationId xmlns:a16="http://schemas.microsoft.com/office/drawing/2014/main" id="{35DCE4AE-9DD4-4714-BCE5-C08E0D116CB8}"/>
            </a:ext>
          </a:extLst>
        </xdr:cNvPr>
        <xdr:cNvSpPr txBox="1"/>
      </xdr:nvSpPr>
      <xdr:spPr>
        <a:xfrm>
          <a:off x="21926756" y="3500380"/>
          <a:ext cx="71032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1FC5273-6754-4184-926C-387887BC7A9D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81,20</a:t>
          </a:fld>
          <a:endParaRPr lang="pt-BR" sz="2800"/>
        </a:p>
      </xdr:txBody>
    </xdr:sp>
    <xdr:clientData/>
  </xdr:oneCellAnchor>
  <xdr:oneCellAnchor>
    <xdr:from>
      <xdr:col>37</xdr:col>
      <xdr:colOff>151141</xdr:colOff>
      <xdr:row>21</xdr:row>
      <xdr:rowOff>93205</xdr:rowOff>
    </xdr:from>
    <xdr:ext cx="710323" cy="374141"/>
    <xdr:sp macro="" textlink="'Dados Para Dash Biodisel'!B27">
      <xdr:nvSpPr>
        <xdr:cNvPr id="158" name="CaixaDeTexto 157">
          <a:extLst>
            <a:ext uri="{FF2B5EF4-FFF2-40B4-BE49-F238E27FC236}">
              <a16:creationId xmlns:a16="http://schemas.microsoft.com/office/drawing/2014/main" id="{CB4278D8-74EB-43B7-8D89-080A159C52D3}"/>
            </a:ext>
          </a:extLst>
        </xdr:cNvPr>
        <xdr:cNvSpPr txBox="1"/>
      </xdr:nvSpPr>
      <xdr:spPr>
        <a:xfrm>
          <a:off x="21926756" y="4093705"/>
          <a:ext cx="71032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87E7889D-D843-48FF-A79F-0952FBA9EFD7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81,00</a:t>
          </a:fld>
          <a:endParaRPr lang="pt-BR" sz="2800"/>
        </a:p>
      </xdr:txBody>
    </xdr:sp>
    <xdr:clientData/>
  </xdr:oneCellAnchor>
  <xdr:oneCellAnchor>
    <xdr:from>
      <xdr:col>37</xdr:col>
      <xdr:colOff>151141</xdr:colOff>
      <xdr:row>24</xdr:row>
      <xdr:rowOff>85722</xdr:rowOff>
    </xdr:from>
    <xdr:ext cx="710323" cy="374141"/>
    <xdr:sp macro="" textlink="'Dados Para Dash Biodisel'!B28">
      <xdr:nvSpPr>
        <xdr:cNvPr id="159" name="CaixaDeTexto 158">
          <a:extLst>
            <a:ext uri="{FF2B5EF4-FFF2-40B4-BE49-F238E27FC236}">
              <a16:creationId xmlns:a16="http://schemas.microsoft.com/office/drawing/2014/main" id="{B9E5E805-DF6E-484E-AA2D-6F798BBC0846}"/>
            </a:ext>
          </a:extLst>
        </xdr:cNvPr>
        <xdr:cNvSpPr txBox="1"/>
      </xdr:nvSpPr>
      <xdr:spPr>
        <a:xfrm>
          <a:off x="21926756" y="4657722"/>
          <a:ext cx="71032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1AE084E-9ACA-41B5-9536-DE6AC0D0AB95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80,90</a:t>
          </a:fld>
          <a:endParaRPr lang="pt-BR" sz="2800"/>
        </a:p>
      </xdr:txBody>
    </xdr:sp>
    <xdr:clientData/>
  </xdr:oneCellAnchor>
  <xdr:twoCellAnchor>
    <xdr:from>
      <xdr:col>28</xdr:col>
      <xdr:colOff>367393</xdr:colOff>
      <xdr:row>15</xdr:row>
      <xdr:rowOff>140179</xdr:rowOff>
    </xdr:from>
    <xdr:to>
      <xdr:col>38</xdr:col>
      <xdr:colOff>27214</xdr:colOff>
      <xdr:row>15</xdr:row>
      <xdr:rowOff>140179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012C3176-D46F-446A-814E-34BBC5656C3B}"/>
            </a:ext>
          </a:extLst>
        </xdr:cNvPr>
        <xdr:cNvCxnSpPr/>
      </xdr:nvCxnSpPr>
      <xdr:spPr>
        <a:xfrm>
          <a:off x="16867624" y="2997679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370116</xdr:colOff>
      <xdr:row>18</xdr:row>
      <xdr:rowOff>25182</xdr:rowOff>
    </xdr:from>
    <xdr:to>
      <xdr:col>38</xdr:col>
      <xdr:colOff>29937</xdr:colOff>
      <xdr:row>18</xdr:row>
      <xdr:rowOff>25182</xdr:rowOff>
    </xdr:to>
    <xdr:cxnSp macro="">
      <xdr:nvCxnSpPr>
        <xdr:cNvPr id="160" name="Conector reto 159">
          <a:extLst>
            <a:ext uri="{FF2B5EF4-FFF2-40B4-BE49-F238E27FC236}">
              <a16:creationId xmlns:a16="http://schemas.microsoft.com/office/drawing/2014/main" id="{359E81C7-D805-4627-8A90-0F4D933AB645}"/>
            </a:ext>
          </a:extLst>
        </xdr:cNvPr>
        <xdr:cNvCxnSpPr/>
      </xdr:nvCxnSpPr>
      <xdr:spPr>
        <a:xfrm>
          <a:off x="16870347" y="3454182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386445</xdr:colOff>
      <xdr:row>20</xdr:row>
      <xdr:rowOff>100685</xdr:rowOff>
    </xdr:from>
    <xdr:to>
      <xdr:col>38</xdr:col>
      <xdr:colOff>46266</xdr:colOff>
      <xdr:row>20</xdr:row>
      <xdr:rowOff>100685</xdr:rowOff>
    </xdr:to>
    <xdr:cxnSp macro="">
      <xdr:nvCxnSpPr>
        <xdr:cNvPr id="161" name="Conector reto 160">
          <a:extLst>
            <a:ext uri="{FF2B5EF4-FFF2-40B4-BE49-F238E27FC236}">
              <a16:creationId xmlns:a16="http://schemas.microsoft.com/office/drawing/2014/main" id="{DDBC7D79-BA92-4ABC-A767-F45C8B6395DB}"/>
            </a:ext>
          </a:extLst>
        </xdr:cNvPr>
        <xdr:cNvCxnSpPr/>
      </xdr:nvCxnSpPr>
      <xdr:spPr>
        <a:xfrm>
          <a:off x="16886676" y="3910685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375561</xdr:colOff>
      <xdr:row>24</xdr:row>
      <xdr:rowOff>76996</xdr:rowOff>
    </xdr:from>
    <xdr:to>
      <xdr:col>38</xdr:col>
      <xdr:colOff>35382</xdr:colOff>
      <xdr:row>24</xdr:row>
      <xdr:rowOff>76996</xdr:rowOff>
    </xdr:to>
    <xdr:cxnSp macro="">
      <xdr:nvCxnSpPr>
        <xdr:cNvPr id="162" name="Conector reto 161">
          <a:extLst>
            <a:ext uri="{FF2B5EF4-FFF2-40B4-BE49-F238E27FC236}">
              <a16:creationId xmlns:a16="http://schemas.microsoft.com/office/drawing/2014/main" id="{C191A897-7911-49FF-8E0B-CAC8A4BCDC90}"/>
            </a:ext>
          </a:extLst>
        </xdr:cNvPr>
        <xdr:cNvCxnSpPr/>
      </xdr:nvCxnSpPr>
      <xdr:spPr>
        <a:xfrm>
          <a:off x="16875792" y="4648996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419103</xdr:colOff>
      <xdr:row>38</xdr:row>
      <xdr:rowOff>35355</xdr:rowOff>
    </xdr:from>
    <xdr:ext cx="3378617" cy="405432"/>
    <xdr:sp macro="" textlink="'Dados Para Dash Biodisel'!A35">
      <xdr:nvSpPr>
        <xdr:cNvPr id="163" name="CaixaDeTexto 162">
          <a:extLst>
            <a:ext uri="{FF2B5EF4-FFF2-40B4-BE49-F238E27FC236}">
              <a16:creationId xmlns:a16="http://schemas.microsoft.com/office/drawing/2014/main" id="{B3E0E859-495E-49D4-8D8E-CE0A241172DA}"/>
            </a:ext>
          </a:extLst>
        </xdr:cNvPr>
        <xdr:cNvSpPr txBox="1"/>
      </xdr:nvSpPr>
      <xdr:spPr>
        <a:xfrm>
          <a:off x="16919334" y="7274355"/>
          <a:ext cx="337861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fld id="{0DF33CB0-7409-4BBC-80DB-BA04B8394C39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Petrobras Biocombustível AS - Usina de Montes Claros - MG</a:t>
          </a:fld>
          <a:endParaRPr lang="pt-BR" sz="4800"/>
        </a:p>
      </xdr:txBody>
    </xdr:sp>
    <xdr:clientData/>
  </xdr:oneCellAnchor>
  <xdr:oneCellAnchor>
    <xdr:from>
      <xdr:col>28</xdr:col>
      <xdr:colOff>419103</xdr:colOff>
      <xdr:row>40</xdr:row>
      <xdr:rowOff>134957</xdr:rowOff>
    </xdr:from>
    <xdr:ext cx="4745273" cy="405432"/>
    <xdr:sp macro="" textlink="'Dados Para Dash Biodisel'!A36">
      <xdr:nvSpPr>
        <xdr:cNvPr id="164" name="CaixaDeTexto 163">
          <a:extLst>
            <a:ext uri="{FF2B5EF4-FFF2-40B4-BE49-F238E27FC236}">
              <a16:creationId xmlns:a16="http://schemas.microsoft.com/office/drawing/2014/main" id="{577F5F0F-68B8-4034-996A-2E75E4F294DF}"/>
            </a:ext>
          </a:extLst>
        </xdr:cNvPr>
        <xdr:cNvSpPr txBox="1"/>
      </xdr:nvSpPr>
      <xdr:spPr>
        <a:xfrm>
          <a:off x="16919334" y="7754957"/>
          <a:ext cx="474527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fld id="{D2AB9B59-6832-4205-BF66-6CA3434F8D62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Três Tentos Agroindustrial S.A.</a:t>
          </a:fld>
          <a:endParaRPr lang="pt-BR" sz="4800"/>
        </a:p>
      </xdr:txBody>
    </xdr:sp>
    <xdr:clientData/>
  </xdr:oneCellAnchor>
  <xdr:oneCellAnchor>
    <xdr:from>
      <xdr:col>28</xdr:col>
      <xdr:colOff>419103</xdr:colOff>
      <xdr:row>43</xdr:row>
      <xdr:rowOff>44059</xdr:rowOff>
    </xdr:from>
    <xdr:ext cx="5078182" cy="405432"/>
    <xdr:sp macro="" textlink="'Dados Para Dash Biodisel'!A37">
      <xdr:nvSpPr>
        <xdr:cNvPr id="165" name="CaixaDeTexto 164">
          <a:extLst>
            <a:ext uri="{FF2B5EF4-FFF2-40B4-BE49-F238E27FC236}">
              <a16:creationId xmlns:a16="http://schemas.microsoft.com/office/drawing/2014/main" id="{721B2BD2-B594-41BF-97E9-0D7223E4F136}"/>
            </a:ext>
          </a:extLst>
        </xdr:cNvPr>
        <xdr:cNvSpPr txBox="1"/>
      </xdr:nvSpPr>
      <xdr:spPr>
        <a:xfrm>
          <a:off x="16919334" y="8235559"/>
          <a:ext cx="50781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2F2B2530-E0B1-4EB8-A854-FFB68ACE10E4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Bocchi Indústria e Comércio de Cereais Ltda</a:t>
          </a:fld>
          <a:endParaRPr lang="pt-BR" sz="4800"/>
        </a:p>
      </xdr:txBody>
    </xdr:sp>
    <xdr:clientData/>
  </xdr:oneCellAnchor>
  <xdr:oneCellAnchor>
    <xdr:from>
      <xdr:col>28</xdr:col>
      <xdr:colOff>419103</xdr:colOff>
      <xdr:row>45</xdr:row>
      <xdr:rowOff>143659</xdr:rowOff>
    </xdr:from>
    <xdr:ext cx="4140749" cy="405432"/>
    <xdr:sp macro="" textlink="'Dados Para Dash Biodisel'!A38">
      <xdr:nvSpPr>
        <xdr:cNvPr id="166" name="CaixaDeTexto 165">
          <a:extLst>
            <a:ext uri="{FF2B5EF4-FFF2-40B4-BE49-F238E27FC236}">
              <a16:creationId xmlns:a16="http://schemas.microsoft.com/office/drawing/2014/main" id="{8D1D83CE-F9AD-4BB2-BDA0-090D4EC6418C}"/>
            </a:ext>
          </a:extLst>
        </xdr:cNvPr>
        <xdr:cNvSpPr txBox="1"/>
      </xdr:nvSpPr>
      <xdr:spPr>
        <a:xfrm>
          <a:off x="16919334" y="8716159"/>
          <a:ext cx="41407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fld id="{2A33BBB1-EDEE-4B2D-90D0-21F3D6A0E32D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ADM DO BRASIL LTDA</a:t>
          </a:fld>
          <a:endParaRPr lang="pt-BR" sz="4800"/>
        </a:p>
      </xdr:txBody>
    </xdr:sp>
    <xdr:clientData/>
  </xdr:oneCellAnchor>
  <xdr:oneCellAnchor>
    <xdr:from>
      <xdr:col>28</xdr:col>
      <xdr:colOff>419103</xdr:colOff>
      <xdr:row>34</xdr:row>
      <xdr:rowOff>3655</xdr:rowOff>
    </xdr:from>
    <xdr:ext cx="5078182" cy="718530"/>
    <xdr:sp macro="" textlink="'Dados Para Dash Biodisel'!A34">
      <xdr:nvSpPr>
        <xdr:cNvPr id="167" name="CaixaDeTexto 166">
          <a:extLst>
            <a:ext uri="{FF2B5EF4-FFF2-40B4-BE49-F238E27FC236}">
              <a16:creationId xmlns:a16="http://schemas.microsoft.com/office/drawing/2014/main" id="{5F07A907-6655-4266-A687-2DDDE70D4F8C}"/>
            </a:ext>
          </a:extLst>
        </xdr:cNvPr>
        <xdr:cNvSpPr txBox="1"/>
      </xdr:nvSpPr>
      <xdr:spPr>
        <a:xfrm>
          <a:off x="16919334" y="6480655"/>
          <a:ext cx="5078182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2A2BC16E-9D5E-481E-85FF-F81FA7C7D4FE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Petrobras Biocombustível AS - Usina de Candeias - BA</a:t>
          </a:fld>
          <a:endParaRPr lang="pt-BR" sz="6600"/>
        </a:p>
      </xdr:txBody>
    </xdr:sp>
    <xdr:clientData/>
  </xdr:oneCellAnchor>
  <xdr:oneCellAnchor>
    <xdr:from>
      <xdr:col>37</xdr:col>
      <xdr:colOff>151141</xdr:colOff>
      <xdr:row>35</xdr:row>
      <xdr:rowOff>2184</xdr:rowOff>
    </xdr:from>
    <xdr:ext cx="710323" cy="374141"/>
    <xdr:sp macro="" textlink="'Dados Para Dash Biodisel'!B34">
      <xdr:nvSpPr>
        <xdr:cNvPr id="168" name="CaixaDeTexto 167">
          <a:extLst>
            <a:ext uri="{FF2B5EF4-FFF2-40B4-BE49-F238E27FC236}">
              <a16:creationId xmlns:a16="http://schemas.microsoft.com/office/drawing/2014/main" id="{807D5851-410B-4F41-A3AF-22CFCFEA0DC9}"/>
            </a:ext>
          </a:extLst>
        </xdr:cNvPr>
        <xdr:cNvSpPr txBox="1"/>
      </xdr:nvSpPr>
      <xdr:spPr>
        <a:xfrm>
          <a:off x="21926756" y="6669684"/>
          <a:ext cx="71032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875DAA43-93E5-4C20-8472-45AE29A668AA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79,30</a:t>
          </a:fld>
          <a:endParaRPr lang="pt-BR" sz="4400"/>
        </a:p>
      </xdr:txBody>
    </xdr:sp>
    <xdr:clientData/>
  </xdr:oneCellAnchor>
  <xdr:oneCellAnchor>
    <xdr:from>
      <xdr:col>37</xdr:col>
      <xdr:colOff>151141</xdr:colOff>
      <xdr:row>37</xdr:row>
      <xdr:rowOff>146713</xdr:rowOff>
    </xdr:from>
    <xdr:ext cx="710323" cy="374141"/>
    <xdr:sp macro="" textlink="'Dados Para Dash Biodisel'!B35">
      <xdr:nvSpPr>
        <xdr:cNvPr id="169" name="CaixaDeTexto 168">
          <a:extLst>
            <a:ext uri="{FF2B5EF4-FFF2-40B4-BE49-F238E27FC236}">
              <a16:creationId xmlns:a16="http://schemas.microsoft.com/office/drawing/2014/main" id="{3950966B-4958-4F9D-8704-5A305193650C}"/>
            </a:ext>
          </a:extLst>
        </xdr:cNvPr>
        <xdr:cNvSpPr txBox="1"/>
      </xdr:nvSpPr>
      <xdr:spPr>
        <a:xfrm>
          <a:off x="21926756" y="7195213"/>
          <a:ext cx="71032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09CFB27-C94F-4410-B645-7E7F94F8FB49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76,80</a:t>
          </a:fld>
          <a:endParaRPr lang="pt-BR" sz="4400"/>
        </a:p>
      </xdr:txBody>
    </xdr:sp>
    <xdr:clientData/>
  </xdr:oneCellAnchor>
  <xdr:oneCellAnchor>
    <xdr:from>
      <xdr:col>37</xdr:col>
      <xdr:colOff>151141</xdr:colOff>
      <xdr:row>40</xdr:row>
      <xdr:rowOff>100742</xdr:rowOff>
    </xdr:from>
    <xdr:ext cx="710323" cy="374141"/>
    <xdr:sp macro="" textlink="'Dados Para Dash Biodisel'!B36">
      <xdr:nvSpPr>
        <xdr:cNvPr id="170" name="CaixaDeTexto 169">
          <a:extLst>
            <a:ext uri="{FF2B5EF4-FFF2-40B4-BE49-F238E27FC236}">
              <a16:creationId xmlns:a16="http://schemas.microsoft.com/office/drawing/2014/main" id="{61B71AB9-1194-40B3-B334-A560BDB733EE}"/>
            </a:ext>
          </a:extLst>
        </xdr:cNvPr>
        <xdr:cNvSpPr txBox="1"/>
      </xdr:nvSpPr>
      <xdr:spPr>
        <a:xfrm>
          <a:off x="21926756" y="7720742"/>
          <a:ext cx="71032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0FFA1F99-984B-4778-B848-FFBB1467FE31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56,40</a:t>
          </a:fld>
          <a:endParaRPr lang="pt-BR" sz="4400"/>
        </a:p>
      </xdr:txBody>
    </xdr:sp>
    <xdr:clientData/>
  </xdr:oneCellAnchor>
  <xdr:oneCellAnchor>
    <xdr:from>
      <xdr:col>37</xdr:col>
      <xdr:colOff>151141</xdr:colOff>
      <xdr:row>43</xdr:row>
      <xdr:rowOff>54771</xdr:rowOff>
    </xdr:from>
    <xdr:ext cx="710323" cy="374141"/>
    <xdr:sp macro="" textlink="'Dados Para Dash Biodisel'!B37">
      <xdr:nvSpPr>
        <xdr:cNvPr id="171" name="CaixaDeTexto 170">
          <a:extLst>
            <a:ext uri="{FF2B5EF4-FFF2-40B4-BE49-F238E27FC236}">
              <a16:creationId xmlns:a16="http://schemas.microsoft.com/office/drawing/2014/main" id="{8821A272-221B-487E-964B-6EC4D9AE845B}"/>
            </a:ext>
          </a:extLst>
        </xdr:cNvPr>
        <xdr:cNvSpPr txBox="1"/>
      </xdr:nvSpPr>
      <xdr:spPr>
        <a:xfrm>
          <a:off x="21926756" y="8246271"/>
          <a:ext cx="71032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E247622-AC5A-40AF-89B2-09C56CF476A1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50,70</a:t>
          </a:fld>
          <a:endParaRPr lang="pt-BR" sz="4400"/>
        </a:p>
      </xdr:txBody>
    </xdr:sp>
    <xdr:clientData/>
  </xdr:oneCellAnchor>
  <xdr:oneCellAnchor>
    <xdr:from>
      <xdr:col>37</xdr:col>
      <xdr:colOff>151141</xdr:colOff>
      <xdr:row>46</xdr:row>
      <xdr:rowOff>8800</xdr:rowOff>
    </xdr:from>
    <xdr:ext cx="710323" cy="374141"/>
    <xdr:sp macro="" textlink="'Dados Para Dash Biodisel'!B38">
      <xdr:nvSpPr>
        <xdr:cNvPr id="172" name="CaixaDeTexto 171">
          <a:extLst>
            <a:ext uri="{FF2B5EF4-FFF2-40B4-BE49-F238E27FC236}">
              <a16:creationId xmlns:a16="http://schemas.microsoft.com/office/drawing/2014/main" id="{7F01FB9D-3C68-406D-98A8-DE7D50F42E4A}"/>
            </a:ext>
          </a:extLst>
        </xdr:cNvPr>
        <xdr:cNvSpPr txBox="1"/>
      </xdr:nvSpPr>
      <xdr:spPr>
        <a:xfrm>
          <a:off x="21926756" y="8771800"/>
          <a:ext cx="71032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824F8A6B-870D-4720-9BF0-B3D6113BD2B8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44,90</a:t>
          </a:fld>
          <a:endParaRPr lang="pt-BR" sz="4400"/>
        </a:p>
      </xdr:txBody>
    </xdr:sp>
    <xdr:clientData/>
  </xdr:oneCellAnchor>
  <xdr:twoCellAnchor>
    <xdr:from>
      <xdr:col>28</xdr:col>
      <xdr:colOff>492579</xdr:colOff>
      <xdr:row>37</xdr:row>
      <xdr:rowOff>188270</xdr:rowOff>
    </xdr:from>
    <xdr:to>
      <xdr:col>38</xdr:col>
      <xdr:colOff>152400</xdr:colOff>
      <xdr:row>37</xdr:row>
      <xdr:rowOff>188270</xdr:rowOff>
    </xdr:to>
    <xdr:cxnSp macro="">
      <xdr:nvCxnSpPr>
        <xdr:cNvPr id="173" name="Conector reto 172">
          <a:extLst>
            <a:ext uri="{FF2B5EF4-FFF2-40B4-BE49-F238E27FC236}">
              <a16:creationId xmlns:a16="http://schemas.microsoft.com/office/drawing/2014/main" id="{8B6F7A6F-07E3-4956-85F5-D6D5FD97834B}"/>
            </a:ext>
          </a:extLst>
        </xdr:cNvPr>
        <xdr:cNvCxnSpPr/>
      </xdr:nvCxnSpPr>
      <xdr:spPr>
        <a:xfrm>
          <a:off x="16992810" y="7236770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495302</xdr:colOff>
      <xdr:row>40</xdr:row>
      <xdr:rowOff>97372</xdr:rowOff>
    </xdr:from>
    <xdr:to>
      <xdr:col>38</xdr:col>
      <xdr:colOff>155123</xdr:colOff>
      <xdr:row>40</xdr:row>
      <xdr:rowOff>97372</xdr:rowOff>
    </xdr:to>
    <xdr:cxnSp macro="">
      <xdr:nvCxnSpPr>
        <xdr:cNvPr id="174" name="Conector reto 173">
          <a:extLst>
            <a:ext uri="{FF2B5EF4-FFF2-40B4-BE49-F238E27FC236}">
              <a16:creationId xmlns:a16="http://schemas.microsoft.com/office/drawing/2014/main" id="{1DA4153E-5E36-4CF6-96D8-B288BBABFF89}"/>
            </a:ext>
          </a:extLst>
        </xdr:cNvPr>
        <xdr:cNvCxnSpPr/>
      </xdr:nvCxnSpPr>
      <xdr:spPr>
        <a:xfrm>
          <a:off x="16995533" y="7717372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511631</xdr:colOff>
      <xdr:row>43</xdr:row>
      <xdr:rowOff>6474</xdr:rowOff>
    </xdr:from>
    <xdr:to>
      <xdr:col>38</xdr:col>
      <xdr:colOff>171452</xdr:colOff>
      <xdr:row>43</xdr:row>
      <xdr:rowOff>6474</xdr:rowOff>
    </xdr:to>
    <xdr:cxnSp macro="">
      <xdr:nvCxnSpPr>
        <xdr:cNvPr id="175" name="Conector reto 174">
          <a:extLst>
            <a:ext uri="{FF2B5EF4-FFF2-40B4-BE49-F238E27FC236}">
              <a16:creationId xmlns:a16="http://schemas.microsoft.com/office/drawing/2014/main" id="{4EBB7212-DD65-4CD6-91E1-74CA5041100A}"/>
            </a:ext>
          </a:extLst>
        </xdr:cNvPr>
        <xdr:cNvCxnSpPr/>
      </xdr:nvCxnSpPr>
      <xdr:spPr>
        <a:xfrm>
          <a:off x="17011862" y="8197974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500747</xdr:colOff>
      <xdr:row>45</xdr:row>
      <xdr:rowOff>106076</xdr:rowOff>
    </xdr:from>
    <xdr:to>
      <xdr:col>38</xdr:col>
      <xdr:colOff>160568</xdr:colOff>
      <xdr:row>45</xdr:row>
      <xdr:rowOff>106076</xdr:rowOff>
    </xdr:to>
    <xdr:cxnSp macro="">
      <xdr:nvCxnSpPr>
        <xdr:cNvPr id="176" name="Conector reto 175">
          <a:extLst>
            <a:ext uri="{FF2B5EF4-FFF2-40B4-BE49-F238E27FC236}">
              <a16:creationId xmlns:a16="http://schemas.microsoft.com/office/drawing/2014/main" id="{C7806BD0-0466-489B-A335-DE6C744249D9}"/>
            </a:ext>
          </a:extLst>
        </xdr:cNvPr>
        <xdr:cNvCxnSpPr/>
      </xdr:nvCxnSpPr>
      <xdr:spPr>
        <a:xfrm>
          <a:off x="17000978" y="8678576"/>
          <a:ext cx="5521359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269668</xdr:colOff>
      <xdr:row>1</xdr:row>
      <xdr:rowOff>62333</xdr:rowOff>
    </xdr:from>
    <xdr:to>
      <xdr:col>38</xdr:col>
      <xdr:colOff>415636</xdr:colOff>
      <xdr:row>5</xdr:row>
      <xdr:rowOff>150778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ED9A3BFC-787D-44EA-9DEE-8C1A5B64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47577" y="252833"/>
          <a:ext cx="2570514" cy="850445"/>
        </a:xfrm>
        <a:prstGeom prst="rect">
          <a:avLst/>
        </a:prstGeom>
      </xdr:spPr>
    </xdr:pic>
    <xdr:clientData/>
  </xdr:twoCellAnchor>
  <xdr:twoCellAnchor>
    <xdr:from>
      <xdr:col>7</xdr:col>
      <xdr:colOff>218139</xdr:colOff>
      <xdr:row>1</xdr:row>
      <xdr:rowOff>186165</xdr:rowOff>
    </xdr:from>
    <xdr:to>
      <xdr:col>35</xdr:col>
      <xdr:colOff>335369</xdr:colOff>
      <xdr:row>4</xdr:row>
      <xdr:rowOff>98523</xdr:rowOff>
    </xdr:to>
    <xdr:sp macro="" textlink="'Dados Para Dash Biodisel'!B1">
      <xdr:nvSpPr>
        <xdr:cNvPr id="99" name="CaixaDeTexto 98">
          <a:extLst>
            <a:ext uri="{FF2B5EF4-FFF2-40B4-BE49-F238E27FC236}">
              <a16:creationId xmlns:a16="http://schemas.microsoft.com/office/drawing/2014/main" id="{221E348E-BD29-4FF5-BCD4-B99B75BB3C47}"/>
            </a:ext>
          </a:extLst>
        </xdr:cNvPr>
        <xdr:cNvSpPr txBox="1"/>
      </xdr:nvSpPr>
      <xdr:spPr>
        <a:xfrm>
          <a:off x="4409139" y="376665"/>
          <a:ext cx="16529538" cy="483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7A647DF3-0387-4318-A3CC-E9FCF58E6170}" type="TxLink">
            <a:rPr lang="en-US" sz="2800" b="1" i="0" u="none" strike="noStrike">
              <a:solidFill>
                <a:schemeClr val="bg1"/>
              </a:solidFill>
              <a:latin typeface="Calibri"/>
              <a:cs typeface="Calibri"/>
            </a:rPr>
            <a:pPr algn="l"/>
            <a:t>Delta Biocombustíveis Indústria e Comércio Ltda.</a:t>
          </a:fld>
          <a:endParaRPr lang="pt-BR" sz="166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176893</xdr:colOff>
      <xdr:row>39</xdr:row>
      <xdr:rowOff>40821</xdr:rowOff>
    </xdr:from>
    <xdr:to>
      <xdr:col>5</xdr:col>
      <xdr:colOff>176893</xdr:colOff>
      <xdr:row>42</xdr:row>
      <xdr:rowOff>106365</xdr:rowOff>
    </xdr:to>
    <xdr:sp macro="" textlink="">
      <xdr:nvSpPr>
        <xdr:cNvPr id="100" name="Retângulo: Cantos Arredondados 99">
          <a:extLst>
            <a:ext uri="{FF2B5EF4-FFF2-40B4-BE49-F238E27FC236}">
              <a16:creationId xmlns:a16="http://schemas.microsoft.com/office/drawing/2014/main" id="{415660EC-98D2-431A-BC90-6D6374F7DB98}"/>
            </a:ext>
          </a:extLst>
        </xdr:cNvPr>
        <xdr:cNvSpPr/>
      </xdr:nvSpPr>
      <xdr:spPr>
        <a:xfrm>
          <a:off x="762000" y="7470321"/>
          <a:ext cx="2340429" cy="637044"/>
        </a:xfrm>
        <a:prstGeom prst="roundRect">
          <a:avLst>
            <a:gd name="adj" fmla="val 50000"/>
          </a:avLst>
        </a:prstGeom>
        <a:noFill/>
        <a:ln w="38100">
          <a:solidFill>
            <a:srgbClr val="00B0F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538759</xdr:colOff>
      <xdr:row>49</xdr:row>
      <xdr:rowOff>38781</xdr:rowOff>
    </xdr:from>
    <xdr:to>
      <xdr:col>27</xdr:col>
      <xdr:colOff>13607</xdr:colOff>
      <xdr:row>55</xdr:row>
      <xdr:rowOff>42862</xdr:rowOff>
    </xdr:to>
    <xdr:sp macro="" textlink="">
      <xdr:nvSpPr>
        <xdr:cNvPr id="101" name="Retângulo: Cantos Arredondados 100">
          <a:extLst>
            <a:ext uri="{FF2B5EF4-FFF2-40B4-BE49-F238E27FC236}">
              <a16:creationId xmlns:a16="http://schemas.microsoft.com/office/drawing/2014/main" id="{B15EEF86-8358-4243-82CA-2A9BAE10896D}"/>
            </a:ext>
          </a:extLst>
        </xdr:cNvPr>
        <xdr:cNvSpPr/>
      </xdr:nvSpPr>
      <xdr:spPr>
        <a:xfrm>
          <a:off x="11165938" y="9373281"/>
          <a:ext cx="4740812" cy="1147081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rgbClr val="00B0F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105333</xdr:colOff>
      <xdr:row>50</xdr:row>
      <xdr:rowOff>34017</xdr:rowOff>
    </xdr:from>
    <xdr:to>
      <xdr:col>20</xdr:col>
      <xdr:colOff>452312</xdr:colOff>
      <xdr:row>54</xdr:row>
      <xdr:rowOff>47625</xdr:rowOff>
    </xdr:to>
    <xdr:sp macro="" textlink="">
      <xdr:nvSpPr>
        <xdr:cNvPr id="102" name="Seta: para Cima 101">
          <a:extLst>
            <a:ext uri="{FF2B5EF4-FFF2-40B4-BE49-F238E27FC236}">
              <a16:creationId xmlns:a16="http://schemas.microsoft.com/office/drawing/2014/main" id="{74E624F7-9A85-4E9C-AD4C-66AA1D316606}"/>
            </a:ext>
          </a:extLst>
        </xdr:cNvPr>
        <xdr:cNvSpPr/>
      </xdr:nvSpPr>
      <xdr:spPr>
        <a:xfrm>
          <a:off x="11902726" y="9559017"/>
          <a:ext cx="346979" cy="775608"/>
        </a:xfrm>
        <a:prstGeom prst="upArrow">
          <a:avLst>
            <a:gd name="adj1" fmla="val 24411"/>
            <a:gd name="adj2" fmla="val 67172"/>
          </a:avLst>
        </a:prstGeom>
        <a:gradFill flip="none" rotWithShape="1">
          <a:gsLst>
            <a:gs pos="0">
              <a:schemeClr val="accent6">
                <a:lumMod val="75000"/>
                <a:shade val="30000"/>
                <a:satMod val="115000"/>
              </a:schemeClr>
            </a:gs>
            <a:gs pos="50000">
              <a:schemeClr val="accent6">
                <a:lumMod val="75000"/>
                <a:shade val="67500"/>
                <a:satMod val="115000"/>
              </a:schemeClr>
            </a:gs>
            <a:gs pos="100000">
              <a:schemeClr val="accent6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21</xdr:col>
      <xdr:colOff>10194</xdr:colOff>
      <xdr:row>50</xdr:row>
      <xdr:rowOff>93879</xdr:rowOff>
    </xdr:from>
    <xdr:ext cx="2507524" cy="655885"/>
    <xdr:sp macro="" textlink="'Dados Para Dash Biodisel'!E4">
      <xdr:nvSpPr>
        <xdr:cNvPr id="104" name="CaixaDeTexto 103">
          <a:extLst>
            <a:ext uri="{FF2B5EF4-FFF2-40B4-BE49-F238E27FC236}">
              <a16:creationId xmlns:a16="http://schemas.microsoft.com/office/drawing/2014/main" id="{11538A13-2C9C-4A3A-94B7-C016AB17B8D0}"/>
            </a:ext>
          </a:extLst>
        </xdr:cNvPr>
        <xdr:cNvSpPr txBox="1"/>
      </xdr:nvSpPr>
      <xdr:spPr>
        <a:xfrm>
          <a:off x="12392694" y="9618879"/>
          <a:ext cx="2507524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8C77EF85-C318-4D5F-9912-08EA6D3FE7A2}" type="TxLink">
            <a:rPr lang="en-US" sz="3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158</a:t>
          </a:fld>
          <a:endParaRPr lang="pt-BR" sz="3600" b="1"/>
        </a:p>
      </xdr:txBody>
    </xdr:sp>
    <xdr:clientData/>
  </xdr:oneCellAnchor>
  <xdr:twoCellAnchor>
    <xdr:from>
      <xdr:col>19</xdr:col>
      <xdr:colOff>239400</xdr:colOff>
      <xdr:row>50</xdr:row>
      <xdr:rowOff>170090</xdr:rowOff>
    </xdr:from>
    <xdr:to>
      <xdr:col>20</xdr:col>
      <xdr:colOff>98527</xdr:colOff>
      <xdr:row>53</xdr:row>
      <xdr:rowOff>102053</xdr:rowOff>
    </xdr:to>
    <xdr:sp macro="" textlink="">
      <xdr:nvSpPr>
        <xdr:cNvPr id="105" name="Triângulo isósceles 104">
          <a:extLst>
            <a:ext uri="{FF2B5EF4-FFF2-40B4-BE49-F238E27FC236}">
              <a16:creationId xmlns:a16="http://schemas.microsoft.com/office/drawing/2014/main" id="{CEB4F5CD-8C3E-4F9B-8FA5-9E78CE2C7B5D}"/>
            </a:ext>
          </a:extLst>
        </xdr:cNvPr>
        <xdr:cNvSpPr/>
      </xdr:nvSpPr>
      <xdr:spPr>
        <a:xfrm>
          <a:off x="11451686" y="9695090"/>
          <a:ext cx="444234" cy="503463"/>
        </a:xfrm>
        <a:prstGeom prst="triangle">
          <a:avLst/>
        </a:prstGeom>
        <a:gradFill flip="none" rotWithShape="1">
          <a:gsLst>
            <a:gs pos="0">
              <a:schemeClr val="accent6">
                <a:lumMod val="75000"/>
                <a:shade val="30000"/>
                <a:satMod val="115000"/>
              </a:schemeClr>
            </a:gs>
            <a:gs pos="50000">
              <a:schemeClr val="accent6">
                <a:lumMod val="75000"/>
                <a:shade val="67500"/>
                <a:satMod val="115000"/>
              </a:schemeClr>
            </a:gs>
            <a:gs pos="100000">
              <a:schemeClr val="accent6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179373</xdr:colOff>
      <xdr:row>40</xdr:row>
      <xdr:rowOff>167597</xdr:rowOff>
    </xdr:from>
    <xdr:to>
      <xdr:col>5</xdr:col>
      <xdr:colOff>653143</xdr:colOff>
      <xdr:row>52</xdr:row>
      <xdr:rowOff>40821</xdr:rowOff>
    </xdr:to>
    <xdr:cxnSp macro="">
      <xdr:nvCxnSpPr>
        <xdr:cNvPr id="106" name="Conector: Angulado 105">
          <a:extLst>
            <a:ext uri="{FF2B5EF4-FFF2-40B4-BE49-F238E27FC236}">
              <a16:creationId xmlns:a16="http://schemas.microsoft.com/office/drawing/2014/main" id="{060566FA-532E-41B1-98D8-C1CEC1B6BCEE}"/>
            </a:ext>
          </a:extLst>
        </xdr:cNvPr>
        <xdr:cNvCxnSpPr/>
      </xdr:nvCxnSpPr>
      <xdr:spPr>
        <a:xfrm>
          <a:off x="764480" y="7787597"/>
          <a:ext cx="2814199" cy="2159224"/>
        </a:xfrm>
        <a:prstGeom prst="bentConnector3">
          <a:avLst>
            <a:gd name="adj1" fmla="val -11407"/>
          </a:avLst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104133</xdr:colOff>
      <xdr:row>52</xdr:row>
      <xdr:rowOff>51937</xdr:rowOff>
    </xdr:from>
    <xdr:to>
      <xdr:col>18</xdr:col>
      <xdr:colOff>244205</xdr:colOff>
      <xdr:row>52</xdr:row>
      <xdr:rowOff>58742</xdr:rowOff>
    </xdr:to>
    <xdr:cxnSp macro="">
      <xdr:nvCxnSpPr>
        <xdr:cNvPr id="107" name="Conector de Seta Reta 106">
          <a:extLst>
            <a:ext uri="{FF2B5EF4-FFF2-40B4-BE49-F238E27FC236}">
              <a16:creationId xmlns:a16="http://schemas.microsoft.com/office/drawing/2014/main" id="{890DE29B-0B6F-4C21-B9B8-E491B37DDCC2}"/>
            </a:ext>
          </a:extLst>
        </xdr:cNvPr>
        <xdr:cNvCxnSpPr/>
      </xdr:nvCxnSpPr>
      <xdr:spPr>
        <a:xfrm flipV="1">
          <a:off x="9561097" y="9957937"/>
          <a:ext cx="1310287" cy="6805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68065</xdr:colOff>
      <xdr:row>49</xdr:row>
      <xdr:rowOff>13608</xdr:rowOff>
    </xdr:from>
    <xdr:to>
      <xdr:col>16</xdr:col>
      <xdr:colOff>176921</xdr:colOff>
      <xdr:row>55</xdr:row>
      <xdr:rowOff>68035</xdr:rowOff>
    </xdr:to>
    <xdr:sp macro="" textlink="">
      <xdr:nvSpPr>
        <xdr:cNvPr id="110" name="Retângulo: Cantos Arredondados 109">
          <a:extLst>
            <a:ext uri="{FF2B5EF4-FFF2-40B4-BE49-F238E27FC236}">
              <a16:creationId xmlns:a16="http://schemas.microsoft.com/office/drawing/2014/main" id="{1010CEDC-C7A5-4713-B3C8-8962D17AC04C}"/>
            </a:ext>
          </a:extLst>
        </xdr:cNvPr>
        <xdr:cNvSpPr/>
      </xdr:nvSpPr>
      <xdr:spPr>
        <a:xfrm>
          <a:off x="3673958" y="9348108"/>
          <a:ext cx="5959927" cy="1197427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rgbClr val="00B0F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141187</xdr:colOff>
      <xdr:row>49</xdr:row>
      <xdr:rowOff>48167</xdr:rowOff>
    </xdr:from>
    <xdr:to>
      <xdr:col>15</xdr:col>
      <xdr:colOff>544313</xdr:colOff>
      <xdr:row>55</xdr:row>
      <xdr:rowOff>33476</xdr:rowOff>
    </xdr:to>
    <xdr:sp macro="" textlink="">
      <xdr:nvSpPr>
        <xdr:cNvPr id="111" name="CaixaDeTexto 110">
          <a:extLst>
            <a:ext uri="{FF2B5EF4-FFF2-40B4-BE49-F238E27FC236}">
              <a16:creationId xmlns:a16="http://schemas.microsoft.com/office/drawing/2014/main" id="{1B4E6074-C8E2-45B2-AA9F-CFF940CAC1A9}"/>
            </a:ext>
          </a:extLst>
        </xdr:cNvPr>
        <xdr:cNvSpPr txBox="1"/>
      </xdr:nvSpPr>
      <xdr:spPr>
        <a:xfrm>
          <a:off x="3747080" y="9382667"/>
          <a:ext cx="5669090" cy="1128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0" baseline="0">
              <a:solidFill>
                <a:schemeClr val="tx1"/>
              </a:solidFill>
            </a:rPr>
            <a:t>Acréscimo de CBIOs, caso a usina</a:t>
          </a:r>
        </a:p>
        <a:p>
          <a:pPr algn="ctr"/>
          <a:r>
            <a:rPr lang="pt-BR" sz="3200" b="0" baseline="0">
              <a:solidFill>
                <a:schemeClr val="tx1"/>
              </a:solidFill>
            </a:rPr>
            <a:t> atinja o NEEA Máxima do Setor</a:t>
          </a:r>
          <a:endParaRPr lang="pt-BR" sz="3200" b="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39</xdr:col>
      <xdr:colOff>228599</xdr:colOff>
      <xdr:row>56</xdr:row>
      <xdr:rowOff>189150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43A0F34-CDD3-4691-BB74-D2AC12663E0B}"/>
            </a:ext>
          </a:extLst>
        </xdr:cNvPr>
        <xdr:cNvSpPr/>
      </xdr:nvSpPr>
      <xdr:spPr>
        <a:xfrm>
          <a:off x="57150" y="57150"/>
          <a:ext cx="23288624" cy="1080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000"/>
        </a:p>
      </xdr:txBody>
    </xdr:sp>
    <xdr:clientData/>
  </xdr:twoCellAnchor>
  <xdr:twoCellAnchor>
    <xdr:from>
      <xdr:col>0</xdr:col>
      <xdr:colOff>130216</xdr:colOff>
      <xdr:row>0</xdr:row>
      <xdr:rowOff>98240</xdr:rowOff>
    </xdr:from>
    <xdr:to>
      <xdr:col>39</xdr:col>
      <xdr:colOff>179746</xdr:colOff>
      <xdr:row>23</xdr:row>
      <xdr:rowOff>17318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42289A3-8451-4A4A-9560-5924C5182067}"/>
            </a:ext>
          </a:extLst>
        </xdr:cNvPr>
        <xdr:cNvSpPr/>
      </xdr:nvSpPr>
      <xdr:spPr>
        <a:xfrm flipH="1" flipV="1">
          <a:off x="130216" y="98240"/>
          <a:ext cx="23100030" cy="4300578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71436</xdr:colOff>
      <xdr:row>4</xdr:row>
      <xdr:rowOff>171450</xdr:rowOff>
    </xdr:from>
    <xdr:to>
      <xdr:col>38</xdr:col>
      <xdr:colOff>419100</xdr:colOff>
      <xdr:row>4</xdr:row>
      <xdr:rowOff>171450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ABE6C887-B0B5-4793-A66A-B86F3E4E11E3}"/>
            </a:ext>
          </a:extLst>
        </xdr:cNvPr>
        <xdr:cNvCxnSpPr/>
      </xdr:nvCxnSpPr>
      <xdr:spPr>
        <a:xfrm>
          <a:off x="661986" y="933450"/>
          <a:ext cx="22283739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353188</xdr:colOff>
      <xdr:row>6</xdr:row>
      <xdr:rowOff>162792</xdr:rowOff>
    </xdr:from>
    <xdr:to>
      <xdr:col>38</xdr:col>
      <xdr:colOff>528204</xdr:colOff>
      <xdr:row>27</xdr:row>
      <xdr:rowOff>3712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286548D5-3A0B-40CA-BDE7-106DF06051A5}"/>
            </a:ext>
          </a:extLst>
        </xdr:cNvPr>
        <xdr:cNvSpPr/>
      </xdr:nvSpPr>
      <xdr:spPr>
        <a:xfrm>
          <a:off x="16337870" y="1305792"/>
          <a:ext cx="6652016" cy="3841420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225136</xdr:colOff>
      <xdr:row>18</xdr:row>
      <xdr:rowOff>33618</xdr:rowOff>
    </xdr:from>
    <xdr:to>
      <xdr:col>6</xdr:col>
      <xdr:colOff>272143</xdr:colOff>
      <xdr:row>48</xdr:row>
      <xdr:rowOff>13606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870B3C3C-A2B0-4522-9049-BE989B5C280D}"/>
            </a:ext>
          </a:extLst>
        </xdr:cNvPr>
        <xdr:cNvSpPr/>
      </xdr:nvSpPr>
      <xdr:spPr>
        <a:xfrm>
          <a:off x="225136" y="3462618"/>
          <a:ext cx="3652900" cy="5694988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476245</xdr:colOff>
      <xdr:row>18</xdr:row>
      <xdr:rowOff>44824</xdr:rowOff>
    </xdr:from>
    <xdr:to>
      <xdr:col>13</xdr:col>
      <xdr:colOff>59331</xdr:colOff>
      <xdr:row>48</xdr:row>
      <xdr:rowOff>17416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6DFF049A-1FE4-4A0D-980E-E4F28785C16E}"/>
            </a:ext>
          </a:extLst>
        </xdr:cNvPr>
        <xdr:cNvSpPr/>
      </xdr:nvSpPr>
      <xdr:spPr>
        <a:xfrm>
          <a:off x="4082138" y="3473824"/>
          <a:ext cx="3678836" cy="5687592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272142</xdr:colOff>
      <xdr:row>18</xdr:row>
      <xdr:rowOff>56029</xdr:rowOff>
    </xdr:from>
    <xdr:to>
      <xdr:col>20</xdr:col>
      <xdr:colOff>127412</xdr:colOff>
      <xdr:row>48</xdr:row>
      <xdr:rowOff>17416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8451BCED-4013-4347-BB6A-EB9506D948B7}"/>
            </a:ext>
          </a:extLst>
        </xdr:cNvPr>
        <xdr:cNvSpPr/>
      </xdr:nvSpPr>
      <xdr:spPr>
        <a:xfrm>
          <a:off x="7973785" y="3485029"/>
          <a:ext cx="3951020" cy="5676387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299357</xdr:colOff>
      <xdr:row>18</xdr:row>
      <xdr:rowOff>50936</xdr:rowOff>
    </xdr:from>
    <xdr:to>
      <xdr:col>27</xdr:col>
      <xdr:colOff>41360</xdr:colOff>
      <xdr:row>48</xdr:row>
      <xdr:rowOff>30924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1894F0C2-ACE9-4BC4-99B5-6EE68F60FE68}"/>
            </a:ext>
          </a:extLst>
        </xdr:cNvPr>
        <xdr:cNvSpPr/>
      </xdr:nvSpPr>
      <xdr:spPr>
        <a:xfrm>
          <a:off x="12096750" y="3479936"/>
          <a:ext cx="3837753" cy="5694988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398319</xdr:colOff>
      <xdr:row>6</xdr:row>
      <xdr:rowOff>9526</xdr:rowOff>
    </xdr:from>
    <xdr:to>
      <xdr:col>26</xdr:col>
      <xdr:colOff>546453</xdr:colOff>
      <xdr:row>17</xdr:row>
      <xdr:rowOff>33618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DB2F2D5D-16B4-4B4F-A626-D89B72BB30C4}"/>
            </a:ext>
          </a:extLst>
        </xdr:cNvPr>
        <xdr:cNvSpPr/>
      </xdr:nvSpPr>
      <xdr:spPr>
        <a:xfrm>
          <a:off x="398319" y="1152526"/>
          <a:ext cx="15543998" cy="2119592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483362</xdr:colOff>
      <xdr:row>18</xdr:row>
      <xdr:rowOff>53636</xdr:rowOff>
    </xdr:from>
    <xdr:to>
      <xdr:col>13</xdr:col>
      <xdr:colOff>67526</xdr:colOff>
      <xdr:row>24</xdr:row>
      <xdr:rowOff>73365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8D4F48A8-5384-4B6B-8B78-79AA4C85D22E}"/>
            </a:ext>
          </a:extLst>
        </xdr:cNvPr>
        <xdr:cNvSpPr/>
      </xdr:nvSpPr>
      <xdr:spPr>
        <a:xfrm>
          <a:off x="4089255" y="3482636"/>
          <a:ext cx="3679914" cy="1162729"/>
        </a:xfrm>
        <a:prstGeom prst="roundRect">
          <a:avLst>
            <a:gd name="adj" fmla="val 30792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485959</xdr:colOff>
      <xdr:row>21</xdr:row>
      <xdr:rowOff>40634</xdr:rowOff>
    </xdr:from>
    <xdr:to>
      <xdr:col>13</xdr:col>
      <xdr:colOff>61710</xdr:colOff>
      <xdr:row>24</xdr:row>
      <xdr:rowOff>89650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830BC4C1-2334-4764-90E1-9D5493D61CDD}"/>
            </a:ext>
          </a:extLst>
        </xdr:cNvPr>
        <xdr:cNvSpPr/>
      </xdr:nvSpPr>
      <xdr:spPr>
        <a:xfrm>
          <a:off x="4114984" y="4041134"/>
          <a:ext cx="3709601" cy="620516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233728</xdr:colOff>
      <xdr:row>18</xdr:row>
      <xdr:rowOff>28463</xdr:rowOff>
    </xdr:from>
    <xdr:to>
      <xdr:col>6</xdr:col>
      <xdr:colOff>268941</xdr:colOff>
      <xdr:row>24</xdr:row>
      <xdr:rowOff>18937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77C93D7B-7749-4B66-9586-04B3EA4FA13A}"/>
            </a:ext>
          </a:extLst>
        </xdr:cNvPr>
        <xdr:cNvSpPr/>
      </xdr:nvSpPr>
      <xdr:spPr>
        <a:xfrm>
          <a:off x="233728" y="3457463"/>
          <a:ext cx="3677125" cy="1133474"/>
        </a:xfrm>
        <a:prstGeom prst="roundRect">
          <a:avLst>
            <a:gd name="adj" fmla="val 39196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235378</xdr:colOff>
      <xdr:row>20</xdr:row>
      <xdr:rowOff>174800</xdr:rowOff>
    </xdr:from>
    <xdr:to>
      <xdr:col>6</xdr:col>
      <xdr:colOff>269610</xdr:colOff>
      <xdr:row>24</xdr:row>
      <xdr:rowOff>78443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8472955E-037C-47C0-8775-2E6556593A96}"/>
            </a:ext>
          </a:extLst>
        </xdr:cNvPr>
        <xdr:cNvSpPr/>
      </xdr:nvSpPr>
      <xdr:spPr>
        <a:xfrm>
          <a:off x="235378" y="3984800"/>
          <a:ext cx="3640125" cy="665643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268895</xdr:colOff>
      <xdr:row>18</xdr:row>
      <xdr:rowOff>69285</xdr:rowOff>
    </xdr:from>
    <xdr:to>
      <xdr:col>20</xdr:col>
      <xdr:colOff>130952</xdr:colOff>
      <xdr:row>24</xdr:row>
      <xdr:rowOff>73366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A1308123-E805-4F6F-A0E1-F8EB498A77D4}"/>
            </a:ext>
          </a:extLst>
        </xdr:cNvPr>
        <xdr:cNvSpPr/>
      </xdr:nvSpPr>
      <xdr:spPr>
        <a:xfrm>
          <a:off x="7970538" y="3498285"/>
          <a:ext cx="3957807" cy="1147081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268896</xdr:colOff>
      <xdr:row>21</xdr:row>
      <xdr:rowOff>48527</xdr:rowOff>
    </xdr:from>
    <xdr:to>
      <xdr:col>20</xdr:col>
      <xdr:colOff>130953</xdr:colOff>
      <xdr:row>24</xdr:row>
      <xdr:rowOff>84928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E7C66B95-5FA8-4EE1-ADF7-0BD70614BC93}"/>
            </a:ext>
          </a:extLst>
        </xdr:cNvPr>
        <xdr:cNvSpPr/>
      </xdr:nvSpPr>
      <xdr:spPr>
        <a:xfrm>
          <a:off x="7970539" y="4049027"/>
          <a:ext cx="3957807" cy="607901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299356</xdr:colOff>
      <xdr:row>18</xdr:row>
      <xdr:rowOff>48602</xdr:rowOff>
    </xdr:from>
    <xdr:to>
      <xdr:col>27</xdr:col>
      <xdr:colOff>42189</xdr:colOff>
      <xdr:row>24</xdr:row>
      <xdr:rowOff>37171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C303D3A9-C5ED-438B-9569-13D482509822}"/>
            </a:ext>
          </a:extLst>
        </xdr:cNvPr>
        <xdr:cNvSpPr/>
      </xdr:nvSpPr>
      <xdr:spPr>
        <a:xfrm>
          <a:off x="12096749" y="3477602"/>
          <a:ext cx="3838583" cy="1131569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304793</xdr:colOff>
      <xdr:row>21</xdr:row>
      <xdr:rowOff>6345</xdr:rowOff>
    </xdr:from>
    <xdr:to>
      <xdr:col>27</xdr:col>
      <xdr:colOff>43293</xdr:colOff>
      <xdr:row>24</xdr:row>
      <xdr:rowOff>50366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A8002A95-4315-4F62-9411-5004965B2CEC}"/>
            </a:ext>
          </a:extLst>
        </xdr:cNvPr>
        <xdr:cNvSpPr/>
      </xdr:nvSpPr>
      <xdr:spPr>
        <a:xfrm>
          <a:off x="12102186" y="4006845"/>
          <a:ext cx="3834250" cy="615521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345366</xdr:colOff>
      <xdr:row>6</xdr:row>
      <xdr:rowOff>92281</xdr:rowOff>
    </xdr:from>
    <xdr:to>
      <xdr:col>38</xdr:col>
      <xdr:colOff>520411</xdr:colOff>
      <xdr:row>12</xdr:row>
      <xdr:rowOff>59895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9FFA47FF-323D-4CE8-9EF1-8B5E573111CD}"/>
            </a:ext>
          </a:extLst>
        </xdr:cNvPr>
        <xdr:cNvSpPr/>
      </xdr:nvSpPr>
      <xdr:spPr>
        <a:xfrm>
          <a:off x="16375941" y="1235281"/>
          <a:ext cx="6671095" cy="1110614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349693</xdr:colOff>
      <xdr:row>9</xdr:row>
      <xdr:rowOff>36689</xdr:rowOff>
    </xdr:from>
    <xdr:to>
      <xdr:col>38</xdr:col>
      <xdr:colOff>520410</xdr:colOff>
      <xdr:row>12</xdr:row>
      <xdr:rowOff>64226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FAD9A3E4-8969-443E-865D-861A3D145ECE}"/>
            </a:ext>
          </a:extLst>
        </xdr:cNvPr>
        <xdr:cNvSpPr/>
      </xdr:nvSpPr>
      <xdr:spPr>
        <a:xfrm>
          <a:off x="16380268" y="1751189"/>
          <a:ext cx="6666767" cy="599037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317913</xdr:colOff>
      <xdr:row>19</xdr:row>
      <xdr:rowOff>108960</xdr:rowOff>
    </xdr:from>
    <xdr:to>
      <xdr:col>20</xdr:col>
      <xdr:colOff>58036</xdr:colOff>
      <xdr:row>23</xdr:row>
      <xdr:rowOff>26179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63662DF2-B3B2-4971-937B-49AD5D620132}"/>
            </a:ext>
          </a:extLst>
        </xdr:cNvPr>
        <xdr:cNvSpPr txBox="1"/>
      </xdr:nvSpPr>
      <xdr:spPr>
        <a:xfrm>
          <a:off x="8059140" y="3728460"/>
          <a:ext cx="3861851" cy="6792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Produção</a:t>
          </a:r>
          <a:r>
            <a:rPr lang="pt-BR" sz="3200" b="1" baseline="0">
              <a:solidFill>
                <a:schemeClr val="bg1"/>
              </a:solidFill>
            </a:rPr>
            <a:t> </a:t>
          </a:r>
          <a:r>
            <a:rPr lang="pt-BR" sz="3200" b="1">
              <a:solidFill>
                <a:schemeClr val="bg1"/>
              </a:solidFill>
            </a:rPr>
            <a:t>Litros</a:t>
          </a:r>
        </a:p>
      </xdr:txBody>
    </xdr:sp>
    <xdr:clientData/>
  </xdr:twoCellAnchor>
  <xdr:twoCellAnchor>
    <xdr:from>
      <xdr:col>21</xdr:col>
      <xdr:colOff>29687</xdr:colOff>
      <xdr:row>19</xdr:row>
      <xdr:rowOff>72989</xdr:rowOff>
    </xdr:from>
    <xdr:to>
      <xdr:col>26</xdr:col>
      <xdr:colOff>385937</xdr:colOff>
      <xdr:row>22</xdr:row>
      <xdr:rowOff>173088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3E4840FB-F520-460A-854A-AFE4D423B918}"/>
            </a:ext>
          </a:extLst>
        </xdr:cNvPr>
        <xdr:cNvSpPr txBox="1"/>
      </xdr:nvSpPr>
      <xdr:spPr>
        <a:xfrm>
          <a:off x="12481460" y="3692489"/>
          <a:ext cx="3300341" cy="671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CBIOs</a:t>
          </a:r>
        </a:p>
      </xdr:txBody>
    </xdr:sp>
    <xdr:clientData/>
  </xdr:twoCellAnchor>
  <xdr:twoCellAnchor>
    <xdr:from>
      <xdr:col>7</xdr:col>
      <xdr:colOff>181462</xdr:colOff>
      <xdr:row>17</xdr:row>
      <xdr:rowOff>68035</xdr:rowOff>
    </xdr:from>
    <xdr:to>
      <xdr:col>12</xdr:col>
      <xdr:colOff>385948</xdr:colOff>
      <xdr:row>25</xdr:row>
      <xdr:rowOff>85353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D2B46302-EB45-4676-9474-B6F8B28B5A71}"/>
            </a:ext>
          </a:extLst>
        </xdr:cNvPr>
        <xdr:cNvSpPr txBox="1"/>
      </xdr:nvSpPr>
      <xdr:spPr>
        <a:xfrm>
          <a:off x="4389780" y="3306535"/>
          <a:ext cx="3148577" cy="1541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Elegibilidade</a:t>
          </a:r>
          <a:r>
            <a:rPr lang="pt-BR" sz="3200">
              <a:solidFill>
                <a:schemeClr val="bg1"/>
              </a:solidFill>
            </a:rPr>
            <a:t> </a:t>
          </a:r>
          <a:r>
            <a:rPr lang="pt-BR" sz="3200" b="1">
              <a:solidFill>
                <a:schemeClr val="bg1"/>
              </a:solidFill>
            </a:rPr>
            <a:t>%</a:t>
          </a:r>
        </a:p>
      </xdr:txBody>
    </xdr:sp>
    <xdr:clientData/>
  </xdr:twoCellAnchor>
  <xdr:twoCellAnchor>
    <xdr:from>
      <xdr:col>1</xdr:col>
      <xdr:colOff>189045</xdr:colOff>
      <xdr:row>19</xdr:row>
      <xdr:rowOff>85185</xdr:rowOff>
    </xdr:from>
    <xdr:to>
      <xdr:col>5</xdr:col>
      <xdr:colOff>310518</xdr:colOff>
      <xdr:row>21</xdr:row>
      <xdr:rowOff>121228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1307D5B9-4AB3-4564-BB12-17DD38DB39A5}"/>
            </a:ext>
          </a:extLst>
        </xdr:cNvPr>
        <xdr:cNvSpPr txBox="1"/>
      </xdr:nvSpPr>
      <xdr:spPr>
        <a:xfrm>
          <a:off x="777863" y="3704685"/>
          <a:ext cx="2476746" cy="417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solidFill>
                <a:schemeClr val="bg1"/>
              </a:solidFill>
            </a:rPr>
            <a:t> NEEA</a:t>
          </a:r>
        </a:p>
      </xdr:txBody>
    </xdr:sp>
    <xdr:clientData/>
  </xdr:twoCellAnchor>
  <xdr:twoCellAnchor>
    <xdr:from>
      <xdr:col>1</xdr:col>
      <xdr:colOff>485345</xdr:colOff>
      <xdr:row>8</xdr:row>
      <xdr:rowOff>189634</xdr:rowOff>
    </xdr:from>
    <xdr:to>
      <xdr:col>5</xdr:col>
      <xdr:colOff>398318</xdr:colOff>
      <xdr:row>14</xdr:row>
      <xdr:rowOff>34636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FB3185EE-DE85-46D3-9DE2-D49C2CEC22FA}"/>
            </a:ext>
          </a:extLst>
        </xdr:cNvPr>
        <xdr:cNvSpPr txBox="1"/>
      </xdr:nvSpPr>
      <xdr:spPr>
        <a:xfrm>
          <a:off x="1075895" y="1713634"/>
          <a:ext cx="2275173" cy="988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5400">
              <a:solidFill>
                <a:schemeClr val="bg1"/>
              </a:solidFill>
            </a:rPr>
            <a:t>Usina</a:t>
          </a:r>
          <a:r>
            <a:rPr lang="pt-BR" sz="5400" baseline="0">
              <a:solidFill>
                <a:schemeClr val="bg1"/>
              </a:solidFill>
            </a:rPr>
            <a:t>:</a:t>
          </a:r>
        </a:p>
      </xdr:txBody>
    </xdr:sp>
    <xdr:clientData/>
  </xdr:twoCellAnchor>
  <xdr:twoCellAnchor>
    <xdr:from>
      <xdr:col>29</xdr:col>
      <xdr:colOff>567240</xdr:colOff>
      <xdr:row>8</xdr:row>
      <xdr:rowOff>9897</xdr:rowOff>
    </xdr:from>
    <xdr:to>
      <xdr:col>37</xdr:col>
      <xdr:colOff>34637</xdr:colOff>
      <xdr:row>11</xdr:row>
      <xdr:rowOff>113806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F4272A1D-1434-4412-8505-E5935312928D}"/>
            </a:ext>
          </a:extLst>
        </xdr:cNvPr>
        <xdr:cNvSpPr txBox="1"/>
      </xdr:nvSpPr>
      <xdr:spPr>
        <a:xfrm>
          <a:off x="17729558" y="1533897"/>
          <a:ext cx="4177943" cy="675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200">
              <a:solidFill>
                <a:schemeClr val="bg1"/>
              </a:solidFill>
            </a:rPr>
            <a:t>TOP</a:t>
          </a:r>
          <a:r>
            <a:rPr lang="pt-BR" sz="3200" baseline="0">
              <a:solidFill>
                <a:schemeClr val="bg1"/>
              </a:solidFill>
            </a:rPr>
            <a:t> 5 NEEA Hidratados</a:t>
          </a:r>
          <a:endParaRPr lang="pt-BR" sz="32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367393</xdr:colOff>
      <xdr:row>28</xdr:row>
      <xdr:rowOff>60362</xdr:rowOff>
    </xdr:from>
    <xdr:to>
      <xdr:col>38</xdr:col>
      <xdr:colOff>498762</xdr:colOff>
      <xdr:row>48</xdr:row>
      <xdr:rowOff>54422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14F45FFD-5E79-4056-A959-6A75A1BF19E5}"/>
            </a:ext>
          </a:extLst>
        </xdr:cNvPr>
        <xdr:cNvSpPr/>
      </xdr:nvSpPr>
      <xdr:spPr>
        <a:xfrm>
          <a:off x="16352075" y="5394362"/>
          <a:ext cx="6608369" cy="3804060"/>
        </a:xfrm>
        <a:prstGeom prst="roundRect">
          <a:avLst/>
        </a:prstGeo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358567</xdr:colOff>
      <xdr:row>27</xdr:row>
      <xdr:rowOff>186240</xdr:rowOff>
    </xdr:from>
    <xdr:to>
      <xdr:col>38</xdr:col>
      <xdr:colOff>505988</xdr:colOff>
      <xdr:row>33</xdr:row>
      <xdr:rowOff>176714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D8664EE6-F46B-40CF-BDF9-A944A1202625}"/>
            </a:ext>
          </a:extLst>
        </xdr:cNvPr>
        <xdr:cNvSpPr/>
      </xdr:nvSpPr>
      <xdr:spPr>
        <a:xfrm>
          <a:off x="16389142" y="5329740"/>
          <a:ext cx="6643471" cy="1133474"/>
        </a:xfrm>
        <a:prstGeom prst="roundRect">
          <a:avLst>
            <a:gd name="adj" fmla="val 50000"/>
          </a:avLst>
        </a:prstGeom>
        <a:solidFill>
          <a:srgbClr val="00B0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362435</xdr:colOff>
      <xdr:row>30</xdr:row>
      <xdr:rowOff>142078</xdr:rowOff>
    </xdr:from>
    <xdr:to>
      <xdr:col>38</xdr:col>
      <xdr:colOff>507118</xdr:colOff>
      <xdr:row>34</xdr:row>
      <xdr:rowOff>20850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80E91093-E3D8-4E53-9E52-E76F9616DE9D}"/>
            </a:ext>
          </a:extLst>
        </xdr:cNvPr>
        <xdr:cNvSpPr/>
      </xdr:nvSpPr>
      <xdr:spPr>
        <a:xfrm>
          <a:off x="16393010" y="5857078"/>
          <a:ext cx="6640733" cy="640772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20488</xdr:colOff>
      <xdr:row>29</xdr:row>
      <xdr:rowOff>133841</xdr:rowOff>
    </xdr:from>
    <xdr:to>
      <xdr:col>38</xdr:col>
      <xdr:colOff>351556</xdr:colOff>
      <xdr:row>33</xdr:row>
      <xdr:rowOff>47250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A58FB97C-D1BD-4F74-91FA-6806E1CE73CE}"/>
            </a:ext>
          </a:extLst>
        </xdr:cNvPr>
        <xdr:cNvSpPr txBox="1"/>
      </xdr:nvSpPr>
      <xdr:spPr>
        <a:xfrm>
          <a:off x="17232163" y="5658341"/>
          <a:ext cx="5646018" cy="675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200">
              <a:solidFill>
                <a:schemeClr val="bg1"/>
              </a:solidFill>
            </a:rPr>
            <a:t>BOTTOM</a:t>
          </a:r>
          <a:r>
            <a:rPr lang="pt-BR" sz="3200" baseline="0">
              <a:solidFill>
                <a:schemeClr val="bg1"/>
              </a:solidFill>
            </a:rPr>
            <a:t> 5 NEEA Hidratados</a:t>
          </a:r>
          <a:endParaRPr lang="pt-BR" sz="32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503465</xdr:colOff>
      <xdr:row>13</xdr:row>
      <xdr:rowOff>0</xdr:rowOff>
    </xdr:from>
    <xdr:to>
      <xdr:col>28</xdr:col>
      <xdr:colOff>340178</xdr:colOff>
      <xdr:row>25</xdr:row>
      <xdr:rowOff>68036</xdr:rowOff>
    </xdr:to>
    <xdr:sp macro="" textlink="">
      <xdr:nvSpPr>
        <xdr:cNvPr id="69" name="Seta: para Cima 68">
          <a:extLst>
            <a:ext uri="{FF2B5EF4-FFF2-40B4-BE49-F238E27FC236}">
              <a16:creationId xmlns:a16="http://schemas.microsoft.com/office/drawing/2014/main" id="{A9776306-1BF3-4998-B6CE-2428A1D3F9AE}"/>
            </a:ext>
          </a:extLst>
        </xdr:cNvPr>
        <xdr:cNvSpPr/>
      </xdr:nvSpPr>
      <xdr:spPr>
        <a:xfrm>
          <a:off x="16534040" y="2476500"/>
          <a:ext cx="427263" cy="2354036"/>
        </a:xfrm>
        <a:prstGeom prst="upArrow">
          <a:avLst>
            <a:gd name="adj1" fmla="val 24411"/>
            <a:gd name="adj2" fmla="val 67172"/>
          </a:avLst>
        </a:prstGeom>
        <a:gradFill flip="none" rotWithShape="1">
          <a:gsLst>
            <a:gs pos="0">
              <a:schemeClr val="accent6">
                <a:lumMod val="75000"/>
                <a:shade val="30000"/>
                <a:satMod val="115000"/>
              </a:schemeClr>
            </a:gs>
            <a:gs pos="50000">
              <a:schemeClr val="accent6">
                <a:lumMod val="75000"/>
                <a:shade val="67500"/>
                <a:satMod val="115000"/>
              </a:schemeClr>
            </a:gs>
            <a:gs pos="100000">
              <a:schemeClr val="accent6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492579</xdr:colOff>
      <xdr:row>34</xdr:row>
      <xdr:rowOff>138794</xdr:rowOff>
    </xdr:from>
    <xdr:to>
      <xdr:col>28</xdr:col>
      <xdr:colOff>329292</xdr:colOff>
      <xdr:row>47</xdr:row>
      <xdr:rowOff>16330</xdr:rowOff>
    </xdr:to>
    <xdr:sp macro="" textlink="">
      <xdr:nvSpPr>
        <xdr:cNvPr id="70" name="Seta: para Cima 69">
          <a:extLst>
            <a:ext uri="{FF2B5EF4-FFF2-40B4-BE49-F238E27FC236}">
              <a16:creationId xmlns:a16="http://schemas.microsoft.com/office/drawing/2014/main" id="{AC9C5A15-1C8A-4907-86BF-FAE64B2980A5}"/>
            </a:ext>
          </a:extLst>
        </xdr:cNvPr>
        <xdr:cNvSpPr/>
      </xdr:nvSpPr>
      <xdr:spPr>
        <a:xfrm rot="10800000">
          <a:off x="16523154" y="6615794"/>
          <a:ext cx="427263" cy="2354036"/>
        </a:xfrm>
        <a:prstGeom prst="upArrow">
          <a:avLst>
            <a:gd name="adj1" fmla="val 24411"/>
            <a:gd name="adj2" fmla="val 67172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34</xdr:col>
      <xdr:colOff>269668</xdr:colOff>
      <xdr:row>1</xdr:row>
      <xdr:rowOff>62333</xdr:rowOff>
    </xdr:from>
    <xdr:to>
      <xdr:col>38</xdr:col>
      <xdr:colOff>415636</xdr:colOff>
      <xdr:row>5</xdr:row>
      <xdr:rowOff>150778</xdr:rowOff>
    </xdr:to>
    <xdr:pic>
      <xdr:nvPicPr>
        <xdr:cNvPr id="94" name="Imagem 93">
          <a:extLst>
            <a:ext uri="{FF2B5EF4-FFF2-40B4-BE49-F238E27FC236}">
              <a16:creationId xmlns:a16="http://schemas.microsoft.com/office/drawing/2014/main" id="{7D352FE2-3C6E-43F7-A338-9FD5EC68E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93" y="252833"/>
          <a:ext cx="2508168" cy="850445"/>
        </a:xfrm>
        <a:prstGeom prst="rect">
          <a:avLst/>
        </a:prstGeom>
      </xdr:spPr>
    </xdr:pic>
    <xdr:clientData/>
  </xdr:twoCellAnchor>
  <xdr:twoCellAnchor>
    <xdr:from>
      <xdr:col>1</xdr:col>
      <xdr:colOff>137091</xdr:colOff>
      <xdr:row>21</xdr:row>
      <xdr:rowOff>103910</xdr:rowOff>
    </xdr:from>
    <xdr:to>
      <xdr:col>5</xdr:col>
      <xdr:colOff>258564</xdr:colOff>
      <xdr:row>23</xdr:row>
      <xdr:rowOff>100612</xdr:rowOff>
    </xdr:to>
    <xdr:sp macro="" textlink="">
      <xdr:nvSpPr>
        <xdr:cNvPr id="110" name="CaixaDeTexto 109">
          <a:extLst>
            <a:ext uri="{FF2B5EF4-FFF2-40B4-BE49-F238E27FC236}">
              <a16:creationId xmlns:a16="http://schemas.microsoft.com/office/drawing/2014/main" id="{38C57BB3-E40B-4D17-A79D-503D6BB0B4A2}"/>
            </a:ext>
          </a:extLst>
        </xdr:cNvPr>
        <xdr:cNvSpPr txBox="1"/>
      </xdr:nvSpPr>
      <xdr:spPr>
        <a:xfrm>
          <a:off x="725909" y="4104410"/>
          <a:ext cx="2476746" cy="3777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800" b="1">
              <a:solidFill>
                <a:schemeClr val="bg1"/>
              </a:solidFill>
            </a:rPr>
            <a:t> g CO2 eq/MJ</a:t>
          </a:r>
        </a:p>
      </xdr:txBody>
    </xdr:sp>
    <xdr:clientData/>
  </xdr:twoCellAnchor>
  <xdr:oneCellAnchor>
    <xdr:from>
      <xdr:col>0</xdr:col>
      <xdr:colOff>285749</xdr:colOff>
      <xdr:row>26</xdr:row>
      <xdr:rowOff>4432</xdr:rowOff>
    </xdr:from>
    <xdr:ext cx="3628159" cy="3348096"/>
    <xdr:sp macro="" textlink="">
      <xdr:nvSpPr>
        <xdr:cNvPr id="113" name="CaixaDeTexto 112">
          <a:extLst>
            <a:ext uri="{FF2B5EF4-FFF2-40B4-BE49-F238E27FC236}">
              <a16:creationId xmlns:a16="http://schemas.microsoft.com/office/drawing/2014/main" id="{CFA0C32E-64EE-4EF6-9ACE-F9D4FB84233A}"/>
            </a:ext>
          </a:extLst>
        </xdr:cNvPr>
        <xdr:cNvSpPr txBox="1"/>
      </xdr:nvSpPr>
      <xdr:spPr>
        <a:xfrm>
          <a:off x="285749" y="4957432"/>
          <a:ext cx="3628159" cy="33480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sz="2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xpressa o quanto o biocombustível reduz as emissões de GEE (em carbono equivalente), tendo como parâmetro a Avaliação do Ciclo de Vida dos combustíveis</a:t>
          </a:r>
          <a:endParaRPr lang="pt-BR" sz="2600" b="1">
            <a:effectLst/>
          </a:endParaRPr>
        </a:p>
        <a:p>
          <a:endParaRPr lang="pt-BR" sz="2600"/>
        </a:p>
      </xdr:txBody>
    </xdr:sp>
    <xdr:clientData/>
  </xdr:oneCellAnchor>
  <xdr:oneCellAnchor>
    <xdr:from>
      <xdr:col>6</xdr:col>
      <xdr:colOff>503458</xdr:colOff>
      <xdr:row>24</xdr:row>
      <xdr:rowOff>60460</xdr:rowOff>
    </xdr:from>
    <xdr:ext cx="3673929" cy="4569008"/>
    <xdr:sp macro="" textlink="">
      <xdr:nvSpPr>
        <xdr:cNvPr id="114" name="CaixaDeTexto 113">
          <a:extLst>
            <a:ext uri="{FF2B5EF4-FFF2-40B4-BE49-F238E27FC236}">
              <a16:creationId xmlns:a16="http://schemas.microsoft.com/office/drawing/2014/main" id="{6F45B101-5F2A-42EA-BEF5-141A87E0B0CF}"/>
            </a:ext>
          </a:extLst>
        </xdr:cNvPr>
        <xdr:cNvSpPr txBox="1"/>
      </xdr:nvSpPr>
      <xdr:spPr>
        <a:xfrm>
          <a:off x="4122958" y="4632460"/>
          <a:ext cx="3673929" cy="45690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 eaLnBrk="1" fontAlgn="auto" latinLnBrk="0" hangingPunct="1"/>
          <a:r>
            <a:rPr lang="pt-BR" sz="2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</a:t>
          </a:r>
          <a:r>
            <a:rPr lang="en-US" sz="2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acordo</a:t>
          </a:r>
          <a:r>
            <a:rPr lang="en-US" sz="2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com a Res. ANP 758/2018</a:t>
          </a:r>
          <a:endParaRPr lang="pt-BR" sz="2600" b="1">
            <a:effectLst/>
          </a:endParaRPr>
        </a:p>
        <a:p>
          <a:pPr algn="ctr" eaLnBrk="1" fontAlgn="auto" latinLnBrk="0" hangingPunct="1"/>
          <a:r>
            <a:rPr lang="en-US" sz="2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Art. 24. Para a emissão da NEEA, somente pode ser contabilizada ..., oriunda de área onde não tenha ocorrido supressão de vegetação nativa a partir da data de vigência desta Resolução</a:t>
          </a:r>
          <a:endParaRPr lang="pt-BR" sz="2600" b="1">
            <a:effectLst/>
          </a:endParaRPr>
        </a:p>
        <a:p>
          <a:pPr algn="ctr"/>
          <a:endParaRPr lang="pt-BR" sz="2600" b="1"/>
        </a:p>
      </xdr:txBody>
    </xdr:sp>
    <xdr:clientData/>
  </xdr:oneCellAnchor>
  <xdr:oneCellAnchor>
    <xdr:from>
      <xdr:col>13</xdr:col>
      <xdr:colOff>258535</xdr:colOff>
      <xdr:row>27</xdr:row>
      <xdr:rowOff>144505</xdr:rowOff>
    </xdr:from>
    <xdr:ext cx="3946071" cy="2534155"/>
    <xdr:sp macro="" textlink="">
      <xdr:nvSpPr>
        <xdr:cNvPr id="115" name="CaixaDeTexto 114">
          <a:extLst>
            <a:ext uri="{FF2B5EF4-FFF2-40B4-BE49-F238E27FC236}">
              <a16:creationId xmlns:a16="http://schemas.microsoft.com/office/drawing/2014/main" id="{D55B305E-EC21-4980-9CE2-A9AAB44E7443}"/>
            </a:ext>
          </a:extLst>
        </xdr:cNvPr>
        <xdr:cNvSpPr txBox="1"/>
      </xdr:nvSpPr>
      <xdr:spPr>
        <a:xfrm>
          <a:off x="7999762" y="5288005"/>
          <a:ext cx="3946071" cy="2534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 eaLnBrk="1" fontAlgn="auto" latinLnBrk="0" hangingPunct="1"/>
          <a:r>
            <a:rPr lang="pt-BR" sz="2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2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nformada pela própria usina ou derivada da planilha ANP RenovaCalc, ou ainda em página setorial</a:t>
          </a:r>
          <a:endParaRPr lang="pt-BR" sz="2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endParaRPr lang="pt-BR" sz="26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20</xdr:col>
      <xdr:colOff>285749</xdr:colOff>
      <xdr:row>29</xdr:row>
      <xdr:rowOff>99369</xdr:rowOff>
    </xdr:from>
    <xdr:ext cx="3823607" cy="1720215"/>
    <xdr:sp macro="" textlink="">
      <xdr:nvSpPr>
        <xdr:cNvPr id="117" name="CaixaDeTexto 116">
          <a:extLst>
            <a:ext uri="{FF2B5EF4-FFF2-40B4-BE49-F238E27FC236}">
              <a16:creationId xmlns:a16="http://schemas.microsoft.com/office/drawing/2014/main" id="{401A0718-D981-4A36-80D1-93C5FF36996A}"/>
            </a:ext>
          </a:extLst>
        </xdr:cNvPr>
        <xdr:cNvSpPr txBox="1"/>
      </xdr:nvSpPr>
      <xdr:spPr>
        <a:xfrm>
          <a:off x="12148704" y="5623869"/>
          <a:ext cx="3823607" cy="17202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 eaLnBrk="1" fontAlgn="auto" latinLnBrk="0" hangingPunct="1"/>
          <a:r>
            <a:rPr lang="pt-BR" sz="2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</a:t>
          </a:r>
          <a:r>
            <a:rPr lang="en-US" sz="2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uantidade de CBIOs gerados pela unidade produtora</a:t>
          </a:r>
          <a:endParaRPr lang="pt-BR" sz="2600" b="1">
            <a:effectLst/>
          </a:endParaRPr>
        </a:p>
        <a:p>
          <a:endParaRPr lang="pt-BR" sz="2600"/>
        </a:p>
      </xdr:txBody>
    </xdr:sp>
    <xdr:clientData/>
  </xdr:oneCellAnchor>
  <xdr:oneCellAnchor>
    <xdr:from>
      <xdr:col>30</xdr:col>
      <xdr:colOff>97228</xdr:colOff>
      <xdr:row>35</xdr:row>
      <xdr:rowOff>4126</xdr:rowOff>
    </xdr:from>
    <xdr:ext cx="3823607" cy="2534155"/>
    <xdr:sp macro="" textlink="">
      <xdr:nvSpPr>
        <xdr:cNvPr id="118" name="CaixaDeTexto 117">
          <a:extLst>
            <a:ext uri="{FF2B5EF4-FFF2-40B4-BE49-F238E27FC236}">
              <a16:creationId xmlns:a16="http://schemas.microsoft.com/office/drawing/2014/main" id="{8B9876E7-C9BD-4378-8456-E29C31FD8934}"/>
            </a:ext>
          </a:extLst>
        </xdr:cNvPr>
        <xdr:cNvSpPr txBox="1"/>
      </xdr:nvSpPr>
      <xdr:spPr>
        <a:xfrm>
          <a:off x="17848364" y="6671626"/>
          <a:ext cx="3823607" cy="2534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Das</a:t>
          </a:r>
          <a:r>
            <a:rPr lang="pt-BR" sz="2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usinas disponíveis publicamente, informa a 5 usinas com as menores NEEA para comparação com a sina selecionada</a:t>
          </a:r>
          <a:endParaRPr lang="pt-BR" sz="2600" b="1">
            <a:effectLst/>
          </a:endParaRPr>
        </a:p>
        <a:p>
          <a:pPr algn="ctr"/>
          <a:endParaRPr lang="pt-BR" sz="2600" b="1"/>
        </a:p>
      </xdr:txBody>
    </xdr:sp>
    <xdr:clientData/>
  </xdr:oneCellAnchor>
  <xdr:oneCellAnchor>
    <xdr:from>
      <xdr:col>30</xdr:col>
      <xdr:colOff>155590</xdr:colOff>
      <xdr:row>13</xdr:row>
      <xdr:rowOff>17984</xdr:rowOff>
    </xdr:from>
    <xdr:ext cx="3823607" cy="2534155"/>
    <xdr:sp macro="" textlink="">
      <xdr:nvSpPr>
        <xdr:cNvPr id="119" name="CaixaDeTexto 118">
          <a:extLst>
            <a:ext uri="{FF2B5EF4-FFF2-40B4-BE49-F238E27FC236}">
              <a16:creationId xmlns:a16="http://schemas.microsoft.com/office/drawing/2014/main" id="{D522BA8B-1A25-441A-B28E-7EEB5D5C9952}"/>
            </a:ext>
          </a:extLst>
        </xdr:cNvPr>
        <xdr:cNvSpPr txBox="1"/>
      </xdr:nvSpPr>
      <xdr:spPr>
        <a:xfrm>
          <a:off x="17906726" y="2494484"/>
          <a:ext cx="3823607" cy="2534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Das</a:t>
          </a:r>
          <a:r>
            <a:rPr lang="pt-BR" sz="2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usinas disponíveis publicamente, informa a 5 usinas com as maiores NEEA para comparação com a usina selecionada</a:t>
          </a:r>
          <a:endParaRPr lang="pt-BR" sz="2600" b="1">
            <a:effectLst/>
          </a:endParaRPr>
        </a:p>
        <a:p>
          <a:pPr algn="ctr"/>
          <a:endParaRPr lang="pt-BR" sz="2600" b="1"/>
        </a:p>
      </xdr:txBody>
    </xdr:sp>
    <xdr:clientData/>
  </xdr:oneCellAnchor>
  <xdr:oneCellAnchor>
    <xdr:from>
      <xdr:col>5</xdr:col>
      <xdr:colOff>161058</xdr:colOff>
      <xdr:row>9</xdr:row>
      <xdr:rowOff>22299</xdr:rowOff>
    </xdr:from>
    <xdr:ext cx="11061124" cy="1313245"/>
    <xdr:sp macro="" textlink="">
      <xdr:nvSpPr>
        <xdr:cNvPr id="120" name="CaixaDeTexto 119">
          <a:extLst>
            <a:ext uri="{FF2B5EF4-FFF2-40B4-BE49-F238E27FC236}">
              <a16:creationId xmlns:a16="http://schemas.microsoft.com/office/drawing/2014/main" id="{27D3BB27-4A54-4BE4-87B4-661AE003FE15}"/>
            </a:ext>
          </a:extLst>
        </xdr:cNvPr>
        <xdr:cNvSpPr txBox="1"/>
      </xdr:nvSpPr>
      <xdr:spPr>
        <a:xfrm>
          <a:off x="3105149" y="1736799"/>
          <a:ext cx="11061124" cy="13132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Selecione</a:t>
          </a:r>
          <a:r>
            <a:rPr lang="pt-BR" sz="26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a Usina desejada entre as opções disponibilizadas pela ANP</a:t>
          </a:r>
          <a:endParaRPr lang="pt-BR" sz="2600" b="1">
            <a:solidFill>
              <a:schemeClr val="bg1"/>
            </a:solidFill>
            <a:effectLst/>
          </a:endParaRPr>
        </a:p>
        <a:p>
          <a:pPr algn="ctr"/>
          <a:r>
            <a:rPr lang="pt-BR" sz="26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pt-BR" sz="2600" b="1" i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algumas usinas estão com informações faltantes no site da ANP</a:t>
          </a:r>
          <a:r>
            <a:rPr lang="pt-BR" sz="26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)</a:t>
          </a:r>
          <a:endParaRPr lang="pt-BR" sz="2600" b="1">
            <a:solidFill>
              <a:schemeClr val="bg1"/>
            </a:solidFill>
            <a:effectLst/>
          </a:endParaRPr>
        </a:p>
        <a:p>
          <a:pPr algn="ctr"/>
          <a:endParaRPr lang="pt-BR" sz="2600" b="1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5194</xdr:colOff>
      <xdr:row>1</xdr:row>
      <xdr:rowOff>87239</xdr:rowOff>
    </xdr:from>
    <xdr:ext cx="9208078" cy="906274"/>
    <xdr:sp macro="" textlink="">
      <xdr:nvSpPr>
        <xdr:cNvPr id="121" name="CaixaDeTexto 120">
          <a:extLst>
            <a:ext uri="{FF2B5EF4-FFF2-40B4-BE49-F238E27FC236}">
              <a16:creationId xmlns:a16="http://schemas.microsoft.com/office/drawing/2014/main" id="{84C08039-85FB-439F-9977-4DF5D2DDE13E}"/>
            </a:ext>
          </a:extLst>
        </xdr:cNvPr>
        <xdr:cNvSpPr txBox="1"/>
      </xdr:nvSpPr>
      <xdr:spPr>
        <a:xfrm>
          <a:off x="5194" y="277739"/>
          <a:ext cx="9208078" cy="906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Rota Tecnológica:</a:t>
          </a:r>
          <a:r>
            <a:rPr lang="pt-BR" sz="26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Etanol (Anidro e Hidratado) e Biodiesel</a:t>
          </a:r>
          <a:endParaRPr lang="pt-BR" sz="2600" b="1">
            <a:solidFill>
              <a:schemeClr val="bg1"/>
            </a:solidFill>
            <a:effectLst/>
          </a:endParaRPr>
        </a:p>
        <a:p>
          <a:endParaRPr lang="pt-BR" sz="2600" b="1">
            <a:solidFill>
              <a:schemeClr val="bg1"/>
            </a:solidFill>
          </a:endParaRPr>
        </a:p>
      </xdr:txBody>
    </xdr:sp>
    <xdr:clientData/>
  </xdr:oneCellAnchor>
  <xdr:twoCellAnchor>
    <xdr:from>
      <xdr:col>18</xdr:col>
      <xdr:colOff>381000</xdr:colOff>
      <xdr:row>49</xdr:row>
      <xdr:rowOff>138546</xdr:rowOff>
    </xdr:from>
    <xdr:to>
      <xdr:col>28</xdr:col>
      <xdr:colOff>391514</xdr:colOff>
      <xdr:row>55</xdr:row>
      <xdr:rowOff>142627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7D72F87E-AE82-4CE2-A29D-6FF32D501473}"/>
            </a:ext>
          </a:extLst>
        </xdr:cNvPr>
        <xdr:cNvSpPr/>
      </xdr:nvSpPr>
      <xdr:spPr>
        <a:xfrm>
          <a:off x="11066318" y="9473046"/>
          <a:ext cx="5898696" cy="1147081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rgbClr val="00B0F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435121</xdr:colOff>
      <xdr:row>50</xdr:row>
      <xdr:rowOff>110081</xdr:rowOff>
    </xdr:from>
    <xdr:to>
      <xdr:col>20</xdr:col>
      <xdr:colOff>193281</xdr:colOff>
      <xdr:row>54</xdr:row>
      <xdr:rowOff>123689</xdr:rowOff>
    </xdr:to>
    <xdr:sp macro="" textlink="">
      <xdr:nvSpPr>
        <xdr:cNvPr id="44" name="Seta: para Cima 43">
          <a:extLst>
            <a:ext uri="{FF2B5EF4-FFF2-40B4-BE49-F238E27FC236}">
              <a16:creationId xmlns:a16="http://schemas.microsoft.com/office/drawing/2014/main" id="{A344868F-AB37-4CD6-93C4-FCEFA9B1F9CE}"/>
            </a:ext>
          </a:extLst>
        </xdr:cNvPr>
        <xdr:cNvSpPr/>
      </xdr:nvSpPr>
      <xdr:spPr>
        <a:xfrm>
          <a:off x="11709257" y="9635081"/>
          <a:ext cx="346979" cy="775608"/>
        </a:xfrm>
        <a:prstGeom prst="upArrow">
          <a:avLst>
            <a:gd name="adj1" fmla="val 24411"/>
            <a:gd name="adj2" fmla="val 67172"/>
          </a:avLst>
        </a:prstGeom>
        <a:gradFill flip="none" rotWithShape="1">
          <a:gsLst>
            <a:gs pos="0">
              <a:schemeClr val="accent6">
                <a:lumMod val="75000"/>
                <a:shade val="30000"/>
                <a:satMod val="115000"/>
              </a:schemeClr>
            </a:gs>
            <a:gs pos="50000">
              <a:schemeClr val="accent6">
                <a:lumMod val="75000"/>
                <a:shade val="67500"/>
                <a:satMod val="115000"/>
              </a:schemeClr>
            </a:gs>
            <a:gs pos="100000">
              <a:schemeClr val="accent6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571499</xdr:colOff>
      <xdr:row>51</xdr:row>
      <xdr:rowOff>96482</xdr:rowOff>
    </xdr:from>
    <xdr:to>
      <xdr:col>19</xdr:col>
      <xdr:colOff>428315</xdr:colOff>
      <xdr:row>54</xdr:row>
      <xdr:rowOff>28445</xdr:rowOff>
    </xdr:to>
    <xdr:sp macro="" textlink="">
      <xdr:nvSpPr>
        <xdr:cNvPr id="45" name="Triângulo isósceles 44">
          <a:extLst>
            <a:ext uri="{FF2B5EF4-FFF2-40B4-BE49-F238E27FC236}">
              <a16:creationId xmlns:a16="http://schemas.microsoft.com/office/drawing/2014/main" id="{6EF6BC36-CBC2-4954-8FDD-E3E8963539EF}"/>
            </a:ext>
          </a:extLst>
        </xdr:cNvPr>
        <xdr:cNvSpPr/>
      </xdr:nvSpPr>
      <xdr:spPr>
        <a:xfrm>
          <a:off x="11256817" y="9811982"/>
          <a:ext cx="445634" cy="503463"/>
        </a:xfrm>
        <a:prstGeom prst="triangle">
          <a:avLst/>
        </a:prstGeom>
        <a:gradFill flip="none" rotWithShape="1">
          <a:gsLst>
            <a:gs pos="0">
              <a:schemeClr val="accent6">
                <a:lumMod val="75000"/>
                <a:shade val="30000"/>
                <a:satMod val="115000"/>
              </a:schemeClr>
            </a:gs>
            <a:gs pos="50000">
              <a:schemeClr val="accent6">
                <a:lumMod val="75000"/>
                <a:shade val="67500"/>
                <a:satMod val="115000"/>
              </a:schemeClr>
            </a:gs>
            <a:gs pos="100000">
              <a:schemeClr val="accent6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259773</xdr:colOff>
      <xdr:row>49</xdr:row>
      <xdr:rowOff>121229</xdr:rowOff>
    </xdr:from>
    <xdr:to>
      <xdr:col>29</xdr:col>
      <xdr:colOff>118922</xdr:colOff>
      <xdr:row>55</xdr:row>
      <xdr:rowOff>106538</xdr:rowOff>
    </xdr:to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ECCEBD2F-0BB9-4704-8A0A-A64DE612C6F0}"/>
            </a:ext>
          </a:extLst>
        </xdr:cNvPr>
        <xdr:cNvSpPr txBox="1"/>
      </xdr:nvSpPr>
      <xdr:spPr>
        <a:xfrm>
          <a:off x="11533909" y="9455729"/>
          <a:ext cx="5747331" cy="1128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600" b="1" baseline="0">
              <a:solidFill>
                <a:schemeClr val="tx1"/>
              </a:solidFill>
            </a:rPr>
            <a:t>Acréscimo de CBIOs, caso a usina</a:t>
          </a:r>
        </a:p>
        <a:p>
          <a:pPr algn="ctr"/>
          <a:r>
            <a:rPr lang="pt-BR" sz="2600" b="1" baseline="0">
              <a:solidFill>
                <a:schemeClr val="tx1"/>
              </a:solidFill>
            </a:rPr>
            <a:t> atinja o NEEA Máxima do Setor</a:t>
          </a:r>
          <a:endParaRPr lang="pt-BR" sz="2600" b="1">
            <a:solidFill>
              <a:schemeClr val="tx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 Leal" refreshedDate="44109.71323090278" createdVersion="6" refreshedVersion="6" minRefreshableVersion="3" recordCount="144" xr:uid="{1F6BF429-06DA-439A-8E5E-A57E8DDC7D92}">
  <cacheSource type="worksheet">
    <worksheetSource ref="A2:EL146" sheet="Etanol (transposta)"/>
  </cacheSource>
  <cacheFields count="142">
    <cacheField name="Nome da Usina:" numFmtId="0">
      <sharedItems count="141">
        <s v="Unidade"/>
        <s v="Cerradinho Bioenergia S.A"/>
        <s v="Conquista do Pontal"/>
        <s v="Tereos Açúcar e Energia Brasil S.A"/>
        <s v="Usina São Luiz S/A"/>
        <s v="Tereos Açúcar e Energia Brasil S.A - São Jose"/>
        <s v="Viralcool Açúcar e Álcool Ltda - unidade Pitangueiras/SP"/>
        <s v="USINA CONTINENTAL"/>
        <s v="RAIZEN ENERGIA S.A - FILIAL SERRA"/>
        <s v="RAIZEN ENERGIA S.A - FILIAL DIAMANTE"/>
        <s v="RAIZEN CENTROESTE AÇÚCAR E ÁLCOOL LTDA - FILIAL JATAÍ"/>
        <s v="RAIZEN ENERGIA S.A - FILIAL BOM RETIRO"/>
        <s v="RAIZEN ENERGIA S.A - FILIAL BENÁLCOOL"/>
        <s v="RAIZEN ENERGIA - FILIAL MUNDIAL"/>
        <s v="RAIZEN ENERGIA - FILIAL DESTIVALE"/>
        <s v="RAIZEN ENERGIA - FILIAL SANTA HELENA"/>
        <s v="RAIZEN ENERGIA - FILIAL UNIVALEM"/>
        <s v="Abengoa Bioenergia Agroindústria Ltda (ABSL)"/>
        <s v="Abengoa Bioenergia Agroindústria Ltda Em Recuperação Judicial (ABSJ)"/>
        <s v="COAF – Cooperativa do Agronegócio dos Associados da Associação dos Fornecedores de Cana-de-açúcar"/>
        <s v="J.PILON S/A AÇÚCAR E ÁLCOOL"/>
        <s v="Usina Alto Alegre S.A - Açúcar e Álcool - Unidade Junqueira"/>
        <s v="Usina Carolo S/A - Açúcar e Álcool"/>
        <s v="Ipiranga Agroindustrial S.A"/>
        <s v="BAMBUI BIOENERGIA S.A."/>
        <s v="BIOENERGETICA AROEIRA SA"/>
        <s v="COFCO INTERNATIONAL BRASIL S.A. unidade Catanduva"/>
        <s v="Usina Açucareira Furlan S/A"/>
        <s v="Figueira Industria e comércio - Alcoazul"/>
        <s v="Figueira Industria e comércio - Generalco "/>
        <s v="Usina Laguna Álcool e Açúcar Ltda."/>
        <s v="Destilaria Rio do Cachimbo"/>
        <s v="Fátima do Sul Agroenergetica S.A - Alcool e acucar"/>
        <s v="Unidade Água Emendada"/>
        <s v="USINA ITAPAGIPE ACUCAR E ALCOOL LTDA "/>
        <s v="Bioenergética Vale do Paracatu S.A"/>
        <s v="Coplasa Açúcar e Álcool Ltda."/>
        <s v="Central Energética Moreno Açúcar e Álcool Ltda"/>
        <s v="Central Energética Moreno de Monte Aprazível Açúcar e Álcool Ltda."/>
        <s v="Central Açucareira Usina Santa Maria S/A"/>
        <s v="USINA CERRADÃO LTDA "/>
        <s v="DENUSA - DESTILARIA NOVA UNIAO S/A"/>
        <s v="Anicuns S/A Álcool e Derivados"/>
        <s v="Bom Sucesso Agroindustria S.A "/>
        <s v="DESTILARIA AGUA BONITA LTDA"/>
        <s v="BUNGE AÇÚCAR E BIOENERGIA S.A."/>
        <s v="Jalles Machado S/A"/>
        <s v="Usina Açucareira S. Manoel S/A"/>
        <s v="CAMBUÍ AÇÚCAR E ÁLCOOL LTDA"/>
        <s v="PEDRO AFONSO ACUCAR E BIOENERGIA LTDA "/>
        <s v="AGROINDUSTRIAL SANTA JULIANA LTDA "/>
        <s v="USINA OUROESTE ACUCAR E ALCOOL LTDA "/>
        <s v="USINA FRUTAL ACUCAR E ALCOOL LTDA "/>
        <s v="S/A LEÃO IRMÃOS AÇÚCAR E ÁLCOOL - EM RECUPERAÇÃO JUDICIAL"/>
        <s v="VALE VERDE EMPREENDIMENTOS AGRÍCOLAS LTDA"/>
        <s v="Umoe Bioenergy S.A."/>
        <s v="FLORESTA S/A AÇÚCAR E ÁLCOOL"/>
        <s v="USINA PANORAMA S/A"/>
        <s v="VALE DO VERDÃO S/A AÇÚCAR E ÁLCOOL"/>
        <s v="LONDRA AÇUCAR E ALCOOL LTDA"/>
        <s v="Usina São Domingos Açúcar e Etanol S/A"/>
        <s v="Zihuatanejo do Brasil Açúcar e Álcool S/A"/>
        <s v="WD Agroindustrial Ltda"/>
        <s v="USINA SANTO ANTONIO S/A"/>
        <s v="Usina São Francisco S.A."/>
        <s v="Usina Alta Mogiana S/A"/>
        <s v="Pitangueiras Açúcar e Álcool Ltda"/>
        <s v="IACO Agricola S/A"/>
        <s v="Usina Alto Alegre S.A - Açúcar e Álcool - Unidade Floresta"/>
        <s v="Usina Alto Alegre S.A - Açúcar e Álcool - Unidade Santo Inácio"/>
        <s v="Usinas Itamarati S/A"/>
        <s v="ALCOESTE BIOENERGIA FERNANDÓPOLIS S/A"/>
        <s v="Impacto Bioenergia Alagoas S.A."/>
        <s v="Usina Bela Vista"/>
        <s v="Usina Bazan"/>
        <s v="Industrial Porto Rico S.A"/>
        <s v="Usina Raízen paraguaçu s.a"/>
        <s v="RAIZEN CAARAPO S.A AÇUCAR E ALCOOL"/>
        <s v="RAIZEN ARARAQUARA ACUCAR E ALCOOL LTDA"/>
        <s v="RAIZEN ENERGIA S.A - FILIAL BARRA"/>
        <s v="RAIZEN ENERGIA S.A - FILIAL Bonfim"/>
        <s v="RAIZEN ENERGIA S.A - FILIAL Costa Pinto"/>
        <s v="RAIZEN ENERGIA S.A - FILIAL GASA"/>
        <s v="RAIZEN ENERGIA S.A - FILIAL IPAUSSU"/>
        <s v="RAIZEN ENERGIA S.A - FILIAL JUNQUEIRA"/>
        <s v="RAIZEN ENERGIA S.A - FILIAL PARAISO"/>
        <s v="RAIZEN ENERGIA S.A - Filial Rafard - Rafard - SP"/>
        <s v="RAIZEN ENERGIA S.A - Santa Candida"/>
        <s v="RAIZEN TARUMA S.A - FILIAL MARACAI"/>
        <s v="RAIZEN PARAGUACU S.A."/>
        <s v="DESTILARIA VALE DO PARACATU S.A"/>
        <s v="AGROPÉU"/>
        <s v="Branco Peres Agro S/A"/>
        <s v="SANTA CRUZ AÇÚCAR E ÁLCOOL LTDA"/>
        <s v="AGROINDUSTRIAL VISTA ALEGRE S/A"/>
        <s v="Atena Tecnologias em Energia Natural Ltda"/>
        <s v="USINA SANTA MARIA LTDA"/>
        <s v="Usina Rio Pardo S.A"/>
        <s v="Baldin Bioenergia S/A"/>
        <s v="Agro Industrias Do Vale Do Sao Francisco S/A - Agrovale"/>
        <s v="Usina Santa Clotilde S/A"/>
        <s v="Usina Ipojuca S/A"/>
        <s v="Usina São José"/>
        <s v="COOPERATIVA DE COLONIZAÇÃO AGROPECUÁRIA E INDUSTRIAL PINDORAMA LTDA"/>
        <s v="Usina Caeté - UND. Paulicéia"/>
        <s v="Vale do Paraná"/>
        <s v="São Martinho S/A - Usina Iracema"/>
        <s v="Da Mata Açúcar e Álcool S/A"/>
        <s v="Nardini Agroindustrial Ltda"/>
        <s v="São Martinho S/A - Usina Boa Vista"/>
        <s v="Açucareira Quatá S.A. (Unidade Quatá)"/>
        <s v="Açucareira Quatá S.A. (Unidade Barra Grande)"/>
        <s v="Açucareira Quatá S.A. (Unidade Macatuba)"/>
        <s v="BIOSEV S.A. - _x000a_Usina Rio Brilhante -_x000a_Rio Brilhante - MS"/>
        <s v="BIOSEV BIOENERGIA S.A. - _x000a_Usina Santa Elisa -_x000a_Sertãozinho - SP"/>
        <s v="BRENCO - Companhia Brasileira de Energia Renovável - Em Recuperação Judicial – Usina Costa Costa -_x000a_Costa Rica - MS"/>
        <s v="BRENCO - COMPANHIA BRASILEIRA DE ENERGIA RENOVÁVEL - EM RECUPERAÇÃO JUDICIAL -_x000a_Usina Alto Taquari_x000a_Alto Taquari - MT"/>
        <s v="Ferrari Agroindustria S/A"/>
        <s v="BIOSEV BIOENERGIA S.A. - _x000a_Usina Vale do Rosário -_x000a_Morro Agudo-SP"/>
        <s v="Usina Vertente Ltda"/>
        <s v="Usina Batatais S/A - Açúcar e Álcool - UNIDADE BATATAIS"/>
        <s v="Usina Jacarezinho"/>
        <s v="BRENCO - COMPANHIA BRASILEIRA DE ENERGIA RENOVÁVEL - EM RECUPERAÇÃO JUDICIAL _x000a_(Usina Morro Vermelho) -_x000a_Mineiros-GO"/>
        <s v="TEREOS AÇÚCAR E ENERGIA BRASIL S.A. -_x000a_UNIDADE ANDRADE -_x000a_Pitangueiras - SP"/>
        <s v="TEREOS AÇÚCAR E ENERGIA BRASIL S.A. -_x000a_Unidade Mandú -_x000a_Guaíra - SP"/>
        <s v="TEREOS AÇÚCAR E ENERGIA BRASIL S.A. -_x000a_Unidade Severínia -_x000a_Severínia - SP"/>
        <s v="TEREOS ACUCAR E ENERGIA BRASIL S.A. - Unidade Tanabi -_x000a_Tanabi - SP"/>
        <s v="Usina Santa Lúcia S/A"/>
        <s v="BIOSEV BIOENERGIA S.A. - _x000a_Usina MB -_x000a_Morro Agudo-SP"/>
        <s v="BIOSEV S.A. - _x000a_Usina Leme -_x000a_Leme - SP"/>
        <s v="Central Energética Vale do Sapucai LTDA"/>
        <s v="Usina São Martinho - Pradopolis - SP"/>
        <s v="Cocal Com. Ind. Canaã Açúcar e Álcool LTDA. - Unidade Narandiba"/>
        <s v="Cocal Com. Ind. Canaã Açúcar e Álcool LTDA. - Unidade Paraguaçu"/>
        <s v="Companhia Melhoramentos Norte do Paraná -_x000a_Jussara - PR"/>
        <s v="COFCO INTERNATIONAL S.A. - UNIDADE SEBASTIANOPOLIS DO SUL"/>
        <s v="Pedra Agroindustrial S.A. - Usina da Pedra"/>
        <s v="USINA RIO AMAMBAI AGROENERGIA S/A"/>
        <s v="Pedra Agroindustrial S.A. - Usina Ipê"/>
        <s v="Pedra Agroindustrial S.A. - Usina Buriti"/>
        <s v="Goiasa Goiatuba Alcool Ltda"/>
      </sharedItems>
    </cacheField>
    <cacheField name="CNPJ:" numFmtId="0">
      <sharedItems containsBlank="1"/>
    </cacheField>
    <cacheField name="Responsável pelo preenchimento:" numFmtId="0">
      <sharedItems containsBlank="1"/>
    </cacheField>
    <cacheField name="Telefone:" numFmtId="0">
      <sharedItems containsBlank="1" containsMixedTypes="1" containsNumber="1" containsInteger="1" minValue="1126156865" maxValue="1126156865"/>
    </cacheField>
    <cacheField name="Rota:" numFmtId="0">
      <sharedItems containsBlank="1"/>
    </cacheField>
    <cacheField name="Eligibilidade:" numFmtId="0">
      <sharedItems containsBlank="1" containsMixedTypes="1" containsNumber="1" minValue="42.18" maxValue="100"/>
    </cacheField>
    <cacheField name="Etanol Hidratado" numFmtId="0">
      <sharedItems containsNonDate="0" containsString="0" containsBlank="1"/>
    </cacheField>
    <cacheField name="Intensidade de carbono (g CO2eq/MJ) - Etanol Hidratado" numFmtId="0">
      <sharedItems containsString="0" containsBlank="1" containsNumber="1" minValue="15.8" maxValue="41.5"/>
    </cacheField>
    <cacheField name="agrícola - Etanol Hidratado" numFmtId="0">
      <sharedItems containsString="0" containsBlank="1" containsNumber="1" minValue="12.4" maxValue="37.5"/>
    </cacheField>
    <cacheField name="industrial - Etanol Hidratado" numFmtId="0">
      <sharedItems containsString="0" containsBlank="1" containsNumber="1" minValue="0.6" maxValue="7.4"/>
    </cacheField>
    <cacheField name="transporte - Etanol Hidratado" numFmtId="0">
      <sharedItems containsString="0" containsBlank="1" containsNumber="1" minValue="0.6" maxValue="1.9"/>
    </cacheField>
    <cacheField name="uso - Etanol Hidratado" numFmtId="0">
      <sharedItems containsString="0" containsBlank="1" containsNumber="1" minValue="0" maxValue="0.7"/>
    </cacheField>
    <cacheField name="Nota de Eficiência energético-ambiental (g CO2 eq/MJ) - Etanol Hidratado" numFmtId="0">
      <sharedItems containsString="0" containsBlank="1" containsNumber="1" minValue="45.9" maxValue="71.599999999999994"/>
    </cacheField>
    <cacheField name="Fóssil substituto: Gasolina" numFmtId="0">
      <sharedItems containsString="0" containsBlank="1" containsNumber="1" minValue="87.4" maxValue="87.4"/>
    </cacheField>
    <cacheField name="Redução de emissões - Etanol Hidratado" numFmtId="0">
      <sharedItems containsString="0" containsBlank="1" containsNumber="1" containsInteger="1" minValue="53" maxValue="82"/>
    </cacheField>
    <cacheField name="Etanol Anidro" numFmtId="0">
      <sharedItems containsNonDate="0" containsString="0" containsBlank="1"/>
    </cacheField>
    <cacheField name="Intensidade de carbono (g CO2eq/MJ) - Etanol Anidro" numFmtId="0">
      <sharedItems containsString="0" containsBlank="1" containsNumber="1" minValue="0.04" maxValue="41.1"/>
    </cacheField>
    <cacheField name="agrícola - Etanol Anidro" numFmtId="0">
      <sharedItems containsBlank="1" containsMixedTypes="1" containsNumber="1" minValue="0" maxValue="211.2"/>
    </cacheField>
    <cacheField name="industrial - Etanol Anidro" numFmtId="0">
      <sharedItems containsString="0" containsBlank="1" containsNumber="1" minValue="0" maxValue="22.2"/>
    </cacheField>
    <cacheField name="transporte - Etanol Anidro" numFmtId="0">
      <sharedItems containsString="0" containsBlank="1" containsNumber="1" minValue="0" maxValue="1.8"/>
    </cacheField>
    <cacheField name="uso - Etanol Anidro" numFmtId="0">
      <sharedItems containsString="0" containsBlank="1" containsNumber="1" minValue="0" maxValue="0.4"/>
    </cacheField>
    <cacheField name="Nota de Eficiência energético-ambiental (g CO2 eq/MJ) - Etanol Anidro" numFmtId="0">
      <sharedItems containsString="0" containsBlank="1" containsNumber="1" minValue="46.3" maxValue="87"/>
    </cacheField>
    <cacheField name="Fóssil substituto: Gasolina2" numFmtId="0">
      <sharedItems containsString="0" containsBlank="1" containsNumber="1" minValue="87.4" maxValue="87.4"/>
    </cacheField>
    <cacheField name="Redução de emissões - Etanol Anidro" numFmtId="0">
      <sharedItems containsString="0" containsBlank="1" containsNumber="1" containsInteger="1" minValue="53" maxValue="99"/>
    </cacheField>
    <cacheField name="FASE AGRÍCOLA - DADOS CONSOLIDADOS" numFmtId="0">
      <sharedItems containsNonDate="0" containsString="0" containsBlank="1"/>
    </cacheField>
    <cacheField name="info gerais" numFmtId="0">
      <sharedItems containsNonDate="0" containsString="0" containsBlank="1"/>
    </cacheField>
    <cacheField name="Área Total" numFmtId="0">
      <sharedItems containsMixedTypes="1" containsNumber="1" minValue="4127.67" maxValue="140447.54"/>
    </cacheField>
    <cacheField name="Produção total colhida para moagem" numFmtId="0">
      <sharedItems containsMixedTypes="1" containsNumber="1" minValue="152537.13" maxValue="8708217.3200000003"/>
    </cacheField>
    <cacheField name="Quantidade comprada pela unidade produtora de biocombustível" numFmtId="0">
      <sharedItems containsBlank="1" containsMixedTypes="1" containsNumber="1" minValue="152537.07" maxValue="8452040.7100000009"/>
    </cacheField>
    <cacheField name="Teor de impurezas vegetais (base úmida)" numFmtId="0">
      <sharedItems containsBlank="1" containsMixedTypes="1" containsNumber="1" minValue="2" maxValue="191.14"/>
    </cacheField>
    <cacheField name="Teor de impurezas minerais" numFmtId="0">
      <sharedItems containsBlank="1" containsMixedTypes="1" containsNumber="1" minValue="0.44" maxValue="72.58"/>
    </cacheField>
    <cacheField name="Palha recolhida (base seca)" numFmtId="0">
      <sharedItems containsBlank="1" containsMixedTypes="1" containsNumber="1" minValue="3061.56" maxValue="88818.42"/>
    </cacheField>
    <cacheField name="Umidade" numFmtId="0">
      <sharedItems containsBlank="1" containsMixedTypes="1" containsNumber="1" minValue="8" maxValue="69"/>
    </cacheField>
    <cacheField name="Área Queimada" numFmtId="0">
      <sharedItems containsNonDate="0" containsString="0" containsBlank="1"/>
    </cacheField>
    <cacheField name="Área queimada2" numFmtId="0">
      <sharedItems containsBlank="1" containsMixedTypes="1" containsNumber="1" minValue="3.35" maxValue="68547.06"/>
    </cacheField>
    <cacheField name="Corretivos" numFmtId="0">
      <sharedItems containsNonDate="0" containsString="0" containsBlank="1"/>
    </cacheField>
    <cacheField name="Calcário calcítico" numFmtId="0">
      <sharedItems containsBlank="1" containsMixedTypes="1" containsNumber="1" minValue="0" maxValue="8.76"/>
    </cacheField>
    <cacheField name="Calcário dolomítico" numFmtId="0">
      <sharedItems containsBlank="1" containsMixedTypes="1" containsNumber="1" minValue="1.8" maxValue="34.85"/>
    </cacheField>
    <cacheField name="Gesso" numFmtId="0">
      <sharedItems containsBlank="1" containsMixedTypes="1" containsNumber="1" minValue="0.03" maxValue="15.23"/>
    </cacheField>
    <cacheField name="Fertilizantes sintéticos" numFmtId="0">
      <sharedItems containsNonDate="0" containsString="0" containsBlank="1"/>
    </cacheField>
    <cacheField name="Uréia" numFmtId="0">
      <sharedItems containsBlank="1" containsMixedTypes="1" containsNumber="1" minValue="0.01" maxValue="2" count="73">
        <s v="kg N/ t cana"/>
        <n v="0.52"/>
        <n v="1.35"/>
        <n v="0.72"/>
        <n v="0.95"/>
        <n v="0.5"/>
        <n v="1.26"/>
        <m/>
        <n v="0.64"/>
        <n v="0.65"/>
        <n v="0.76"/>
        <n v="2"/>
        <n v="0.48"/>
        <n v="0.19"/>
        <n v="0.25"/>
        <n v="1.1200000000000001"/>
        <n v="1.02"/>
        <n v="0.86"/>
        <n v="0.01"/>
        <n v="1.08"/>
        <n v="0.59"/>
        <n v="0.42"/>
        <n v="0.8"/>
        <n v="0.97"/>
        <n v="0.94"/>
        <n v="0.3"/>
        <n v="1.1399999999999999"/>
        <n v="0.12"/>
        <n v="0.26"/>
        <n v="0.51"/>
        <n v="0.89"/>
        <n v="0.17"/>
        <n v="0.55000000000000004"/>
        <n v="0.28000000000000003"/>
        <n v="0.33"/>
        <n v="0.23"/>
        <n v="0.36"/>
        <n v="0.57999999999999996"/>
        <n v="0.56999999999999995"/>
        <n v="1.0900000000000001"/>
        <n v="7.0000000000000007E-2"/>
        <n v="0.61"/>
        <n v="1.61"/>
        <n v="0.45"/>
        <n v="0.91"/>
        <n v="0.46"/>
        <n v="0.54"/>
        <n v="0.16"/>
        <n v="0.11"/>
        <n v="0.21"/>
        <n v="0.85"/>
        <n v="1.04"/>
        <n v="0.87"/>
        <n v="0.06"/>
        <n v="0.2"/>
        <n v="0.05"/>
        <n v="0.66"/>
        <n v="0.99"/>
        <n v="0.41"/>
        <n v="1.06"/>
        <n v="0.98"/>
        <n v="0.7"/>
        <n v="0.71"/>
        <n v="0.53"/>
        <n v="1.43"/>
        <n v="1"/>
        <n v="1.22"/>
        <n v="1.1299999999999999"/>
        <n v="0.24"/>
        <n v="1.2"/>
        <n v="0.92"/>
        <n v="1.75"/>
        <n v="1.31"/>
      </sharedItems>
    </cacheField>
    <cacheField name="Fosfato monoamônico (MAP)" numFmtId="0">
      <sharedItems containsBlank="1" containsMixedTypes="1" containsNumber="1" minValue="0.01" maxValue="0.68"/>
    </cacheField>
    <cacheField name="Fosfato monoamônico (MAP)2" numFmtId="0">
      <sharedItems containsBlank="1" containsMixedTypes="1" containsNumber="1" minValue="0.01" maxValue="1.1200000000000001"/>
    </cacheField>
    <cacheField name="Fosfato diamônico (DAP)" numFmtId="0">
      <sharedItems containsBlank="1" containsMixedTypes="1" containsNumber="1" containsInteger="1" minValue="0" maxValue="0"/>
    </cacheField>
    <cacheField name="Fosfato diamônico (DAP)2" numFmtId="0">
      <sharedItems containsBlank="1" containsMixedTypes="1" containsNumber="1" minValue="0" maxValue="1.1200000000000001"/>
    </cacheField>
    <cacheField name="Nitrato de amônio" numFmtId="0">
      <sharedItems containsBlank="1" containsMixedTypes="1" containsNumber="1" minValue="0.01" maxValue="0.83"/>
    </cacheField>
    <cacheField name="Solução de nitrato de amônio e ureia (UAN)" numFmtId="0">
      <sharedItems containsBlank="1" containsMixedTypes="1" containsNumber="1" minValue="0" maxValue="0.36"/>
    </cacheField>
    <cacheField name="Amônia anidra" numFmtId="0">
      <sharedItems containsBlank="1" containsMixedTypes="1" containsNumber="1" containsInteger="1" minValue="0" maxValue="0"/>
    </cacheField>
    <cacheField name="Sulfato de amônio" numFmtId="0">
      <sharedItems containsBlank="1" containsMixedTypes="1" containsNumber="1" minValue="0.01" maxValue="1.95"/>
    </cacheField>
    <cacheField name="Nitrato de amônio e cálcio (CAN)" numFmtId="0">
      <sharedItems containsBlank="1" containsMixedTypes="1" containsNumber="1" minValue="0" maxValue="0.56999999999999995"/>
    </cacheField>
    <cacheField name="Superfosfato simples (SSP)" numFmtId="0">
      <sharedItems containsBlank="1" containsMixedTypes="1" containsNumber="1" minValue="1.4999999999999999E-2" maxValue="1"/>
    </cacheField>
    <cacheField name="Superfosfato triplo (TSP)" numFmtId="0">
      <sharedItems containsBlank="1" containsMixedTypes="1" containsNumber="1" minValue="0.01" maxValue="1.1399999999999999"/>
    </cacheField>
    <cacheField name="Cloreto de potássio (KCI)" numFmtId="0">
      <sharedItems containsBlank="1" containsMixedTypes="1" containsNumber="1" minValue="0.02" maxValue="2.4900000000000002"/>
    </cacheField>
    <cacheField name="Outros" numFmtId="0">
      <sharedItems containsBlank="1" containsMixedTypes="1" containsNumber="1" minValue="0" maxValue="1.3"/>
    </cacheField>
    <cacheField name="Outros2" numFmtId="0">
      <sharedItems containsBlank="1" containsMixedTypes="1" containsNumber="1" minValue="0" maxValue="0.8"/>
    </cacheField>
    <cacheField name="Outros3" numFmtId="0">
      <sharedItems containsBlank="1" containsMixedTypes="1" containsNumber="1" minValue="0" maxValue="1.1499999999999999"/>
    </cacheField>
    <cacheField name="Fertilizantes orgânicos / organominerais" numFmtId="0">
      <sharedItems containsNonDate="0" containsString="0" containsBlank="1"/>
    </cacheField>
    <cacheField name="Vinhaça (1)" numFmtId="0">
      <sharedItems containsBlank="1" containsMixedTypes="1" containsNumber="1" minValue="234.96" maxValue="2164.61"/>
    </cacheField>
    <cacheField name="Torta de filtro (base úmida) (2)" numFmtId="0">
      <sharedItems containsBlank="1" containsMixedTypes="1" containsNumber="1" minValue="0.16" maxValue="70.36"/>
    </cacheField>
    <cacheField name="Cinzas e fuligem (base úmida) (3)" numFmtId="0">
      <sharedItems containsBlank="1" containsMixedTypes="1" containsNumber="1" minValue="0.06" maxValue="38.06"/>
    </cacheField>
    <cacheField name="Outros (4)" numFmtId="0">
      <sharedItems containsBlank="1" containsMixedTypes="1" containsNumber="1" minValue="0.01" maxValue="23.74"/>
    </cacheField>
    <cacheField name="Outros (5)" numFmtId="0">
      <sharedItems containsBlank="1" containsMixedTypes="1" containsNumber="1" minValue="0" maxValue="16.41"/>
    </cacheField>
    <cacheField name="Concentração de N (1)" numFmtId="0">
      <sharedItems containsMixedTypes="1" containsNumber="1" minValue="0.01" maxValue="0.53"/>
    </cacheField>
    <cacheField name="Concentração de N (2)" numFmtId="0">
      <sharedItems containsBlank="1" containsMixedTypes="1" containsNumber="1" minValue="0.8" maxValue="28.83"/>
    </cacheField>
    <cacheField name="Concentração de N (3)" numFmtId="0">
      <sharedItems containsBlank="1" containsMixedTypes="1" containsNumber="1" minValue="0" maxValue="6.05"/>
    </cacheField>
    <cacheField name="Concentração de N (4)" numFmtId="0">
      <sharedItems containsBlank="1" containsMixedTypes="1" containsNumber="1" minValue="0.06" maxValue="545.22"/>
    </cacheField>
    <cacheField name="Concentração de N (5)" numFmtId="0">
      <sharedItems containsString="0" containsBlank="1" containsNumber="1" minValue="0" maxValue="120"/>
    </cacheField>
    <cacheField name="Combustíveis e eletricidade" numFmtId="0">
      <sharedItems containsNonDate="0" containsString="0" containsBlank="1"/>
    </cacheField>
    <cacheField name="Diesel - B8" numFmtId="0">
      <sharedItems containsBlank="1" containsMixedTypes="1" containsNumber="1" minValue="0.01" maxValue="2.76"/>
    </cacheField>
    <cacheField name="Diesel - B10" numFmtId="0">
      <sharedItems containsBlank="1" containsMixedTypes="1" containsNumber="1" minValue="0.14000000000000001" maxValue="8.57"/>
    </cacheField>
    <cacheField name="Diesel - BX" numFmtId="0">
      <sharedItems containsBlank="1" containsMixedTypes="1" containsNumber="1" minValue="0.43" maxValue="3.8"/>
    </cacheField>
    <cacheField name="Teor de biodisel na mistura" numFmtId="0">
      <sharedItems containsBlank="1" containsMixedTypes="1" containsNumber="1" containsInteger="1" minValue="5" maxValue="11"/>
    </cacheField>
    <cacheField name="Diesel - B20" numFmtId="0">
      <sharedItems containsBlank="1"/>
    </cacheField>
    <cacheField name="Biesel - B30" numFmtId="0">
      <sharedItems containsBlank="1"/>
    </cacheField>
    <cacheField name="Biodiesel - B100" numFmtId="0">
      <sharedItems containsBlank="1"/>
    </cacheField>
    <cacheField name="Gasolina C" numFmtId="0">
      <sharedItems containsBlank="1" containsMixedTypes="1" containsNumber="1" minValue="0" maxValue="0.11"/>
    </cacheField>
    <cacheField name="Etanol hidratado2" numFmtId="0">
      <sharedItems containsBlank="1" containsMixedTypes="1" containsNumber="1" minValue="0.01" maxValue="0.46"/>
    </cacheField>
    <cacheField name="Biometano de terceiros" numFmtId="0">
      <sharedItems containsBlank="1"/>
    </cacheField>
    <cacheField name="Biometano próprio" numFmtId="0">
      <sharedItems containsBlank="1"/>
    </cacheField>
    <cacheField name="Eletricidade da rede - mix médio" numFmtId="0">
      <sharedItems containsBlank="1" containsMixedTypes="1" containsNumber="1" minValue="0.01" maxValue="33.28"/>
    </cacheField>
    <cacheField name="Eletricidade - PCH" numFmtId="0">
      <sharedItems containsBlank="1"/>
    </cacheField>
    <cacheField name="Eletricidade - biomassa" numFmtId="0">
      <sharedItems containsBlank="1" containsMixedTypes="1" containsNumber="1" minValue="0.87" maxValue="1.99"/>
    </cacheField>
    <cacheField name="Eletricidade - eólica" numFmtId="0">
      <sharedItems containsBlank="1"/>
    </cacheField>
    <cacheField name="Eletricidade - solar" numFmtId="0">
      <sharedItems containsBlank="1"/>
    </cacheField>
    <cacheField name="FASE INDUSTRIAL - PROCESSAMENTO DO ETANOL" numFmtId="0">
      <sharedItems containsNonDate="0" containsString="0" containsBlank="1"/>
    </cacheField>
    <cacheField name="Processamento do etanol" numFmtId="0">
      <sharedItems containsNonDate="0" containsString="0" containsBlank="1"/>
    </cacheField>
    <cacheField name="Quantidade de cana processada" numFmtId="0">
      <sharedItems containsBlank="1" containsMixedTypes="1" containsNumber="1" minValue="196533.89" maxValue="39874646.289999999"/>
    </cacheField>
    <cacheField name="Quantidade de palha processada (base seca)" numFmtId="0">
      <sharedItems containsBlank="1" containsMixedTypes="1" containsNumber="1" minValue="0" maxValue="40092070"/>
    </cacheField>
    <cacheField name="Rendimento do Etanol Anidro" numFmtId="0">
      <sharedItems containsBlank="1" containsMixedTypes="1" containsNumber="1" minValue="0.56999999999999995" maxValue="78.86"/>
    </cacheField>
    <cacheField name="Rendimento do Etanol Hidratado" numFmtId="0">
      <sharedItems containsBlank="1" containsMixedTypes="1" containsNumber="1" minValue="0.03" maxValue="88.83"/>
    </cacheField>
    <cacheField name="Rendimento Açúcar" numFmtId="0">
      <sharedItems containsBlank="1" containsMixedTypes="1" containsNumber="1" minValue="0" maxValue="109.14"/>
    </cacheField>
    <cacheField name="Rendimeto Energia Elétrica Comercializada" numFmtId="0">
      <sharedItems containsBlank="1" containsMixedTypes="1" containsNumber="1" minValue="3" maxValue="109.68"/>
    </cacheField>
    <cacheField name="Rendimento Bagaço comercializado (base úmida)" numFmtId="0">
      <sharedItems containsBlank="1" containsMixedTypes="1" containsNumber="1" minValue="0" maxValue="274.81"/>
    </cacheField>
    <cacheField name="Umidade2" numFmtId="0">
      <sharedItems containsBlank="1" containsMixedTypes="1" containsNumber="1" minValue="46.8" maxValue="54"/>
    </cacheField>
    <cacheField name="Combustívei e eletricidade" numFmtId="0">
      <sharedItems containsNonDate="0" containsString="0" containsBlank="1"/>
    </cacheField>
    <cacheField name="Bagaço próprio" numFmtId="0">
      <sharedItems containsNonDate="0" containsString="0" containsBlank="1"/>
    </cacheField>
    <cacheField name="Quantidade (base úmida)" numFmtId="0">
      <sharedItems containsBlank="1" containsMixedTypes="1" containsNumber="1" minValue="115" maxValue="347.71"/>
    </cacheField>
    <cacheField name="Umidade3" numFmtId="0">
      <sharedItems containsBlank="1" containsMixedTypes="1" containsNumber="1" minValue="46" maxValue="54"/>
    </cacheField>
    <cacheField name="Palha própria" numFmtId="0">
      <sharedItems containsNonDate="0" containsString="0" containsBlank="1"/>
    </cacheField>
    <cacheField name="Quantidade (base úmida)2" numFmtId="0">
      <sharedItems containsBlank="1" containsMixedTypes="1" containsNumber="1" minValue="1.1299999999999999" maxValue="30.54"/>
    </cacheField>
    <cacheField name="Umidade4" numFmtId="0">
      <sharedItems containsBlank="1" containsMixedTypes="1" containsNumber="1" minValue="5" maxValue="50"/>
    </cacheField>
    <cacheField name="Bagaço de terceiros" numFmtId="0">
      <sharedItems containsNonDate="0" containsString="0" containsBlank="1"/>
    </cacheField>
    <cacheField name="Quantidade (base úmida)3" numFmtId="0">
      <sharedItems containsBlank="1" containsMixedTypes="1" containsNumber="1" minValue="0.28000000000000003" maxValue="116.37"/>
    </cacheField>
    <cacheField name="Umidade5" numFmtId="0">
      <sharedItems containsBlank="1" containsMixedTypes="1" containsNumber="1" minValue="37" maxValue="53.95"/>
    </cacheField>
    <cacheField name="Distância de transporte" numFmtId="0">
      <sharedItems containsBlank="1" containsMixedTypes="1" containsNumber="1" minValue="5.0199999999999996" maxValue="144"/>
    </cacheField>
    <cacheField name="Palha de terceiros" numFmtId="0">
      <sharedItems containsNonDate="0" containsString="0" containsBlank="1"/>
    </cacheField>
    <cacheField name="Quantidade (base úmida)4" numFmtId="0">
      <sharedItems containsBlank="1" containsMixedTypes="1" containsNumber="1" minValue="0.04" maxValue="38.04"/>
    </cacheField>
    <cacheField name="Umidade6" numFmtId="0">
      <sharedItems containsBlank="1" containsMixedTypes="1" containsNumber="1" minValue="2" maxValue="50"/>
    </cacheField>
    <cacheField name="Distância de transporte2" numFmtId="0">
      <sharedItems containsBlank="1" containsMixedTypes="1" containsNumber="1" minValue="7.5" maxValue="298"/>
    </cacheField>
    <cacheField name="Cavaco de madeira" numFmtId="0">
      <sharedItems containsNonDate="0" containsString="0" containsBlank="1"/>
    </cacheField>
    <cacheField name="Quantidade (base úmida)5" numFmtId="0">
      <sharedItems containsBlank="1" containsMixedTypes="1" containsNumber="1" minValue="0.03" maxValue="30.5"/>
    </cacheField>
    <cacheField name="Umidade7" numFmtId="0">
      <sharedItems containsBlank="1" containsMixedTypes="1" containsNumber="1" minValue="21.36" maxValue="49.96"/>
    </cacheField>
    <cacheField name="Distância de transporte3" numFmtId="0">
      <sharedItems containsBlank="1" containsMixedTypes="1" containsNumber="1" minValue="6.4" maxValue="212.68"/>
    </cacheField>
    <cacheField name="Lenha" numFmtId="0">
      <sharedItems containsNonDate="0" containsString="0" containsBlank="1"/>
    </cacheField>
    <cacheField name="Quantidade (base úmida)6" numFmtId="0">
      <sharedItems containsBlank="1" containsMixedTypes="1" containsNumber="1" minValue="0" maxValue="2.15"/>
    </cacheField>
    <cacheField name="Umidade8" numFmtId="0">
      <sharedItems containsBlank="1" containsMixedTypes="1" containsNumber="1" minValue="5" maxValue="62.6"/>
    </cacheField>
    <cacheField name="Distância de transporte4" numFmtId="0">
      <sharedItems containsBlank="1" containsMixedTypes="1" containsNumber="1" minValue="2.21" maxValue="211"/>
    </cacheField>
    <cacheField name="Resíduos florestais" numFmtId="0">
      <sharedItems containsNonDate="0" containsString="0" containsBlank="1"/>
    </cacheField>
    <cacheField name="Quantidade (base úmida)7" numFmtId="0">
      <sharedItems containsBlank="1" containsMixedTypes="1" containsNumber="1" minValue="0.03" maxValue="19.07"/>
    </cacheField>
    <cacheField name="Umidade9" numFmtId="0">
      <sharedItems containsBlank="1" containsMixedTypes="1" containsNumber="1" minValue="0.02" maxValue="45"/>
    </cacheField>
    <cacheField name="Distância de transporte5" numFmtId="0">
      <sharedItems containsBlank="1" containsMixedTypes="1" containsNumber="1" minValue="5" maxValue="289.52"/>
    </cacheField>
    <cacheField name="Óleo combustível" numFmtId="0">
      <sharedItems containsBlank="1" containsMixedTypes="1" containsNumber="1" minValue="0" maxValue="367"/>
    </cacheField>
    <cacheField name="Etanol hidratado próprio" numFmtId="0">
      <sharedItems containsBlank="1" containsMixedTypes="1" containsNumber="1" minValue="0" maxValue="2.0699999999999998"/>
    </cacheField>
    <cacheField name="Etanol anidro próprio" numFmtId="0">
      <sharedItems containsBlank="1"/>
    </cacheField>
    <cacheField name="Biogás próprio" numFmtId="0">
      <sharedItems containsBlank="1"/>
    </cacheField>
    <cacheField name="PCI do biogás" numFmtId="0">
      <sharedItems containsBlank="1"/>
    </cacheField>
    <cacheField name="Biogás de terceiros" numFmtId="0">
      <sharedItems containsBlank="1"/>
    </cacheField>
    <cacheField name="PCI do biogás2" numFmtId="0">
      <sharedItems containsBlank="1"/>
    </cacheField>
    <cacheField name="Eletricidade da rede - mix médio2" numFmtId="0">
      <sharedItems containsBlank="1" containsMixedTypes="1" containsNumber="1" minValue="0.01" maxValue="7.82"/>
    </cacheField>
    <cacheField name="Eletricidade - PCH2" numFmtId="0">
      <sharedItems containsBlank="1"/>
    </cacheField>
    <cacheField name="Eletricidade - biomassa2" numFmtId="0">
      <sharedItems containsBlank="1" containsMixedTypes="1" containsNumber="1" minValue="0.05" maxValue="40.01"/>
    </cacheField>
    <cacheField name="Eletricidade - eólica2" numFmtId="0">
      <sharedItems containsBlank="1"/>
    </cacheField>
    <cacheField name="Eletricidade - solar2" numFmtId="0">
      <sharedItems containsBlank="1"/>
    </cacheField>
    <cacheField name="FASE DE DISTRIBUIÇÃO" numFmtId="0">
      <sharedItems containsNonDate="0" containsString="0" containsBlank="1"/>
    </cacheField>
    <cacheField name="Etanol hidratado3" numFmtId="0">
      <sharedItems containsNonDate="0" containsString="0" containsBlank="1"/>
    </cacheField>
    <cacheField name="Rodoviário" numFmtId="0">
      <sharedItems containsString="0" containsBlank="1" containsNumber="1" minValue="0" maxValue="100"/>
    </cacheField>
    <cacheField name="Dutoviário" numFmtId="0">
      <sharedItems containsString="0" containsBlank="1" containsNumber="1" minValue="0" maxValue="100"/>
    </cacheField>
    <cacheField name="Ferroviário" numFmtId="0">
      <sharedItems containsString="0" containsBlank="1" containsNumber="1" minValue="0" maxValue="75.87"/>
    </cacheField>
    <cacheField name="Etanol Anidro2" numFmtId="0">
      <sharedItems containsNonDate="0" containsString="0" containsBlank="1"/>
    </cacheField>
    <cacheField name="Rodoviário2" numFmtId="0">
      <sharedItems containsString="0" containsBlank="1" containsNumber="1" minValue="0" maxValue="100"/>
    </cacheField>
    <cacheField name="Dutoviário2" numFmtId="0">
      <sharedItems containsString="0" containsBlank="1" containsNumber="1" minValue="0" maxValue="94"/>
    </cacheField>
    <cacheField name="Ferroviário2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 Leal" refreshedDate="44112.676848842595" createdVersion="6" refreshedVersion="6" minRefreshableVersion="3" recordCount="16" xr:uid="{38CCC495-2FEA-40C4-AAE9-04C409CCE578}">
  <cacheSource type="worksheet">
    <worksheetSource ref="A1:GK17" sheet="Biodiesel (transposta)"/>
  </cacheSource>
  <cacheFields count="193">
    <cacheField name="Nome da Usina:" numFmtId="0">
      <sharedItems count="18">
        <s v="unidade"/>
        <s v="ADM DO BRASIL LTDA"/>
        <s v="Amazonbio - Indústria e Comércio de Biodiesel da Amazônia Ltda."/>
        <s v="Bocchi Indústria e Comércio de Cereais Ltda"/>
        <s v="BSBIOS  Indústria  e  Comércio  de  Biodiesel  Sul  Brasil  Ltda - Marialva/PR"/>
        <s v="BSBIOS Indústria e Comércio de Biodiesel Sul Brasil SA - Passo Fundo / RS"/>
        <s v="COFCO INTERNATIONAL GRAINS LTDA"/>
        <s v="Delta Biocombustíveis Indústria e Comércio Ltda."/>
        <s v="POTENCIAL BIODIESEL LTDA"/>
        <s v="Três Tentos Agroindustrial S.A."/>
        <s v="BIOCAMP INDUSTRIA E COMERCIO DE IMPORTAÇÃO E EXPORTAÇÃO DE BIODIESEL LTDA"/>
        <s v="OLFAR S.A.- ALIMENTO E ENERGIA"/>
        <s v="JBS BIODIESEL"/>
        <s v="Petrobras Biocombustível AS - Usina de Candeias - BA"/>
        <s v="Petrobras Biocombustível AS - Usina de Montes Claros - MG"/>
        <s v="Oleoplan S.A. Óleos Vegetais Planalto"/>
        <s v="aaunidade" u="1"/>
        <s v="_unidade" u="1"/>
      </sharedItems>
    </cacheField>
    <cacheField name="CNPJ:" numFmtId="0">
      <sharedItems containsBlank="1"/>
    </cacheField>
    <cacheField name="Responsável pelo preenchimento:" numFmtId="0">
      <sharedItems containsBlank="1"/>
    </cacheField>
    <cacheField name="Telefone:" numFmtId="0">
      <sharedItems containsBlank="1"/>
    </cacheField>
    <cacheField name="Eligibilidade:" numFmtId="0">
      <sharedItems containsBlank="1" containsMixedTypes="1" containsNumber="1" minValue="20.72" maxValue="100"/>
    </cacheField>
    <cacheField name="Intensidade de carbono (g CO2eq/MJ)" numFmtId="0">
      <sharedItems containsString="0" containsBlank="1" containsNumber="1" minValue="5.2" maxValue="53"/>
    </cacheField>
    <cacheField name="óleo de soja próprio - agrícola" numFmtId="0">
      <sharedItems containsString="0" containsBlank="1" containsNumber="1" minValue="0" maxValue="34.200000000000003"/>
    </cacheField>
    <cacheField name="óleo de soja próprio - extração" numFmtId="0">
      <sharedItems containsString="0" containsBlank="1" containsNumber="1" minValue="0" maxValue="2.5"/>
    </cacheField>
    <cacheField name="Outros óleos" numFmtId="0">
      <sharedItems containsString="0" containsBlank="1" containsNumber="1" minValue="0" maxValue="4.0999999999999996"/>
    </cacheField>
    <cacheField name="Transesterificação" numFmtId="0">
      <sharedItems containsString="0" containsBlank="1" containsNumber="1" minValue="2.8" maxValue="7.9"/>
    </cacheField>
    <cacheField name="Transporte" numFmtId="0">
      <sharedItems containsString="0" containsBlank="1" containsNumber="1" minValue="1.3" maxValue="1.6"/>
    </cacheField>
    <cacheField name="Uso" numFmtId="0">
      <sharedItems containsString="0" containsBlank="1" containsNumber="1" minValue="0.4" maxValue="0.4"/>
    </cacheField>
    <cacheField name="Nota de Eficiência energético-ambiental (g CO2 eq/MJ)" numFmtId="0">
      <sharedItems containsString="0" containsBlank="1" containsNumber="1" minValue="43.4" maxValue="81.3"/>
    </cacheField>
    <cacheField name="Fóssil substituto: Diesel" numFmtId="0">
      <sharedItems containsString="0" containsBlank="1" containsNumber="1" minValue="86.5" maxValue="86.5"/>
    </cacheField>
    <cacheField name="Redução de emissões" numFmtId="0">
      <sharedItems containsMixedTypes="1" containsNumber="1" containsInteger="1" minValue="50" maxValue="94"/>
    </cacheField>
    <cacheField name="FASE AGRÍCOLA - DADOS CONSOLIDADOS" numFmtId="0">
      <sharedItems containsNonDate="0" containsString="0" containsBlank="1"/>
    </cacheField>
    <cacheField name="info gerais" numFmtId="0">
      <sharedItems containsNonDate="0" containsString="0" containsBlank="1"/>
    </cacheField>
    <cacheField name="Área Total" numFmtId="0">
      <sharedItems containsMixedTypes="1" containsNumber="1" minValue="0" maxValue="646292.98"/>
    </cacheField>
    <cacheField name="Produção total (base úmida)" numFmtId="0">
      <sharedItems containsMixedTypes="1" containsNumber="1" minValue="0" maxValue="2132775.14"/>
    </cacheField>
    <cacheField name="Quantidade comprada pela unidade produtora de biocombustível" numFmtId="0">
      <sharedItems containsMixedTypes="1" containsNumber="1" minValue="0" maxValue="632494.92000000004"/>
    </cacheField>
    <cacheField name="Umidade" numFmtId="0">
      <sharedItems containsMixedTypes="1" containsNumber="1" containsInteger="1" minValue="0" maxValue="14"/>
    </cacheField>
    <cacheField name="Corretivos" numFmtId="0">
      <sharedItems containsNonDate="0" containsString="0" containsBlank="1"/>
    </cacheField>
    <cacheField name="Calcário calcítico" numFmtId="0">
      <sharedItems containsMixedTypes="1" containsNumber="1" containsInteger="1" minValue="0" maxValue="0"/>
    </cacheField>
    <cacheField name="Calcário dolomítico" numFmtId="0">
      <sharedItems containsMixedTypes="1" containsNumber="1" minValue="0" maxValue="546.6"/>
    </cacheField>
    <cacheField name="Gesso" numFmtId="0">
      <sharedItems containsMixedTypes="1" containsNumber="1" minValue="0" maxValue="90.6"/>
    </cacheField>
    <cacheField name="Sementes" numFmtId="0">
      <sharedItems containsNonDate="0" containsString="0" containsBlank="1"/>
    </cacheField>
    <cacheField name="Sementes2" numFmtId="0">
      <sharedItems containsMixedTypes="1" containsNumber="1" minValue="0" maxValue="39.159999999999997"/>
    </cacheField>
    <cacheField name="Fertilizantes sintéticos" numFmtId="0">
      <sharedItems containsNonDate="0" containsString="0" containsBlank="1"/>
    </cacheField>
    <cacheField name="Uréia" numFmtId="0">
      <sharedItems containsMixedTypes="1" containsNumber="1" minValue="0" maxValue="5.55"/>
    </cacheField>
    <cacheField name="Fosfato monoamônico (MAP)" numFmtId="0">
      <sharedItems containsMixedTypes="1" containsNumber="1" containsInteger="1" minValue="0" maxValue="0"/>
    </cacheField>
    <cacheField name="Fosfato monoamônico (MAP)2" numFmtId="0">
      <sharedItems containsMixedTypes="1" containsNumber="1" containsInteger="1" minValue="0" maxValue="0"/>
    </cacheField>
    <cacheField name="Fosfato diamônico (DAP)" numFmtId="0">
      <sharedItems containsMixedTypes="1" containsNumber="1" containsInteger="1" minValue="0" maxValue="0"/>
    </cacheField>
    <cacheField name="Fosfato diamônico (DAP)2" numFmtId="0">
      <sharedItems containsMixedTypes="1" containsNumber="1" containsInteger="1" minValue="0" maxValue="0"/>
    </cacheField>
    <cacheField name="Nitrato de amônio" numFmtId="0">
      <sharedItems containsMixedTypes="1" containsNumber="1" containsInteger="1" minValue="0" maxValue="0"/>
    </cacheField>
    <cacheField name="Solução de nitrato de amônio e ureia (UAN)" numFmtId="0">
      <sharedItems containsMixedTypes="1" containsNumber="1" containsInteger="1" minValue="0" maxValue="0"/>
    </cacheField>
    <cacheField name="Amônia anidra" numFmtId="0">
      <sharedItems containsMixedTypes="1" containsNumber="1" containsInteger="1" minValue="0" maxValue="0"/>
    </cacheField>
    <cacheField name="Sulfato de amônio" numFmtId="0">
      <sharedItems containsMixedTypes="1" containsNumber="1" containsInteger="1" minValue="0" maxValue="0"/>
    </cacheField>
    <cacheField name="Nitrato de amônio e cálcio (CAN)" numFmtId="0">
      <sharedItems containsMixedTypes="1" containsNumber="1" containsInteger="1" minValue="0" maxValue="0"/>
    </cacheField>
    <cacheField name="Superfosfato simples (SSP)" numFmtId="0">
      <sharedItems containsMixedTypes="1" containsNumber="1" minValue="0" maxValue="58.77"/>
    </cacheField>
    <cacheField name="Superfosfato triplo (TSP)" numFmtId="0">
      <sharedItems containsMixedTypes="1" containsNumber="1" containsInteger="1" minValue="0" maxValue="0"/>
    </cacheField>
    <cacheField name="Cloreto de potássio (KCI)" numFmtId="0">
      <sharedItems containsMixedTypes="1" containsNumber="1" minValue="0" maxValue="51.8"/>
    </cacheField>
    <cacheField name="Outros" numFmtId="0">
      <sharedItems containsMixedTypes="1" containsNumber="1" containsInteger="1" minValue="0" maxValue="0"/>
    </cacheField>
    <cacheField name="Outros2" numFmtId="0">
      <sharedItems containsMixedTypes="1" containsNumber="1" containsInteger="1" minValue="0" maxValue="0"/>
    </cacheField>
    <cacheField name="Fertilizantes orgânicos / organominerais" numFmtId="0">
      <sharedItems containsNonDate="0" containsString="0" containsBlank="1"/>
    </cacheField>
    <cacheField name="Outros3" numFmtId="0">
      <sharedItems containsMixedTypes="1" containsNumber="1" containsInteger="1" minValue="0" maxValue="0"/>
    </cacheField>
    <cacheField name="Outros4" numFmtId="0">
      <sharedItems containsMixedTypes="1" containsNumber="1" containsInteger="1" minValue="0" maxValue="0"/>
    </cacheField>
    <cacheField name="Concentração de N (1)" numFmtId="0">
      <sharedItems containsMixedTypes="1" containsNumber="1" containsInteger="1" minValue="0" maxValue="0"/>
    </cacheField>
    <cacheField name="Concentração de N (2)" numFmtId="0">
      <sharedItems containsMixedTypes="1" containsNumber="1" containsInteger="1" minValue="0" maxValue="0"/>
    </cacheField>
    <cacheField name="Combustíveis e eletricidade" numFmtId="0">
      <sharedItems containsNonDate="0" containsString="0" containsBlank="1"/>
    </cacheField>
    <cacheField name="Diesel - B8" numFmtId="0">
      <sharedItems containsMixedTypes="1" containsNumber="1" containsInteger="1" minValue="0" maxValue="0"/>
    </cacheField>
    <cacheField name="Diesel - B10" numFmtId="0">
      <sharedItems containsMixedTypes="1" containsNumber="1" minValue="0" maxValue="17.36"/>
    </cacheField>
    <cacheField name="Diesel - BX" numFmtId="0">
      <sharedItems containsMixedTypes="1" containsNumber="1" containsInteger="1" minValue="0" maxValue="0"/>
    </cacheField>
    <cacheField name="Diesel - B20" numFmtId="0">
      <sharedItems containsMixedTypes="1" containsNumber="1" containsInteger="1" minValue="0" maxValue="0"/>
    </cacheField>
    <cacheField name="Biesel - B30" numFmtId="0">
      <sharedItems containsMixedTypes="1" containsNumber="1" containsInteger="1" minValue="0" maxValue="0"/>
    </cacheField>
    <cacheField name="Biodiesel - B100" numFmtId="0">
      <sharedItems containsMixedTypes="1" containsNumber="1" containsInteger="1" minValue="0" maxValue="0"/>
    </cacheField>
    <cacheField name="Gasolina C" numFmtId="0">
      <sharedItems containsMixedTypes="1" containsNumber="1" containsInteger="1" minValue="0" maxValue="0"/>
    </cacheField>
    <cacheField name="Etanol hidratado" numFmtId="0">
      <sharedItems containsMixedTypes="1" containsNumber="1" containsInteger="1" minValue="0" maxValue="0"/>
    </cacheField>
    <cacheField name="Biometano de terceiros" numFmtId="0">
      <sharedItems containsMixedTypes="1" containsNumber="1" containsInteger="1" minValue="0" maxValue="0"/>
    </cacheField>
    <cacheField name="Biometano próprio" numFmtId="0">
      <sharedItems containsMixedTypes="1" containsNumber="1" containsInteger="1" minValue="0" maxValue="0"/>
    </cacheField>
    <cacheField name="Eletricidade da rede - mix médio" numFmtId="0">
      <sharedItems containsMixedTypes="1" containsNumber="1" containsInteger="1" minValue="0" maxValue="0"/>
    </cacheField>
    <cacheField name="Eletricidade - PCH" numFmtId="0">
      <sharedItems containsMixedTypes="1" containsNumber="1" containsInteger="1" minValue="0" maxValue="0"/>
    </cacheField>
    <cacheField name="Eletricidade - biomassa" numFmtId="0">
      <sharedItems containsMixedTypes="1" containsNumber="1" containsInteger="1" minValue="0" maxValue="0"/>
    </cacheField>
    <cacheField name="Eletricidade - eólica" numFmtId="0">
      <sharedItems containsMixedTypes="1" containsNumber="1" containsInteger="1" minValue="0" maxValue="0"/>
    </cacheField>
    <cacheField name="Eletricidade - solar" numFmtId="0">
      <sharedItems containsMixedTypes="1" containsNumber="1" containsInteger="1" minValue="0" maxValue="0"/>
    </cacheField>
    <cacheField name="Teor de biodiesel na mistura" numFmtId="0">
      <sharedItems containsMixedTypes="1" containsNumber="1" containsInteger="1" minValue="0" maxValue="0"/>
    </cacheField>
    <cacheField name="FASE INDUSTRIAL - EXTRAÇÃO DO ÓLEO DE SOJA" numFmtId="0">
      <sharedItems containsNonDate="0" containsString="0" containsBlank="1"/>
    </cacheField>
    <cacheField name="Processamento e rendimentos" numFmtId="0">
      <sharedItems containsNonDate="0" containsString="0" containsBlank="1"/>
    </cacheField>
    <cacheField name="Processamento efetivo - soja" numFmtId="0">
      <sharedItems containsMixedTypes="1" containsNumber="1" minValue="0" maxValue="2054720.12"/>
    </cacheField>
    <cacheField name="Distância de transporte - soja" numFmtId="0">
      <sharedItems containsMixedTypes="1" containsNumber="1" minValue="0" maxValue="365.59"/>
    </cacheField>
    <cacheField name="Rendimento óleo" numFmtId="0">
      <sharedItems containsMixedTypes="1" containsNumber="1" minValue="0" maxValue="206.72"/>
    </cacheField>
    <cacheField name="Rendimento farelo" numFmtId="0">
      <sharedItems containsMixedTypes="1" containsNumber="1" minValue="0" maxValue="767.22"/>
    </cacheField>
    <cacheField name="umidade2" numFmtId="0">
      <sharedItems containsMixedTypes="1" containsNumber="1" minValue="0" maxValue="12.73"/>
    </cacheField>
    <cacheField name="Combustíveis e eletricidade2" numFmtId="0">
      <sharedItems containsNonDate="0" containsString="0" containsBlank="1"/>
    </cacheField>
    <cacheField name="Eletricidade da rede - mix médio2" numFmtId="0">
      <sharedItems containsMixedTypes="1" containsNumber="1" minValue="0" maxValue="37.369999999999997"/>
    </cacheField>
    <cacheField name="Eletricidade - PCH2" numFmtId="0">
      <sharedItems containsMixedTypes="1" containsNumber="1" minValue="0" maxValue="8.4"/>
    </cacheField>
    <cacheField name="Eletricidade - biomassa2" numFmtId="0">
      <sharedItems containsMixedTypes="1" containsNumber="1" minValue="0" maxValue="8.4"/>
    </cacheField>
    <cacheField name="Eletricidade - eólica2" numFmtId="0">
      <sharedItems containsMixedTypes="1" containsNumber="1" minValue="0" maxValue="8.4"/>
    </cacheField>
    <cacheField name="Eletricidade - solar2" numFmtId="0">
      <sharedItems containsMixedTypes="1" containsNumber="1" minValue="0" maxValue="8.4"/>
    </cacheField>
    <cacheField name="Diesel - B82" numFmtId="0">
      <sharedItems containsMixedTypes="1" containsNumber="1" minValue="0" maxValue="0.12"/>
    </cacheField>
    <cacheField name="Diesel - B102" numFmtId="0">
      <sharedItems containsMixedTypes="1" containsNumber="1" minValue="0" maxValue="0.57999999999999996"/>
    </cacheField>
    <cacheField name="Diesel - BX2" numFmtId="0">
      <sharedItems containsMixedTypes="1" containsNumber="1" minValue="0" maxValue="0.05"/>
    </cacheField>
    <cacheField name="Diesel - B202" numFmtId="0">
      <sharedItems containsMixedTypes="1" containsNumber="1" containsInteger="1" minValue="0" maxValue="0"/>
    </cacheField>
    <cacheField name="Diesel - B30" numFmtId="0">
      <sharedItems containsMixedTypes="1" containsNumber="1" containsInteger="1" minValue="0" maxValue="0"/>
    </cacheField>
    <cacheField name="Diesel - B100" numFmtId="0">
      <sharedItems containsMixedTypes="1" containsNumber="1" minValue="0" maxValue="0.3"/>
    </cacheField>
    <cacheField name="Teor do biodiesel na mistura" numFmtId="0">
      <sharedItems containsMixedTypes="1" containsNumber="1" containsInteger="1" minValue="0" maxValue="0"/>
    </cacheField>
    <cacheField name="Óleo combustível" numFmtId="0">
      <sharedItems containsMixedTypes="1" containsNumber="1" containsInteger="1" minValue="0" maxValue="0"/>
    </cacheField>
    <cacheField name="Biogás de terceiros" numFmtId="0">
      <sharedItems containsMixedTypes="1" containsNumber="1" containsInteger="1" minValue="0" maxValue="0"/>
    </cacheField>
    <cacheField name="Biogás próprio" numFmtId="0">
      <sharedItems containsMixedTypes="1" containsNumber="1" containsInteger="1" minValue="0" maxValue="0"/>
    </cacheField>
    <cacheField name="Gás natural" numFmtId="0">
      <sharedItems containsMixedTypes="1" containsNumber="1" containsInteger="1" minValue="0" maxValue="0"/>
    </cacheField>
    <cacheField name="PCI do Biogás" numFmtId="0">
      <sharedItems containsMixedTypes="1" containsNumber="1" containsInteger="1" minValue="0" maxValue="0"/>
    </cacheField>
    <cacheField name="PCI do Biogás2" numFmtId="0">
      <sharedItems containsMixedTypes="1" containsNumber="1" containsInteger="1" minValue="0" maxValue="0"/>
    </cacheField>
    <cacheField name="Cavaco de madeira" numFmtId="0">
      <sharedItems containsNonDate="0" containsString="0" containsBlank="1"/>
    </cacheField>
    <cacheField name="quantidade (bse úmida)" numFmtId="0">
      <sharedItems containsMixedTypes="1" containsNumber="1" minValue="0" maxValue="88.66"/>
    </cacheField>
    <cacheField name="umidade3" numFmtId="0">
      <sharedItems containsMixedTypes="1" containsNumber="1" minValue="0" maxValue="37.69"/>
    </cacheField>
    <cacheField name="Distância de transporte" numFmtId="0">
      <sharedItems containsMixedTypes="1" containsNumber="1" minValue="0" maxValue="161.59"/>
    </cacheField>
    <cacheField name="Lenha" numFmtId="0">
      <sharedItems containsNonDate="0" containsString="0" containsBlank="1"/>
    </cacheField>
    <cacheField name="quantidade (bse úmida)2" numFmtId="0">
      <sharedItems containsMixedTypes="1" containsNumber="1" minValue="0" maxValue="83.26"/>
    </cacheField>
    <cacheField name="umidade4" numFmtId="0">
      <sharedItems containsMixedTypes="1" containsNumber="1" containsInteger="1" minValue="0" maxValue="45"/>
    </cacheField>
    <cacheField name="Disância de transporte" numFmtId="0">
      <sharedItems containsMixedTypes="1" containsNumber="1" minValue="0" maxValue="234.72"/>
    </cacheField>
    <cacheField name="Resíduos florestais" numFmtId="0">
      <sharedItems containsNonDate="0" containsString="0" containsBlank="1"/>
    </cacheField>
    <cacheField name="quantidade (bse úmida)3" numFmtId="0">
      <sharedItems containsMixedTypes="1" containsNumber="1" minValue="0" maxValue="0.95"/>
    </cacheField>
    <cacheField name="umidade5" numFmtId="0">
      <sharedItems containsMixedTypes="1" containsNumber="1" containsInteger="1" minValue="0" maxValue="45"/>
    </cacheField>
    <cacheField name="Disância de transporte2" numFmtId="0">
      <sharedItems containsMixedTypes="1" containsNumber="1" containsInteger="1" minValue="0" maxValue="134"/>
    </cacheField>
    <cacheField name="Bagaço de cana" numFmtId="0">
      <sharedItems containsNonDate="0" containsString="0" containsBlank="1"/>
    </cacheField>
    <cacheField name="quantidade (bse úmida)4" numFmtId="0">
      <sharedItems containsMixedTypes="1" containsNumber="1" containsInteger="1" minValue="0" maxValue="0"/>
    </cacheField>
    <cacheField name="umidade6" numFmtId="0">
      <sharedItems containsMixedTypes="1" containsNumber="1" containsInteger="1" minValue="0" maxValue="0"/>
    </cacheField>
    <cacheField name="Distância de transporte2" numFmtId="0">
      <sharedItems containsMixedTypes="1" containsNumber="1" containsInteger="1" minValue="0" maxValue="0"/>
    </cacheField>
    <cacheField name="Palha de cana" numFmtId="0">
      <sharedItems containsNonDate="0" containsString="0" containsBlank="1"/>
    </cacheField>
    <cacheField name="quantidade (bse úmida)5" numFmtId="0">
      <sharedItems containsMixedTypes="1" containsNumber="1" containsInteger="1" minValue="0" maxValue="0"/>
    </cacheField>
    <cacheField name="umidade7" numFmtId="0">
      <sharedItems containsMixedTypes="1" containsNumber="1" containsInteger="1" minValue="0" maxValue="0"/>
    </cacheField>
    <cacheField name="Distância de transporte3" numFmtId="0">
      <sharedItems containsMixedTypes="1" containsNumber="1" containsInteger="1" minValue="0" maxValue="0"/>
    </cacheField>
    <cacheField name="FASE INDUSTRIAL - PRODUÇÃO DE BIODIESEL" numFmtId="0">
      <sharedItems containsNonDate="0" containsString="0" containsBlank="1"/>
    </cacheField>
    <cacheField name="Processamento e rendimentos2" numFmtId="0">
      <sharedItems containsNonDate="0" containsString="0" containsBlank="1"/>
    </cacheField>
    <cacheField name="Óleo de soja próprio" numFmtId="0">
      <sharedItems containsNonDate="0" containsString="0" containsBlank="1"/>
    </cacheField>
    <cacheField name="Quantidade de óleo de soja processado" numFmtId="0">
      <sharedItems containsMixedTypes="1" containsNumber="1" minValue="0" maxValue="318133.34999999998"/>
    </cacheField>
    <cacheField name="Distância de transporte - óleo de soja" numFmtId="0">
      <sharedItems containsMixedTypes="1" containsNumber="1" minValue="0" maxValue="0.1"/>
    </cacheField>
    <cacheField name="Alguma fração dessa matéria prima é elegível?" numFmtId="0">
      <sharedItems containsMixedTypes="1" containsNumber="1" containsInteger="1" minValue="0" maxValue="1"/>
    </cacheField>
    <cacheField name="Óleo de soja de terceiros" numFmtId="0">
      <sharedItems containsNonDate="0" containsString="0" containsBlank="1"/>
    </cacheField>
    <cacheField name="Aporte total processado" numFmtId="0">
      <sharedItems containsMixedTypes="1" containsNumber="1" minValue="0" maxValue="215032.83"/>
    </cacheField>
    <cacheField name="Distância de transporte4" numFmtId="0">
      <sharedItems containsMixedTypes="1" containsNumber="1" minValue="0" maxValue="1410.41"/>
    </cacheField>
    <cacheField name="Alguma fração dessa matéria prima é elegível?2" numFmtId="0">
      <sharedItems containsMixedTypes="1" containsNumber="1" containsInteger="1" minValue="0" maxValue="0"/>
    </cacheField>
    <cacheField name="Intensidade de carbono média do óleo adquirido" numFmtId="0">
      <sharedItems containsBlank="1" containsMixedTypes="1" containsNumber="1" containsInteger="1" minValue="0" maxValue="0"/>
    </cacheField>
    <cacheField name="Óleo de palma" numFmtId="0">
      <sharedItems containsNonDate="0" containsString="0" containsBlank="1"/>
    </cacheField>
    <cacheField name="Aporte total processado2" numFmtId="0">
      <sharedItems containsMixedTypes="1" containsNumber="1" minValue="0" maxValue="10002.92"/>
    </cacheField>
    <cacheField name="Distância de transporte5" numFmtId="0">
      <sharedItems containsMixedTypes="1" containsNumber="1" minValue="0" maxValue="2555"/>
    </cacheField>
    <cacheField name="Alguma fração dessa matéria prima é elegível?3" numFmtId="0">
      <sharedItems containsMixedTypes="1" containsNumber="1" containsInteger="1" minValue="0" maxValue="0"/>
    </cacheField>
    <cacheField name="Óleo de algodão" numFmtId="0">
      <sharedItems containsNonDate="0" containsString="0" containsBlank="1"/>
    </cacheField>
    <cacheField name="Aporte total processado3" numFmtId="0">
      <sharedItems containsMixedTypes="1" containsNumber="1" minValue="0" maxValue="21487.919999999998"/>
    </cacheField>
    <cacheField name="Distância de transporte6" numFmtId="0">
      <sharedItems containsMixedTypes="1" containsNumber="1" minValue="0" maxValue="1502.86"/>
    </cacheField>
    <cacheField name="Alguma fração dessa matéria prima é elegível?4" numFmtId="0">
      <sharedItems containsMixedTypes="1" containsNumber="1" containsInteger="1" minValue="0" maxValue="0"/>
    </cacheField>
    <cacheField name="Outros óleos vegetais" numFmtId="0">
      <sharedItems containsNonDate="0" containsString="0" containsBlank="1"/>
    </cacheField>
    <cacheField name="Aporte total processado4" numFmtId="0">
      <sharedItems containsMixedTypes="1" containsNumber="1" minValue="0" maxValue="53636.87"/>
    </cacheField>
    <cacheField name="Distância de transporte7" numFmtId="0">
      <sharedItems containsMixedTypes="1" containsNumber="1" minValue="0" maxValue="959"/>
    </cacheField>
    <cacheField name="Alguma fração dessa matéria prima é elegível?5" numFmtId="0">
      <sharedItems containsMixedTypes="1" containsNumber="1" containsInteger="1" minValue="0" maxValue="0"/>
    </cacheField>
    <cacheField name="Óleo de fritura usado" numFmtId="0">
      <sharedItems containsNonDate="0" containsString="0" containsBlank="1"/>
    </cacheField>
    <cacheField name="Aporte total processado5" numFmtId="0">
      <sharedItems containsMixedTypes="1" containsNumber="1" minValue="0" maxValue="32295.89"/>
    </cacheField>
    <cacheField name="Distância de transporte8" numFmtId="0">
      <sharedItems containsMixedTypes="1" containsNumber="1" minValue="0" maxValue="1331.83"/>
    </cacheField>
    <cacheField name="Gordura animal" numFmtId="0">
      <sharedItems containsNonDate="0" containsString="0" containsBlank="1"/>
    </cacheField>
    <cacheField name="Aporte total processado6" numFmtId="0">
      <sharedItems containsMixedTypes="1" containsNumber="1" minValue="0" maxValue="102689.29"/>
    </cacheField>
    <cacheField name="Distância de transporte9" numFmtId="0">
      <sharedItems containsMixedTypes="1" containsNumber="1" minValue="0" maxValue="1499"/>
    </cacheField>
    <cacheField name="Outros óleos residuais" numFmtId="0">
      <sharedItems containsNonDate="0" containsString="0" containsBlank="1"/>
    </cacheField>
    <cacheField name="Aporte total processado7" numFmtId="0">
      <sharedItems containsMixedTypes="1" containsNumber="1" minValue="0" maxValue="17817.349999999999"/>
    </cacheField>
    <cacheField name="Distância de transporte10" numFmtId="0">
      <sharedItems containsMixedTypes="1" containsNumber="1" minValue="0" maxValue="1281.08"/>
    </cacheField>
    <cacheField name="Rota de Produção" numFmtId="0">
      <sharedItems containsNonDate="0" containsString="0" containsBlank="1"/>
    </cacheField>
    <cacheField name="Tipo" numFmtId="0">
      <sharedItems containsBlank="1"/>
    </cacheField>
    <cacheField name="Produção de biodiesel" numFmtId="0">
      <sharedItems containsMixedTypes="1" containsNumber="1" minValue="15861.52" maxValue="358563.58"/>
    </cacheField>
    <cacheField name="Produção de glicerina purificada" numFmtId="0">
      <sharedItems containsMixedTypes="1" containsNumber="1" minValue="0" maxValue="15624.58"/>
    </cacheField>
    <cacheField name="Produção de glicerina bruta" numFmtId="0">
      <sharedItems containsMixedTypes="1" containsNumber="1" minValue="221.18" maxValue="40509.660000000003"/>
    </cacheField>
    <cacheField name="Insumos" numFmtId="0">
      <sharedItems containsNonDate="0" containsString="0" containsBlank="1"/>
    </cacheField>
    <cacheField name="Metanol" numFmtId="0">
      <sharedItems containsMixedTypes="1" containsNumber="1" minValue="3330.42" maxValue="31954.639999999999"/>
    </cacheField>
    <cacheField name="Metilato de sódio" numFmtId="0">
      <sharedItems containsMixedTypes="1" containsNumber="1" minValue="0" maxValue="5215.3900000000003"/>
    </cacheField>
    <cacheField name="Etanol anidro" numFmtId="0">
      <sharedItems containsMixedTypes="1" containsNumber="1" minValue="0" maxValue="233.41"/>
    </cacheField>
    <cacheField name="Hidróxido de sódio" numFmtId="0">
      <sharedItems containsBlank="1" containsMixedTypes="1" containsNumber="1" minValue="117.8" maxValue="2089.46"/>
    </cacheField>
    <cacheField name="Combustívei e eletricidade" numFmtId="0">
      <sharedItems containsNonDate="0" containsString="0" containsBlank="1"/>
    </cacheField>
    <cacheField name="Eletricidade da rede - mix médio3" numFmtId="0">
      <sharedItems containsMixedTypes="1" containsNumber="1" minValue="0" maxValue="18806.099999999999"/>
    </cacheField>
    <cacheField name="Eletricidade - PCH3" numFmtId="0">
      <sharedItems containsMixedTypes="1" containsNumber="1" minValue="0" maxValue="347.27"/>
    </cacheField>
    <cacheField name="Eletricidade - biomassa3" numFmtId="0">
      <sharedItems containsMixedTypes="1" containsNumber="1" minValue="0" maxValue="6326.11"/>
    </cacheField>
    <cacheField name="Eletricidade - eólica3" numFmtId="0">
      <sharedItems containsMixedTypes="1" containsNumber="1" minValue="0" maxValue="347.27"/>
    </cacheField>
    <cacheField name="Eletricidade - solar3" numFmtId="0">
      <sharedItems containsMixedTypes="1" containsNumber="1" minValue="0" maxValue="347.27"/>
    </cacheField>
    <cacheField name="Diesel B8" numFmtId="0">
      <sharedItems containsMixedTypes="1" containsNumber="1" minValue="0" maxValue="136.11000000000001"/>
    </cacheField>
    <cacheField name="Diesel B10" numFmtId="0">
      <sharedItems containsMixedTypes="1" containsNumber="1" minValue="0" maxValue="475.08"/>
    </cacheField>
    <cacheField name="Diesel BX" numFmtId="0">
      <sharedItems containsMixedTypes="1" containsNumber="1" minValue="0" maxValue="782.91"/>
    </cacheField>
    <cacheField name="Teor do biodiesel na mistura2" numFmtId="0">
      <sharedItems containsMixedTypes="1" containsNumber="1" containsInteger="1" minValue="0" maxValue="11"/>
    </cacheField>
    <cacheField name="Diesel B20" numFmtId="0">
      <sharedItems containsMixedTypes="1" containsNumber="1" containsInteger="1" minValue="0" maxValue="0"/>
    </cacheField>
    <cacheField name="Diesel B30" numFmtId="0">
      <sharedItems containsMixedTypes="1" containsNumber="1" containsInteger="1" minValue="0" maxValue="0"/>
    </cacheField>
    <cacheField name="Diesel B100" numFmtId="0">
      <sharedItems containsMixedTypes="1" containsNumber="1" minValue="0" maxValue="59.95"/>
    </cacheField>
    <cacheField name="Óleo Combustível2" numFmtId="0">
      <sharedItems containsMixedTypes="1" containsNumber="1" minValue="0" maxValue="3857.85"/>
    </cacheField>
    <cacheField name="Biogás de terceiros2" numFmtId="0">
      <sharedItems containsMixedTypes="1" containsNumber="1" containsInteger="1" minValue="0" maxValue="0"/>
    </cacheField>
    <cacheField name="PCI do biogás3" numFmtId="0">
      <sharedItems containsMixedTypes="1" containsNumber="1" containsInteger="1" minValue="0" maxValue="0"/>
    </cacheField>
    <cacheField name="Biogás próprio2" numFmtId="0">
      <sharedItems containsMixedTypes="1" containsNumber="1" containsInteger="1" minValue="0" maxValue="0"/>
    </cacheField>
    <cacheField name="PCI do biogás4" numFmtId="0">
      <sharedItems containsMixedTypes="1" containsNumber="1" containsInteger="1" minValue="0" maxValue="0"/>
    </cacheField>
    <cacheField name="Gás natural2" numFmtId="0">
      <sharedItems containsMixedTypes="1" containsNumber="1" minValue="0" maxValue="5988903"/>
    </cacheField>
    <cacheField name="Cavaco de madeira2" numFmtId="0">
      <sharedItems containsNonDate="0" containsString="0" containsBlank="1"/>
    </cacheField>
    <cacheField name="quantidade (bse úmida)6" numFmtId="0">
      <sharedItems containsMixedTypes="1" containsNumber="1" minValue="0" maxValue="47911.18"/>
    </cacheField>
    <cacheField name="umidade8" numFmtId="0">
      <sharedItems containsMixedTypes="1" containsNumber="1" minValue="0" maxValue="45.4"/>
    </cacheField>
    <cacheField name="Distância de transporte11" numFmtId="0">
      <sharedItems containsMixedTypes="1" containsNumber="1" minValue="0" maxValue="422"/>
    </cacheField>
    <cacheField name="Lenha2" numFmtId="0">
      <sharedItems containsNonDate="0" containsString="0" containsBlank="1"/>
    </cacheField>
    <cacheField name="quantidade (bse úmida)7" numFmtId="0">
      <sharedItems containsMixedTypes="1" containsNumber="1" minValue="0" maxValue="30620.7"/>
    </cacheField>
    <cacheField name="umidade9" numFmtId="0">
      <sharedItems containsMixedTypes="1" containsNumber="1" containsInteger="1" minValue="0" maxValue="45"/>
    </cacheField>
    <cacheField name="Disância de transporte3" numFmtId="0">
      <sharedItems containsMixedTypes="1" containsNumber="1" minValue="0" maxValue="234.72"/>
    </cacheField>
    <cacheField name="Resíduos florestais2" numFmtId="0">
      <sharedItems containsNonDate="0" containsString="0" containsBlank="1"/>
    </cacheField>
    <cacheField name="quantidade (bse úmida)8" numFmtId="0">
      <sharedItems containsMixedTypes="1" containsNumber="1" containsInteger="1" minValue="0" maxValue="0"/>
    </cacheField>
    <cacheField name="umidade10" numFmtId="0">
      <sharedItems containsMixedTypes="1" containsNumber="1" containsInteger="1" minValue="0" maxValue="0"/>
    </cacheField>
    <cacheField name="Disância de transporte4" numFmtId="0">
      <sharedItems containsMixedTypes="1" containsNumber="1" containsInteger="1" minValue="0" maxValue="0"/>
    </cacheField>
    <cacheField name="Bagaço de cana2" numFmtId="0">
      <sharedItems containsNonDate="0" containsString="0" containsBlank="1"/>
    </cacheField>
    <cacheField name="quantidade (bse úmida)9" numFmtId="0">
      <sharedItems containsMixedTypes="1" containsNumber="1" containsInteger="1" minValue="0" maxValue="0"/>
    </cacheField>
    <cacheField name="umidade11" numFmtId="0">
      <sharedItems containsMixedTypes="1" containsNumber="1" containsInteger="1" minValue="0" maxValue="0"/>
    </cacheField>
    <cacheField name="Distância de transporte12" numFmtId="0">
      <sharedItems containsMixedTypes="1" containsNumber="1" containsInteger="1" minValue="0" maxValue="0"/>
    </cacheField>
    <cacheField name="FASE DE DISTRIBUIÇÃO" numFmtId="0">
      <sharedItems containsNonDate="0" containsString="0" containsBlank="1"/>
    </cacheField>
    <cacheField name="Tipo2" numFmtId="0">
      <sharedItems containsNonDate="0" containsString="0" containsBlank="1"/>
    </cacheField>
    <cacheField name="Rodoviário" numFmtId="0">
      <sharedItems containsMixedTypes="1" containsNumber="1" minValue="44.07" maxValue="100"/>
    </cacheField>
    <cacheField name="Fluvial" numFmtId="0">
      <sharedItems containsMixedTypes="1" containsNumber="1" containsInteger="1" minValue="0" maxValue="0"/>
    </cacheField>
    <cacheField name="Ferroviário" numFmtId="0">
      <sharedItems containsMixedTypes="1" containsNumber="1" minValue="0" maxValue="55.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es colombini" refreshedDate="44193.501489120368" createdVersion="6" refreshedVersion="6" minRefreshableVersion="3" recordCount="145" xr:uid="{E9AD50ED-C16A-46F4-B7B1-B2421D11F9D7}">
  <cacheSource type="worksheet">
    <worksheetSource ref="B5:R150" sheet="CBIOs Etanol"/>
  </cacheSource>
  <cacheFields count="17">
    <cacheField name="Nome da Usina unidade" numFmtId="0">
      <sharedItems count="142">
        <s v="Cerradinho Bioenergia S.A"/>
        <s v="Conquista do Pontal"/>
        <s v="Tereos Açúcar e Energia Brasil S.A"/>
        <s v="Usina São Luiz S/A"/>
        <s v="Tereos Açúcar e Energia Brasil S.A - São Jose"/>
        <s v="Viralcool Açúcar e Álcool Ltda - unidade Pitangueiras/SP"/>
        <s v="USINA CONTINENTAL"/>
        <s v="RAIZEN ENERGIA S.A - FILIAL SERRA"/>
        <s v="RAIZEN ENERGIA S.A - FILIAL DIAMANTE"/>
        <s v="RAIZEN CENTROESTE AÇÚCAR E ÁLCOOL LTDA - FILIAL JATAÍ"/>
        <s v="RAIZEN ENERGIA S.A - FILIAL BOM RETIRO"/>
        <s v="RAIZEN ENERGIA S.A - FILIAL BENÁLCOOL"/>
        <s v="RAIZEN ENERGIA - FILIAL MUNDIAL"/>
        <s v="RAIZEN ENERGIA - FILIAL DESTIVALE"/>
        <s v="RAIZEN ENERGIA - FILIAL SANTA HELENA"/>
        <s v="RAIZEN ENERGIA - FILIAL UNIVALEM"/>
        <s v="Abengoa Bioenergia Agroindústria Ltda (ABSL)"/>
        <s v="Abengoa Bioenergia Agroindústria Ltda Em Recuperação Judicial (ABSJ)"/>
        <s v="COAF – Cooperativa do Agronegócio dos Associados da Associação dos Fornecedores de Cana-de-açúcar"/>
        <s v="J.PILON S/A AÇÚCAR E ÁLCOOL"/>
        <s v="Usina Alto Alegre S.A - Açúcar e Álcool - Unidade Junqueira"/>
        <s v="Usina Carolo S/A - Açúcar e Álcool"/>
        <s v="Ipiranga Agroindustrial S.A"/>
        <s v="BAMBUI BIOENERGIA S.A."/>
        <s v="BIOENERGETICA AROEIRA SA"/>
        <s v="COFCO INTERNATIONAL BRASIL S.A. unidade Catanduva"/>
        <s v="Usina Açucareira Furlan S/A"/>
        <s v="Figueira Industria e comércio - Alcoazul"/>
        <s v="Figueira Industria e comércio - Generalco "/>
        <s v="Usina Laguna Álcool e Açúcar Ltda."/>
        <s v="Destilaria Rio do Cachimbo"/>
        <s v="Fátima do Sul Agroenergetica S.A - Alcool e acucar"/>
        <s v="Unidade Água Emendada"/>
        <s v="USINA ITAPAGIPE ACUCAR E ALCOOL LTDA "/>
        <s v="Bioenergética Vale do Paracatu S.A"/>
        <s v="Coplasa Açúcar e Álcool Ltda."/>
        <s v="Central Energética Moreno Açúcar e Álcool Ltda"/>
        <s v="Central Energética Moreno de Monte Aprazível Açúcar e Álcool Ltda."/>
        <s v="Central Açucareira Usina Santa Maria S/A"/>
        <s v="USINA CERRADÃO LTDA "/>
        <s v="DENUSA - DESTILARIA NOVA UNIAO S/A"/>
        <s v="Anicuns S/A Álcool e Derivados"/>
        <s v="Bom Sucesso Agroindustria S.A "/>
        <s v="DESTILARIA AGUA BONITA LTDA"/>
        <s v="BUNGE AÇÚCAR E BIOENERGIA S.A."/>
        <s v="Jalles Machado S/A"/>
        <s v="Usina Açucareira S. Manoel S/A"/>
        <s v="CAMBUÍ AÇÚCAR E ÁLCOOL LTDA"/>
        <s v="PEDRO AFONSO ACUCAR E BIOENERGIA LTDA "/>
        <s v="AGROINDUSTRIAL SANTA JULIANA LTDA "/>
        <s v="USINA OUROESTE ACUCAR E ALCOOL LTDA "/>
        <s v="USINA FRUTAL ACUCAR E ALCOOL LTDA "/>
        <s v="S/A LEÃO IRMÃOS AÇÚCAR E ÁLCOOL - EM RECUPERAÇÃO JUDICIAL"/>
        <s v="VALE VERDE EMPREENDIMENTOS AGRÍCOLAS LTDA"/>
        <s v="Umoe Bioenergy S.A."/>
        <s v="FLORESTA S/A AÇÚCAR E ÁLCOOL"/>
        <s v="USINA PANORAMA S/A"/>
        <s v="VALE DO VERDÃO S/A AÇÚCAR E ÁLCOOL"/>
        <s v="LONDRA AÇUCAR E ALCOOL LTDA"/>
        <s v="Usina São Domingos Açúcar e Etanol S/A"/>
        <s v="Zihuatanejo do Brasil Açúcar e Álcool S/A"/>
        <s v="WD Agroindustrial Ltda"/>
        <s v="USINA SANTO ANTONIO S/A"/>
        <s v="Usina São Francisco S.A."/>
        <s v="Usina Alta Mogiana S/A"/>
        <s v="Pitangueiras Açúcar e Álcool Ltda"/>
        <s v="IACO Agricola S/A"/>
        <s v="Usina Alto Alegre S.A - Açúcar e Álcool - Unidade Floresta"/>
        <s v="Usina Alto Alegre S.A - Açúcar e Álcool - Unidade Santo Inácio"/>
        <s v="Usinas Itamarati S/A"/>
        <s v="ALCOESTE BIOENERGIA FERNANDÓPOLIS S/A"/>
        <s v="Impacto Bioenergia Alagoas S.A."/>
        <s v="Usina Bela Vista"/>
        <s v="Usina Bazan"/>
        <s v="Industrial Porto Rico S.A"/>
        <s v="Usina Raízen paraguaçu s.a"/>
        <s v="RAIZEN CAARAPO S.A AÇUCAR E ALCOOL"/>
        <s v="RAIZEN ARARAQUARA ACUCAR E ALCOOL LTDA"/>
        <s v="RAIZEN ENERGIA S.A - FILIAL BARRA"/>
        <s v="RAIZEN ENERGIA S.A - FILIAL Bonfim"/>
        <s v="RAIZEN ENERGIA S.A - FILIAL Costa Pinto"/>
        <s v="RAIZEN ENERGIA S.A - FILIAL GASA"/>
        <s v="RAIZEN ENERGIA S.A - FILIAL IPAUSSU"/>
        <s v="RAIZEN ENERGIA S.A - FILIAL JUNQUEIRA"/>
        <s v="RAIZEN ENERGIA S.A - FILIAL PARAISO"/>
        <s v="RAIZEN ENERGIA S.A - Filial Rafard - Rafard - SP"/>
        <s v="RAIZEN ENERGIA S.A - Santa Candida"/>
        <s v="RAIZEN TARUMA S.A - FILIAL MARACAI"/>
        <s v="RAIZEN PARAGUACU S.A."/>
        <s v="DESTILARIA VALE DO PARACATU S.A"/>
        <s v="AGROPÉU"/>
        <s v="Branco Peres Agro S/A"/>
        <s v="SANTA CRUZ AÇÚCAR E ÁLCOOL LTDA"/>
        <s v="AGROINDUSTRIAL VISTA ALEGRE S/A"/>
        <s v="Atena Tecnologias em Energia Natural Ltda"/>
        <s v="USINA SANTA MARIA LTDA"/>
        <s v="Usina Rio Pardo S.A"/>
        <s v="Baldin Bioenergia S/A"/>
        <s v="Agro Industrias Do Vale Do Sao Francisco S/A - Agrovale"/>
        <s v="Usina Santa Clotilde S/A"/>
        <s v="Usina Ipojuca S/A"/>
        <s v="Usina São José"/>
        <s v="COOPERATIVA DE COLONIZAÇÃO AGROPECUÁRIA E INDUSTRIAL PINDORAMA LTDA"/>
        <s v="Usina Caeté - UND. Paulicéia"/>
        <s v="Vale do Paraná"/>
        <s v="São Martinho S/A - Usina Iracema"/>
        <s v="Da Mata Açúcar e Álcool S/A"/>
        <s v="Nardini Agroindustrial Ltda"/>
        <s v="São Martinho S/A - Usina Boa Vista"/>
        <s v="Açucareira Quatá S.A. (Unidade Quatá)"/>
        <s v="Açucareira Quatá S.A. (Unidade Barra Grande)"/>
        <s v="Açucareira Quatá S.A. (Unidade Macatuba)"/>
        <s v="BIOSEV S.A. - _x000a_Usina Rio Brilhante -_x000a_Rio Brilhante - MS"/>
        <s v="BIOSEV BIOENERGIA S.A. - _x000a_Usina Santa Elisa -_x000a_Sertãozinho - SP"/>
        <s v="BRENCO - Companhia Brasileira de Energia Renovável - Em Recuperação Judicial – Usina Costa Costa -_x000a_Costa Rica - MS"/>
        <s v="BRENCO - COMPANHIA BRASILEIRA DE ENERGIA RENOVÁVEL - EM RECUPERAÇÃO JUDICIAL -_x000a_Usina Alto Taquari_x000a_Alto Taquari - MT"/>
        <s v="Ferrari Agroindustria S/A"/>
        <s v="BIOSEV BIOENERGIA S.A. - _x000a_Usina Vale do Rosário -_x000a_Morro Agudo-SP"/>
        <s v="Usina Vertente Ltda"/>
        <s v="Usina Batatais S/A - Açúcar e Álcool - UNIDADE BATATAIS"/>
        <s v="Usina Jacarezinho"/>
        <s v="BRENCO - COMPANHIA BRASILEIRA DE ENERGIA RENOVÁVEL - EM RECUPERAÇÃO JUDICIAL _x000a_(Usina Morro Vermelho) -_x000a_Mineiros-GO"/>
        <s v="TEREOS AÇÚCAR E ENERGIA BRASIL S.A. -_x000a_UNIDADE ANDRADE -_x000a_Pitangueiras - SP"/>
        <s v="TEREOS AÇÚCAR E ENERGIA BRASIL S.A. -_x000a_Unidade Mandú -_x000a_Guaíra - SP"/>
        <s v="TEREOS AÇÚCAR E ENERGIA BRASIL S.A. -_x000a_Unidade Severínia -_x000a_Severínia - SP"/>
        <s v="TEREOS ACUCAR E ENERGIA BRASIL S.A. - Unidade Tanabi -_x000a_Tanabi - SP"/>
        <s v="Usina Santa Lúcia S/A"/>
        <s v="BIOSEV BIOENERGIA S.A. - _x000a_Usina MB -_x000a_Morro Agudo-SP"/>
        <s v="BIOSEV S.A. - _x000a_Usina Leme -_x000a_Leme - SP"/>
        <s v="Central Energética Vale do Sapucai LTDA"/>
        <s v="Usina São Martinho - Pradopolis - SP"/>
        <s v="Cocal Com. Ind. Canaã Açúcar e Álcool LTDA. - Unidade Narandiba"/>
        <s v="Cocal Com. Ind. Canaã Açúcar e Álcool LTDA. - Unidade Paraguaçu"/>
        <s v="Companhia Melhoramentos Norte do Paraná -_x000a_Jussara - PR"/>
        <s v="COFCO INTERNATIONAL S.A. - UNIDADE SEBASTIANOPOLIS DO SUL"/>
        <s v="Pedra Agroindustrial S.A. - Usina da Pedra"/>
        <s v="USINA RIO AMAMBAI AGROENERGIA S/A"/>
        <s v="Pedra Agroindustrial S.A. - Usina Ipê"/>
        <s v="Pedra Agroindustrial S.A. - Usina Buriti"/>
        <s v="Goiasa Goiatuba Alcool Ltda"/>
        <s v="MALOSSO BIOENERGIA S.A. - Itápolis - SP"/>
        <s v="Usina Petribu S/A"/>
      </sharedItems>
    </cacheField>
    <cacheField name="NEEA Hidratado t CO2 eq/MJ" numFmtId="11">
      <sharedItems containsSemiMixedTypes="0" containsString="0" containsNumber="1" minValue="4.5899999999999998E-5" maxValue="7.1599999999999992E-5"/>
    </cacheField>
    <cacheField name="NEEA Anidro t CO2 eq/MJ" numFmtId="11">
      <sharedItems containsSemiMixedTypes="0" containsString="0" containsNumber="1" minValue="0" maxValue="7.0500000000000006E-5"/>
    </cacheField>
    <cacheField name="IC Hidratado g CO2 eq/MJ" numFmtId="4">
      <sharedItems containsSemiMixedTypes="0" containsString="0" containsNumber="1" minValue="15.8" maxValue="41.5"/>
    </cacheField>
    <cacheField name="IC Anidro g CO2 eq/MJ" numFmtId="4">
      <sharedItems containsSemiMixedTypes="0" containsString="0" containsNumber="1" minValue="0" maxValue="41.1"/>
    </cacheField>
    <cacheField name="Eligibilidade Hidratado %" numFmtId="10">
      <sharedItems containsString="0" containsBlank="1" containsNumber="1" minValue="0.42180000000000001" maxValue="1"/>
    </cacheField>
    <cacheField name="Eligibilidade Anidro %" numFmtId="10">
      <sharedItems containsSemiMixedTypes="0" containsString="0" containsNumber="1" minValue="0" maxValue="1"/>
    </cacheField>
    <cacheField name="Fator p/ Em. Hidratado tCO2 eq/l" numFmtId="11">
      <sharedItems containsSemiMixedTypes="0" containsString="0" containsNumber="1" minValue="0" maxValue="1.4960335419999999E-3"/>
    </cacheField>
    <cacheField name="Fator p/ Em. Anidro tCO2 eq/l" numFmtId="11">
      <sharedItems containsSemiMixedTypes="0" containsString="0" containsNumber="1" minValue="0" maxValue="1.5759330300000002E-3"/>
    </cacheField>
    <cacheField name="Quant. Cana Processada t cana" numFmtId="3">
      <sharedItems containsSemiMixedTypes="0" containsString="0" containsNumber="1" minValue="0" maxValue="39874646.289999999"/>
    </cacheField>
    <cacheField name="Rend. Hidratado l/t cana" numFmtId="4">
      <sharedItems containsSemiMixedTypes="0" containsString="0" containsNumber="1" minValue="0" maxValue="88.83"/>
    </cacheField>
    <cacheField name="Rend. Anidro l/t cana " numFmtId="4">
      <sharedItems containsSemiMixedTypes="0" containsString="0" containsNumber="1" minValue="0" maxValue="78.86"/>
    </cacheField>
    <cacheField name="Prod. calc, Renovacalc Hidratado l" numFmtId="3">
      <sharedItems containsSemiMixedTypes="0" containsString="0" containsNumber="1" minValue="0" maxValue="2745369397.0664997"/>
    </cacheField>
    <cacheField name="Prod. calc, Renovacalc Anidro l" numFmtId="3">
      <sharedItems containsSemiMixedTypes="0" containsString="0" containsNumber="1" minValue="0" maxValue="353289366.12939996"/>
    </cacheField>
    <cacheField name="CBIOs Hidratado" numFmtId="3">
      <sharedItems containsString="0" containsBlank="1" containsNumber="1" minValue="0" maxValue="2833416.3344701198"/>
    </cacheField>
    <cacheField name="CBIOs Anidro" numFmtId="3">
      <sharedItems containsString="0" containsBlank="1" containsNumber="1" minValue="0" maxValue="383823.49924137484"/>
    </cacheField>
    <cacheField name="CBIOs Total" numFmtId="3">
      <sharedItems containsSemiMixedTypes="0" containsString="0" containsNumber="1" minValue="0" maxValue="3217239.8337114947"/>
    </cacheField>
  </cacheFields>
  <extLst>
    <ext xmlns:x14="http://schemas.microsoft.com/office/spreadsheetml/2009/9/main" uri="{725AE2AE-9491-48be-B2B4-4EB974FC3084}">
      <x14:pivotCacheDefinition pivotCacheId="82634766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es colombini" refreshedDate="44202.501850925924" createdVersion="6" refreshedVersion="6" minRefreshableVersion="3" recordCount="18" xr:uid="{05D21D92-A20D-41C6-AADE-8FC75DA964F1}">
  <cacheSource type="worksheet">
    <worksheetSource ref="B4:F22" sheet="CBIOs Biodiesel"/>
  </cacheSource>
  <cacheFields count="5">
    <cacheField name="Nome da Usina" numFmtId="0">
      <sharedItems containsBlank="1" count="18">
        <m/>
        <s v="ADM DO BRASIL LTDA"/>
        <s v="Amazonbio - Indústria e Comércio de Biodiesel da Amazônia Ltda."/>
        <s v="Bocchi Indústria e Comércio de Cereais Ltda"/>
        <s v="BSBIOS  Indústria  e  Comércio  de  Biodiesel  Sul  Brasil  Ltda - Marialva/PR"/>
        <s v="BSBIOS Indústria e Comércio de Biodiesel Sul Brasil SA - Passo Fundo / RS"/>
        <s v="COFCO INTERNATIONAL GRAINS LTDA"/>
        <s v="Delta Biocombustíveis Indústria e Comércio Ltda."/>
        <s v="POTENCIAL BIODIESEL LTDA"/>
        <s v="Três Tentos Agroindustrial S.A."/>
        <s v="BIOCAMP INDUSTRIA E COMERCIO DE IMPORTAÇÃO E EXPORTAÇÃO DE BIODIESEL LTDA"/>
        <s v="OLFAR S.A.- ALIMENTO E ENERGIA"/>
        <s v="JBS BIODIESEL"/>
        <s v="Petrobras Biocombustível AS - Usina de Candeias - BA"/>
        <s v="Petrobras Biocombustível AS - Usina de Montes Claros - MG"/>
        <s v="Oleoplan S.A. Óleos Vegetais Planalto"/>
        <s v="Binatural Indústria e Comércio de Óleos Vegetais S.A. – Formosa/GO"/>
        <s v="BOCCHI INDUSTRIA E COMERCIO DE CEREAIS LTDA. - Muitos Capões - RS"/>
      </sharedItems>
    </cacheField>
    <cacheField name="Produção m³/ano" numFmtId="0">
      <sharedItems containsBlank="1" containsMixedTypes="1" containsNumber="1" minValue="15861.52" maxValue="358563.58"/>
    </cacheField>
    <cacheField name="NEEA g CO2 eq/MJ" numFmtId="0">
      <sharedItems containsString="0" containsBlank="1" containsNumber="1" minValue="43.4" maxValue="81.3"/>
    </cacheField>
    <cacheField name="Eligibilidade %" numFmtId="0">
      <sharedItems containsString="0" containsBlank="1" containsNumber="1" minValue="22.56" maxValue="100"/>
    </cacheField>
    <cacheField name="CBIOs unidade" numFmtId="0">
      <sharedItems containsString="0" containsBlank="1" containsNumber="1" minValue="0" maxValue="381750.77568764141"/>
    </cacheField>
  </cacheFields>
  <extLst>
    <ext xmlns:x14="http://schemas.microsoft.com/office/spreadsheetml/2009/9/main" uri="{725AE2AE-9491-48be-B2B4-4EB974FC3084}">
      <x14:pivotCacheDefinition pivotCacheId="153139320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m/>
    <m/>
    <m/>
    <m/>
    <m/>
    <m/>
    <m/>
    <m/>
    <m/>
    <m/>
    <m/>
    <m/>
    <m/>
    <m/>
    <m/>
    <m/>
    <m/>
    <m/>
    <m/>
    <m/>
    <m/>
    <m/>
    <m/>
    <m/>
    <m/>
    <s v="ha"/>
    <s v="t cana"/>
    <s v="t cana"/>
    <s v="kg/t cana"/>
    <s v="kg/ t cana"/>
    <s v="t palha"/>
    <s v="%"/>
    <m/>
    <s v="ha"/>
    <m/>
    <s v="kg/ t cana"/>
    <s v="kg/ t cana"/>
    <s v="kg/ t cana"/>
    <m/>
    <x v="0"/>
    <s v="kg N/ t cana"/>
    <s v="kg P2Os/ t cana"/>
    <s v="kg N/ t cana"/>
    <s v="kg P2Os/ t cana"/>
    <s v="kg N/ t cana"/>
    <s v="kg N/ t cana"/>
    <s v="kg N/ t cana"/>
    <s v="kg N/ t cana"/>
    <s v="kg N/ t cana"/>
    <s v="kg P2Os/ t cana"/>
    <s v="kg P2Os/ t cana"/>
    <s v="kg K2Os/ t cana"/>
    <s v="kg N/ t cana"/>
    <s v="kg P2Os/ t cana"/>
    <s v="kg K2Os/ t cana"/>
    <m/>
    <s v="L/t cana"/>
    <s v="kg/t cana"/>
    <s v="kg/t cana"/>
    <s v="kg/t cana"/>
    <s v="kg/t cana"/>
    <s v="g N/L"/>
    <s v="g N/Kg"/>
    <s v="g N/Kg"/>
    <s v="g N/Kg"/>
    <m/>
    <m/>
    <s v="L/t cana"/>
    <s v="L/t cana"/>
    <s v="L/t cana"/>
    <s v="%"/>
    <s v="L/t cana"/>
    <s v="L/t cana"/>
    <s v="L/t cana"/>
    <s v="L/t cana"/>
    <s v="L/t cana"/>
    <s v="Nm³/t cana"/>
    <s v="Nm³/t cana"/>
    <s v="kWh/t cana"/>
    <s v="kWh/t cana"/>
    <s v="kWh/t cana"/>
    <s v="kWh/t cana"/>
    <s v="kWh/t cana"/>
    <m/>
    <m/>
    <s v="t cana"/>
    <s v="t palha"/>
    <s v="L/t cana"/>
    <s v="L/t cana"/>
    <s v="Kg/t cana"/>
    <s v="kWh/t cana"/>
    <s v="Kg/t cana"/>
    <s v="%"/>
    <m/>
    <m/>
    <s v="kg / t cana"/>
    <s v="%"/>
    <m/>
    <s v="kg / t cana"/>
    <s v="%"/>
    <m/>
    <s v="kg / t cana"/>
    <s v="%"/>
    <s v="km"/>
    <m/>
    <s v="kg / t cana"/>
    <s v="%"/>
    <s v="km"/>
    <m/>
    <s v="kg / t cana"/>
    <s v="%"/>
    <s v="km"/>
    <m/>
    <s v="kg / t cana"/>
    <s v="%"/>
    <s v="km"/>
    <m/>
    <s v="kg / t cana"/>
    <s v="%"/>
    <s v="km"/>
    <s v="L / t cana"/>
    <s v="L / t cana"/>
    <s v="L / t cana"/>
    <s v="Nm³ / t cana"/>
    <s v="MJ / Nm³"/>
    <s v="Nm³ / t cana"/>
    <s v="MJ / Nm³"/>
    <s v="kWh / t cana"/>
    <s v="kWh / t cana"/>
    <s v="kWh / t cana"/>
    <s v="kWh / t cana"/>
    <s v="kWh / t cana"/>
    <m/>
    <m/>
    <m/>
    <m/>
    <m/>
    <m/>
    <m/>
    <m/>
    <m/>
  </r>
  <r>
    <x v="1"/>
    <s v="08.332.396/0001-03"/>
    <s v="André Queiroz"/>
    <s v="(64) 3634-2718"/>
    <s v="E1GC"/>
    <n v="95.62"/>
    <m/>
    <n v="25.1"/>
    <n v="19.3"/>
    <n v="3.5"/>
    <n v="1.6"/>
    <n v="0.7"/>
    <n v="62.3"/>
    <n v="87.4"/>
    <n v="71"/>
    <m/>
    <n v="0.4"/>
    <n v="0"/>
    <n v="0"/>
    <n v="0"/>
    <n v="0.4"/>
    <n v="87"/>
    <n v="87.4"/>
    <n v="99"/>
    <m/>
    <m/>
    <n v="69826.02"/>
    <n v="4652829.8099999996"/>
    <n v="4652829.8099999996"/>
    <n v="87.86"/>
    <n v="10.97"/>
    <m/>
    <n v="50.4"/>
    <m/>
    <n v="19553.07"/>
    <m/>
    <m/>
    <n v="12.82"/>
    <n v="5.81"/>
    <m/>
    <x v="1"/>
    <n v="0.02"/>
    <n v="0.02"/>
    <m/>
    <m/>
    <n v="0.24"/>
    <m/>
    <m/>
    <m/>
    <n v="7.0000000000000007E-2"/>
    <n v="0.23"/>
    <m/>
    <n v="0.46"/>
    <n v="0.65"/>
    <n v="0.28999999999999998"/>
    <n v="6.3E-2"/>
    <m/>
    <n v="555.54"/>
    <n v="23.15"/>
    <n v="9.2799999999999994"/>
    <n v="3.68"/>
    <m/>
    <n v="0.26"/>
    <n v="2.8"/>
    <n v="0"/>
    <n v="10.73"/>
    <m/>
    <m/>
    <m/>
    <n v="2.02"/>
    <n v="0.43"/>
    <n v="9"/>
    <m/>
    <m/>
    <m/>
    <m/>
    <n v="0.1"/>
    <m/>
    <m/>
    <m/>
    <m/>
    <n v="0.91"/>
    <m/>
    <m/>
    <m/>
    <m/>
    <n v="4652829.8099999996"/>
    <m/>
    <m/>
    <n v="80.87"/>
    <m/>
    <n v="98.41"/>
    <m/>
    <m/>
    <m/>
    <m/>
    <n v="340.26"/>
    <n v="49"/>
    <m/>
    <m/>
    <m/>
    <m/>
    <m/>
    <m/>
    <m/>
    <m/>
    <m/>
    <m/>
    <m/>
    <m/>
    <n v="30.5"/>
    <n v="39.49"/>
    <n v="205.38"/>
    <m/>
    <n v="0.01"/>
    <n v="5"/>
    <n v="101"/>
    <m/>
    <m/>
    <m/>
    <m/>
    <n v="0.18"/>
    <n v="0.31"/>
    <m/>
    <m/>
    <m/>
    <m/>
    <m/>
    <n v="0.32"/>
    <m/>
    <n v="40.01"/>
    <m/>
    <m/>
    <m/>
    <m/>
    <n v="24.13"/>
    <n v="0"/>
    <n v="75.87"/>
    <m/>
    <n v="0"/>
    <n v="0"/>
    <n v="0"/>
  </r>
  <r>
    <x v="2"/>
    <s v="07.298.800/0001-80"/>
    <s v="Carlos Sodré"/>
    <s v="(11)30968454"/>
    <s v="E1GC"/>
    <n v="99.19"/>
    <m/>
    <n v="27.7"/>
    <n v="23.9"/>
    <n v="1.2"/>
    <n v="1.9"/>
    <n v="0.7"/>
    <n v="59.7"/>
    <n v="87.4"/>
    <n v="68"/>
    <m/>
    <n v="0.4"/>
    <n v="0"/>
    <n v="0"/>
    <n v="0"/>
    <n v="0.4"/>
    <n v="87"/>
    <n v="87.4"/>
    <n v="99"/>
    <m/>
    <m/>
    <n v="95270.96"/>
    <n v="4283282.32"/>
    <n v="4283282.32"/>
    <n v="121.23"/>
    <n v="9.81"/>
    <m/>
    <n v="50"/>
    <m/>
    <n v="29252.92"/>
    <m/>
    <m/>
    <n v="12.27"/>
    <n v="7.12"/>
    <m/>
    <x v="2"/>
    <n v="0.06"/>
    <n v="0.06"/>
    <m/>
    <m/>
    <n v="0.09"/>
    <m/>
    <m/>
    <n v="0.03"/>
    <m/>
    <n v="0.42"/>
    <n v="0.08"/>
    <n v="1.44"/>
    <m/>
    <m/>
    <m/>
    <m/>
    <n v="770.78"/>
    <n v="32.86"/>
    <n v="3.03"/>
    <m/>
    <m/>
    <n v="0.38"/>
    <n v="1.98"/>
    <n v="0"/>
    <m/>
    <m/>
    <m/>
    <m/>
    <n v="5"/>
    <m/>
    <m/>
    <m/>
    <m/>
    <m/>
    <m/>
    <n v="0.13"/>
    <m/>
    <m/>
    <m/>
    <m/>
    <m/>
    <m/>
    <m/>
    <m/>
    <m/>
    <n v="4283282.32"/>
    <m/>
    <m/>
    <n v="62.57"/>
    <n v="29.04"/>
    <n v="58.24"/>
    <m/>
    <m/>
    <m/>
    <m/>
    <n v="291.14999999999998"/>
    <n v="50"/>
    <m/>
    <m/>
    <m/>
    <m/>
    <m/>
    <m/>
    <m/>
    <m/>
    <m/>
    <m/>
    <m/>
    <m/>
    <m/>
    <m/>
    <m/>
    <m/>
    <m/>
    <m/>
    <m/>
    <m/>
    <m/>
    <m/>
    <m/>
    <n v="0.06"/>
    <m/>
    <m/>
    <m/>
    <m/>
    <m/>
    <m/>
    <n v="0.6"/>
    <m/>
    <m/>
    <m/>
    <m/>
    <m/>
    <m/>
    <n v="99.3"/>
    <n v="0.7"/>
    <n v="0"/>
    <m/>
    <n v="100"/>
    <n v="0"/>
    <n v="0"/>
  </r>
  <r>
    <x v="3"/>
    <s v="47.080.619/0011-99"/>
    <s v="Augusto Cesar Arakawa de Almeida"/>
    <s v="(17) 32801000"/>
    <s v="E1GC"/>
    <n v="95.24"/>
    <m/>
    <n v="27.3"/>
    <n v="22.4"/>
    <n v="2.2999999999999998"/>
    <n v="1.9"/>
    <n v="0.7"/>
    <n v="60.1"/>
    <n v="87.4"/>
    <n v="69"/>
    <m/>
    <n v="0.4"/>
    <n v="0"/>
    <n v="0"/>
    <n v="0"/>
    <n v="0.4"/>
    <n v="87"/>
    <n v="87.4"/>
    <n v="99"/>
    <m/>
    <m/>
    <n v="89954.29"/>
    <n v="5139514.0999999996"/>
    <n v="3308593.78"/>
    <n v="74.25"/>
    <n v="6.68"/>
    <m/>
    <n v="50"/>
    <m/>
    <n v="34226.620000000003"/>
    <m/>
    <m/>
    <n v="12.84"/>
    <n v="7.77"/>
    <m/>
    <x v="3"/>
    <n v="0.01"/>
    <n v="0.01"/>
    <m/>
    <m/>
    <n v="0.38"/>
    <m/>
    <m/>
    <m/>
    <m/>
    <n v="0.35"/>
    <m/>
    <n v="0.88"/>
    <n v="0.36"/>
    <n v="0.02"/>
    <n v="0.06"/>
    <m/>
    <n v="567.14"/>
    <n v="22.21"/>
    <n v="9.64"/>
    <n v="0.09"/>
    <m/>
    <n v="0.46"/>
    <n v="2.8"/>
    <m/>
    <n v="7.14"/>
    <m/>
    <m/>
    <m/>
    <n v="3.66"/>
    <m/>
    <m/>
    <m/>
    <m/>
    <m/>
    <m/>
    <n v="0.02"/>
    <m/>
    <m/>
    <n v="33.28"/>
    <m/>
    <m/>
    <m/>
    <m/>
    <m/>
    <m/>
    <n v="3310564.94"/>
    <m/>
    <m/>
    <n v="18.309999999999999"/>
    <n v="109.14"/>
    <n v="18.32"/>
    <m/>
    <m/>
    <m/>
    <m/>
    <n v="277.43"/>
    <n v="50"/>
    <m/>
    <m/>
    <m/>
    <m/>
    <n v="11.55"/>
    <n v="50"/>
    <n v="112.71"/>
    <m/>
    <n v="0.04"/>
    <n v="50"/>
    <n v="298"/>
    <m/>
    <n v="1.38"/>
    <n v="35"/>
    <n v="81"/>
    <m/>
    <m/>
    <m/>
    <m/>
    <m/>
    <n v="2.66"/>
    <n v="45"/>
    <n v="106.39"/>
    <m/>
    <m/>
    <m/>
    <m/>
    <m/>
    <m/>
    <m/>
    <n v="4.22"/>
    <m/>
    <n v="29.53"/>
    <m/>
    <m/>
    <m/>
    <m/>
    <n v="95.75"/>
    <n v="4.25"/>
    <n v="0"/>
    <m/>
    <n v="100"/>
    <n v="0"/>
    <n v="0"/>
  </r>
  <r>
    <x v="4"/>
    <s v="53.408.860/0001-25"/>
    <s v="Manoel Benedito Ribeiro de Andrade"/>
    <s v="(14) 33022026"/>
    <s v="E1GC"/>
    <n v="96.33"/>
    <m/>
    <n v="27.7"/>
    <n v="24.2"/>
    <n v="1"/>
    <n v="1.9"/>
    <n v="0.7"/>
    <n v="59.7"/>
    <n v="87.4"/>
    <n v="68"/>
    <m/>
    <n v="0.4"/>
    <n v="0"/>
    <n v="0"/>
    <n v="0"/>
    <n v="0.4"/>
    <n v="87"/>
    <n v="87.4"/>
    <n v="99"/>
    <m/>
    <m/>
    <n v="35398.82"/>
    <n v="2394330.73"/>
    <n v="2394330.73"/>
    <n v="76.61"/>
    <n v="8.08"/>
    <m/>
    <n v="50"/>
    <m/>
    <n v="7061.47"/>
    <m/>
    <n v="8.31"/>
    <n v="2.2999999999999998"/>
    <n v="3.23"/>
    <m/>
    <x v="1"/>
    <n v="0.1"/>
    <n v="0.44"/>
    <m/>
    <m/>
    <n v="0.83"/>
    <m/>
    <m/>
    <m/>
    <m/>
    <n v="0.19"/>
    <n v="0.01"/>
    <n v="1.2"/>
    <n v="0.04"/>
    <n v="0.28000000000000003"/>
    <n v="0.06"/>
    <m/>
    <n v="879.38"/>
    <n v="36.9"/>
    <n v="13.97"/>
    <m/>
    <m/>
    <n v="0.38"/>
    <n v="2.8"/>
    <n v="0"/>
    <m/>
    <m/>
    <m/>
    <n v="0.37"/>
    <n v="4.5"/>
    <m/>
    <m/>
    <m/>
    <m/>
    <m/>
    <m/>
    <n v="0.15"/>
    <m/>
    <m/>
    <m/>
    <m/>
    <m/>
    <m/>
    <m/>
    <m/>
    <m/>
    <n v="2413432.04"/>
    <m/>
    <m/>
    <n v="36.130000000000003"/>
    <n v="74.94"/>
    <n v="13.74"/>
    <n v="7.36"/>
    <n v="50"/>
    <m/>
    <m/>
    <n v="242.89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4"/>
    <m/>
    <m/>
    <m/>
    <m/>
    <m/>
    <m/>
    <n v="99.41"/>
    <n v="0.59"/>
    <n v="0"/>
    <m/>
    <n v="100"/>
    <n v="0"/>
    <n v="0"/>
  </r>
  <r>
    <x v="5"/>
    <s v="47.080.619/0062-39"/>
    <s v="Augusto Cesar Arakawa de Almeida"/>
    <s v="(17) 32801000"/>
    <s v="E1GC"/>
    <n v="98.25"/>
    <m/>
    <n v="26.2"/>
    <n v="21.6"/>
    <n v="2.2000000000000002"/>
    <n v="1.8"/>
    <n v="0.7"/>
    <n v="61.2"/>
    <n v="87.4"/>
    <n v="70"/>
    <m/>
    <n v="0.4"/>
    <n v="0"/>
    <n v="0"/>
    <n v="0"/>
    <n v="0.4"/>
    <n v="87"/>
    <n v="87.4"/>
    <n v="99"/>
    <m/>
    <m/>
    <n v="66494.27"/>
    <n v="4520363.46"/>
    <n v="2992446.12"/>
    <n v="73.39"/>
    <n v="6.93"/>
    <m/>
    <n v="50"/>
    <m/>
    <n v="30929.29"/>
    <m/>
    <n v="1.1399999999999999"/>
    <n v="11.17"/>
    <n v="6.77"/>
    <m/>
    <x v="4"/>
    <n v="0.02"/>
    <n v="0.02"/>
    <m/>
    <m/>
    <n v="0.16"/>
    <n v="7.0000000000000007E-2"/>
    <m/>
    <m/>
    <m/>
    <n v="0.47"/>
    <m/>
    <n v="1.05"/>
    <n v="0.5"/>
    <n v="0.09"/>
    <n v="0.06"/>
    <m/>
    <n v="615.28"/>
    <n v="39.06"/>
    <n v="8.65"/>
    <n v="1.78"/>
    <m/>
    <n v="0.38"/>
    <n v="2.8"/>
    <m/>
    <n v="10.34"/>
    <m/>
    <m/>
    <n v="0.01"/>
    <n v="4.58"/>
    <m/>
    <m/>
    <m/>
    <m/>
    <m/>
    <m/>
    <n v="0.01"/>
    <m/>
    <m/>
    <m/>
    <m/>
    <m/>
    <m/>
    <m/>
    <m/>
    <m/>
    <n v="2992446.12"/>
    <m/>
    <m/>
    <n v="31.41"/>
    <n v="88.81"/>
    <n v="63.65"/>
    <m/>
    <m/>
    <m/>
    <m/>
    <n v="244.61"/>
    <n v="50"/>
    <m/>
    <m/>
    <m/>
    <m/>
    <n v="14.09"/>
    <n v="50"/>
    <n v="107.96"/>
    <m/>
    <m/>
    <m/>
    <m/>
    <m/>
    <m/>
    <m/>
    <m/>
    <m/>
    <m/>
    <m/>
    <m/>
    <m/>
    <n v="0.03"/>
    <n v="45"/>
    <n v="95.4"/>
    <m/>
    <m/>
    <m/>
    <m/>
    <m/>
    <m/>
    <m/>
    <n v="0.75"/>
    <m/>
    <n v="36.61"/>
    <m/>
    <m/>
    <m/>
    <m/>
    <n v="88.75"/>
    <n v="11.25"/>
    <n v="0"/>
    <m/>
    <n v="100"/>
    <n v="0"/>
    <n v="0"/>
  </r>
  <r>
    <x v="6"/>
    <s v="53.881.006/0001-05"/>
    <s v="André Christyan Bresqui"/>
    <s v="(16) 39529900"/>
    <s v="E1GC"/>
    <n v="96.91"/>
    <m/>
    <n v="20.3"/>
    <n v="17.3"/>
    <n v="0.9"/>
    <n v="1.4"/>
    <n v="0.7"/>
    <n v="67.099999999999994"/>
    <n v="87.4"/>
    <n v="77"/>
    <m/>
    <n v="19.899999999999999"/>
    <n v="17.3"/>
    <n v="0.9"/>
    <n v="1.2"/>
    <n v="0.4"/>
    <n v="67.5"/>
    <n v="87.4"/>
    <n v="77"/>
    <m/>
    <m/>
    <n v="40104.339999999997"/>
    <n v="2849105.32"/>
    <n v="2849105.32"/>
    <n v="77.69"/>
    <n v="10.16"/>
    <m/>
    <n v="50"/>
    <m/>
    <n v="11630.18"/>
    <m/>
    <m/>
    <n v="6.23"/>
    <n v="2.54"/>
    <m/>
    <x v="5"/>
    <m/>
    <m/>
    <m/>
    <m/>
    <m/>
    <m/>
    <m/>
    <m/>
    <m/>
    <n v="0.25"/>
    <m/>
    <n v="0.5"/>
    <n v="0.74"/>
    <n v="0.2"/>
    <n v="0.88"/>
    <m/>
    <n v="638.05999999999995"/>
    <n v="32.909999999999997"/>
    <n v="2.52"/>
    <m/>
    <m/>
    <n v="0.38"/>
    <n v="2.8"/>
    <m/>
    <m/>
    <m/>
    <m/>
    <n v="0.09"/>
    <n v="4.54"/>
    <m/>
    <m/>
    <m/>
    <m/>
    <m/>
    <m/>
    <n v="7.0000000000000007E-2"/>
    <m/>
    <m/>
    <m/>
    <m/>
    <m/>
    <m/>
    <m/>
    <m/>
    <m/>
    <n v="2887732.12"/>
    <m/>
    <n v="22.69"/>
    <n v="14.11"/>
    <n v="77.58"/>
    <n v="63.37"/>
    <m/>
    <m/>
    <m/>
    <m/>
    <n v="270.93"/>
    <n v="50"/>
    <m/>
    <m/>
    <m/>
    <m/>
    <n v="15.79"/>
    <n v="47.82"/>
    <n v="32.9"/>
    <m/>
    <m/>
    <m/>
    <m/>
    <m/>
    <m/>
    <m/>
    <m/>
    <m/>
    <m/>
    <m/>
    <m/>
    <m/>
    <m/>
    <m/>
    <m/>
    <m/>
    <n v="0.02"/>
    <m/>
    <m/>
    <m/>
    <m/>
    <m/>
    <n v="0.55000000000000004"/>
    <m/>
    <m/>
    <m/>
    <m/>
    <m/>
    <m/>
    <n v="56.99"/>
    <n v="43.01"/>
    <n v="0"/>
    <m/>
    <n v="51.19"/>
    <n v="48.81"/>
    <n v="0"/>
  </r>
  <r>
    <x v="7"/>
    <s v="49.213.747/0129-80"/>
    <s v="MARIANA PIERRE"/>
    <s v="(16) 999632740"/>
    <s v="E1GC"/>
    <n v="100"/>
    <m/>
    <n v="32.5"/>
    <n v="28.8"/>
    <n v="1"/>
    <n v="1.9"/>
    <n v="0.7"/>
    <n v="54.9"/>
    <n v="87.4"/>
    <n v="63"/>
    <m/>
    <n v="0.4"/>
    <n v="0"/>
    <n v="0"/>
    <n v="0"/>
    <n v="0.4"/>
    <n v="87"/>
    <n v="87.4"/>
    <n v="99"/>
    <m/>
    <m/>
    <n v="33793.61"/>
    <n v="2395533.8199999998"/>
    <n v="2325361.4900000002"/>
    <n v="63.2"/>
    <n v="8.43"/>
    <m/>
    <m/>
    <m/>
    <n v="19503.86"/>
    <m/>
    <m/>
    <n v="11.75"/>
    <n v="5.04"/>
    <m/>
    <x v="6"/>
    <m/>
    <n v="0.04"/>
    <m/>
    <m/>
    <n v="0.1"/>
    <n v="0.28000000000000003"/>
    <m/>
    <m/>
    <m/>
    <n v="0.06"/>
    <m/>
    <n v="1.32"/>
    <m/>
    <n v="0.01"/>
    <m/>
    <m/>
    <n v="772.5"/>
    <n v="36.659999999999997"/>
    <n v="6.09"/>
    <m/>
    <m/>
    <n v="0.38"/>
    <n v="2.8"/>
    <m/>
    <m/>
    <m/>
    <m/>
    <m/>
    <n v="3.63"/>
    <n v="2.63"/>
    <n v="9"/>
    <m/>
    <m/>
    <m/>
    <m/>
    <n v="0.13"/>
    <m/>
    <m/>
    <m/>
    <m/>
    <m/>
    <m/>
    <m/>
    <m/>
    <m/>
    <n v="2325361.4900000002"/>
    <m/>
    <m/>
    <n v="47.67"/>
    <n v="54.69"/>
    <m/>
    <n v="31.52"/>
    <n v="52.2"/>
    <m/>
    <m/>
    <n v="246.8"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2"/>
    <m/>
    <m/>
    <m/>
    <m/>
    <m/>
    <m/>
    <n v="100"/>
    <n v="0"/>
    <n v="0"/>
    <m/>
    <n v="100"/>
    <n v="0"/>
    <n v="0"/>
  </r>
  <r>
    <x v="8"/>
    <s v="08.070.508/0125-08"/>
    <s v="MONIQUE SUGUITANI"/>
    <s v="(19) 34239123"/>
    <s v="E1GC"/>
    <n v="95.55"/>
    <m/>
    <n v="24.6"/>
    <n v="21"/>
    <n v="1.1000000000000001"/>
    <n v="1.9"/>
    <n v="0.7"/>
    <n v="62.8"/>
    <n v="87.4"/>
    <n v="72"/>
    <m/>
    <m/>
    <m/>
    <m/>
    <m/>
    <m/>
    <m/>
    <m/>
    <m/>
    <m/>
    <m/>
    <n v="37426.82"/>
    <n v="2489033.7400000002"/>
    <n v="1799160.05"/>
    <n v="81.81"/>
    <n v="8.35"/>
    <m/>
    <n v="53"/>
    <m/>
    <n v="6724.75"/>
    <m/>
    <m/>
    <m/>
    <m/>
    <m/>
    <x v="7"/>
    <m/>
    <m/>
    <m/>
    <m/>
    <m/>
    <m/>
    <m/>
    <m/>
    <m/>
    <m/>
    <m/>
    <m/>
    <m/>
    <m/>
    <m/>
    <m/>
    <m/>
    <n v="17.399999999999999"/>
    <n v="1.81"/>
    <m/>
    <m/>
    <n v="0.38"/>
    <n v="2.8"/>
    <m/>
    <m/>
    <m/>
    <m/>
    <n v="0.15"/>
    <n v="4.68"/>
    <m/>
    <m/>
    <m/>
    <m/>
    <m/>
    <m/>
    <n v="0.21"/>
    <m/>
    <m/>
    <n v="0.02"/>
    <m/>
    <m/>
    <m/>
    <m/>
    <m/>
    <m/>
    <n v="1797253.26"/>
    <m/>
    <m/>
    <n v="26.82"/>
    <n v="86.99"/>
    <n v="20.059999999999999"/>
    <n v="22.78"/>
    <n v="50"/>
    <m/>
    <m/>
    <n v="248.22"/>
    <n v="50"/>
    <m/>
    <m/>
    <m/>
    <m/>
    <n v="1.22"/>
    <n v="50"/>
    <n v="107.41"/>
    <m/>
    <m/>
    <m/>
    <m/>
    <m/>
    <m/>
    <m/>
    <m/>
    <m/>
    <m/>
    <m/>
    <m/>
    <m/>
    <n v="0.04"/>
    <n v="0.02"/>
    <m/>
    <m/>
    <m/>
    <m/>
    <m/>
    <m/>
    <m/>
    <m/>
    <n v="0.79"/>
    <m/>
    <m/>
    <m/>
    <m/>
    <m/>
    <m/>
    <n v="100"/>
    <n v="0"/>
    <n v="0"/>
    <m/>
    <n v="100"/>
    <n v="0"/>
    <n v="0"/>
  </r>
  <r>
    <x v="9"/>
    <s v="08.070.508/0095-58"/>
    <s v="MONIQUE SUGUITANI"/>
    <s v="(19) 34239123"/>
    <s v="E1GC"/>
    <n v="96.75"/>
    <m/>
    <n v="33.700000000000003"/>
    <n v="29.8"/>
    <n v="1.3"/>
    <n v="1.9"/>
    <n v="0.7"/>
    <n v="53.7"/>
    <n v="87.4"/>
    <n v="61"/>
    <m/>
    <m/>
    <m/>
    <m/>
    <m/>
    <m/>
    <m/>
    <m/>
    <m/>
    <m/>
    <m/>
    <n v="56913.26"/>
    <n v="3608384.07"/>
    <n v="1731866.06"/>
    <n v="78.5"/>
    <n v="53.8"/>
    <m/>
    <n v="62"/>
    <m/>
    <n v="26362.34"/>
    <m/>
    <m/>
    <m/>
    <m/>
    <m/>
    <x v="7"/>
    <m/>
    <m/>
    <m/>
    <m/>
    <m/>
    <m/>
    <m/>
    <m/>
    <m/>
    <m/>
    <m/>
    <m/>
    <m/>
    <m/>
    <m/>
    <m/>
    <m/>
    <n v="38.74"/>
    <n v="7.76"/>
    <m/>
    <m/>
    <n v="0.38"/>
    <n v="2.8"/>
    <m/>
    <m/>
    <m/>
    <m/>
    <n v="0.06"/>
    <n v="5.88"/>
    <m/>
    <m/>
    <m/>
    <m/>
    <m/>
    <m/>
    <n v="0.06"/>
    <m/>
    <m/>
    <m/>
    <m/>
    <m/>
    <m/>
    <m/>
    <m/>
    <m/>
    <n v="1732126.88"/>
    <m/>
    <m/>
    <n v="39.46"/>
    <n v="66.95"/>
    <m/>
    <n v="34.51"/>
    <n v="50"/>
    <m/>
    <m/>
    <n v="235.62"/>
    <n v="50"/>
    <m/>
    <m/>
    <m/>
    <m/>
    <m/>
    <m/>
    <m/>
    <m/>
    <m/>
    <m/>
    <m/>
    <m/>
    <m/>
    <m/>
    <m/>
    <m/>
    <m/>
    <m/>
    <m/>
    <m/>
    <n v="0.12"/>
    <m/>
    <m/>
    <m/>
    <m/>
    <m/>
    <m/>
    <m/>
    <m/>
    <m/>
    <n v="1.1499999999999999"/>
    <m/>
    <m/>
    <m/>
    <m/>
    <m/>
    <m/>
    <n v="100"/>
    <n v="0"/>
    <n v="0"/>
    <m/>
    <n v="100"/>
    <n v="0"/>
    <n v="0"/>
  </r>
  <r>
    <x v="10"/>
    <s v="08.619.844/0003-99"/>
    <s v="MONIQUE SUGUITANI"/>
    <s v="(19) 34239123"/>
    <s v="E1GC"/>
    <n v="97.6"/>
    <m/>
    <n v="28.3"/>
    <n v="24.2"/>
    <n v="1.4"/>
    <n v="1.9"/>
    <n v="0.7"/>
    <n v="59.1"/>
    <n v="87.4"/>
    <n v="68"/>
    <m/>
    <m/>
    <m/>
    <m/>
    <m/>
    <m/>
    <m/>
    <m/>
    <m/>
    <m/>
    <m/>
    <n v="51980.09"/>
    <n v="3862462.91"/>
    <n v="3862462.91"/>
    <n v="50.79"/>
    <n v="6.02"/>
    <m/>
    <n v="59"/>
    <m/>
    <n v="23485.19"/>
    <m/>
    <m/>
    <m/>
    <m/>
    <m/>
    <x v="7"/>
    <m/>
    <m/>
    <m/>
    <m/>
    <m/>
    <m/>
    <m/>
    <m/>
    <m/>
    <m/>
    <m/>
    <m/>
    <m/>
    <m/>
    <m/>
    <m/>
    <m/>
    <n v="34.71"/>
    <n v="4.8899999999999997"/>
    <m/>
    <m/>
    <n v="0.38"/>
    <n v="2.8"/>
    <m/>
    <m/>
    <m/>
    <m/>
    <n v="0.08"/>
    <n v="5.56"/>
    <m/>
    <m/>
    <m/>
    <m/>
    <m/>
    <m/>
    <n v="0.16"/>
    <m/>
    <m/>
    <m/>
    <m/>
    <m/>
    <m/>
    <m/>
    <m/>
    <m/>
    <n v="3860154.34"/>
    <m/>
    <m/>
    <n v="84.79"/>
    <m/>
    <n v="77.86"/>
    <m/>
    <m/>
    <m/>
    <m/>
    <n v="226.78"/>
    <n v="50"/>
    <m/>
    <m/>
    <m/>
    <m/>
    <n v="76.900000000000006"/>
    <n v="40"/>
    <n v="130.11000000000001"/>
    <m/>
    <m/>
    <m/>
    <m/>
    <m/>
    <m/>
    <m/>
    <m/>
    <m/>
    <m/>
    <m/>
    <m/>
    <m/>
    <m/>
    <m/>
    <m/>
    <n v="0.01"/>
    <n v="0.02"/>
    <m/>
    <m/>
    <m/>
    <m/>
    <m/>
    <n v="0.62"/>
    <m/>
    <m/>
    <m/>
    <m/>
    <m/>
    <m/>
    <n v="100"/>
    <n v="0"/>
    <n v="0"/>
    <m/>
    <n v="100"/>
    <n v="0"/>
    <n v="0"/>
  </r>
  <r>
    <x v="11"/>
    <s v="08.070.508/0120-01"/>
    <s v="MONIQUE SUGUITANI"/>
    <s v="(19) 34239123"/>
    <s v="E1GC"/>
    <n v="74.790000000000006"/>
    <m/>
    <n v="30.2"/>
    <n v="26.2"/>
    <n v="1.4"/>
    <n v="1.9"/>
    <n v="0.7"/>
    <n v="57.2"/>
    <n v="87.4"/>
    <n v="65"/>
    <m/>
    <m/>
    <m/>
    <m/>
    <m/>
    <m/>
    <m/>
    <m/>
    <m/>
    <m/>
    <m/>
    <n v="39376.92"/>
    <n v="2296179.14"/>
    <n v="669281.89"/>
    <n v="122.15"/>
    <m/>
    <m/>
    <n v="50"/>
    <m/>
    <n v="2256.63"/>
    <m/>
    <m/>
    <m/>
    <m/>
    <m/>
    <x v="7"/>
    <m/>
    <m/>
    <m/>
    <m/>
    <m/>
    <m/>
    <m/>
    <m/>
    <m/>
    <m/>
    <m/>
    <m/>
    <m/>
    <m/>
    <m/>
    <m/>
    <m/>
    <n v="6.94"/>
    <n v="0.37"/>
    <n v="11.42"/>
    <m/>
    <n v="0.38"/>
    <n v="2.8"/>
    <m/>
    <n v="2.13"/>
    <m/>
    <m/>
    <n v="0.23"/>
    <n v="5.64"/>
    <m/>
    <m/>
    <m/>
    <m/>
    <m/>
    <m/>
    <n v="0.4"/>
    <m/>
    <m/>
    <m/>
    <m/>
    <m/>
    <m/>
    <m/>
    <m/>
    <m/>
    <n v="669281.89"/>
    <m/>
    <m/>
    <n v="57.15"/>
    <n v="28.9"/>
    <m/>
    <n v="29.33"/>
    <n v="50"/>
    <m/>
    <m/>
    <n v="226.47"/>
    <n v="50"/>
    <m/>
    <m/>
    <m/>
    <m/>
    <n v="2.14"/>
    <n v="50"/>
    <n v="17.399999999999999"/>
    <m/>
    <m/>
    <m/>
    <m/>
    <m/>
    <m/>
    <m/>
    <m/>
    <m/>
    <m/>
    <m/>
    <m/>
    <m/>
    <m/>
    <m/>
    <m/>
    <n v="7.0000000000000007E-2"/>
    <m/>
    <m/>
    <m/>
    <m/>
    <m/>
    <m/>
    <n v="2.33"/>
    <m/>
    <m/>
    <m/>
    <m/>
    <m/>
    <m/>
    <n v="100"/>
    <n v="0"/>
    <n v="0"/>
    <m/>
    <n v="100"/>
    <n v="0"/>
    <n v="0"/>
  </r>
  <r>
    <x v="12"/>
    <s v="08.070.508/0083-14"/>
    <s v="MONIQUE SUGUITANI"/>
    <s v="(19) 34239123"/>
    <s v="E1GC"/>
    <n v="94.29"/>
    <m/>
    <n v="30.6"/>
    <n v="27"/>
    <n v="1"/>
    <n v="1.9"/>
    <n v="0.7"/>
    <n v="56.8"/>
    <n v="87.4"/>
    <n v="65"/>
    <m/>
    <m/>
    <m/>
    <m/>
    <m/>
    <m/>
    <m/>
    <m/>
    <m/>
    <m/>
    <m/>
    <n v="55283.519999999997"/>
    <n v="3550100.86"/>
    <n v="1360953.72"/>
    <n v="95.83"/>
    <n v="8.86"/>
    <m/>
    <n v="59"/>
    <m/>
    <n v="20609.8"/>
    <m/>
    <m/>
    <m/>
    <m/>
    <m/>
    <x v="7"/>
    <m/>
    <m/>
    <m/>
    <m/>
    <m/>
    <m/>
    <m/>
    <m/>
    <m/>
    <m/>
    <m/>
    <m/>
    <m/>
    <m/>
    <m/>
    <m/>
    <m/>
    <n v="40.229999999999997"/>
    <n v="5.2"/>
    <n v="0.94"/>
    <m/>
    <n v="0.38"/>
    <n v="2.8"/>
    <m/>
    <n v="30"/>
    <m/>
    <m/>
    <n v="0.08"/>
    <n v="5.93"/>
    <m/>
    <m/>
    <m/>
    <m/>
    <m/>
    <m/>
    <n v="0.16"/>
    <m/>
    <m/>
    <m/>
    <m/>
    <m/>
    <m/>
    <m/>
    <m/>
    <m/>
    <n v="1360952.3200000001"/>
    <m/>
    <m/>
    <n v="45.46"/>
    <n v="60.64"/>
    <m/>
    <n v="44.86"/>
    <n v="50"/>
    <m/>
    <m/>
    <n v="204.93"/>
    <n v="50"/>
    <m/>
    <m/>
    <m/>
    <m/>
    <m/>
    <m/>
    <m/>
    <m/>
    <m/>
    <m/>
    <m/>
    <m/>
    <m/>
    <m/>
    <m/>
    <m/>
    <m/>
    <m/>
    <m/>
    <m/>
    <m/>
    <m/>
    <m/>
    <n v="0.04"/>
    <n v="0.01"/>
    <m/>
    <m/>
    <m/>
    <m/>
    <m/>
    <n v="0.57999999999999996"/>
    <m/>
    <m/>
    <m/>
    <m/>
    <m/>
    <m/>
    <n v="100"/>
    <n v="0"/>
    <n v="0"/>
    <m/>
    <n v="100"/>
    <n v="0"/>
    <n v="0"/>
  </r>
  <r>
    <x v="13"/>
    <s v="08.070.508/0097-10"/>
    <s v="MONIQUE SUGUITANI"/>
    <s v="(19) 34239123"/>
    <s v="E1GC"/>
    <n v="90.53"/>
    <m/>
    <n v="27"/>
    <n v="23.4"/>
    <n v="1"/>
    <n v="1.9"/>
    <n v="0.7"/>
    <n v="60.4"/>
    <n v="87.4"/>
    <n v="69"/>
    <m/>
    <m/>
    <m/>
    <m/>
    <m/>
    <m/>
    <m/>
    <m/>
    <m/>
    <m/>
    <m/>
    <n v="20167.759999999998"/>
    <n v="1353371.11"/>
    <n v="1275237.05"/>
    <n v="103.21"/>
    <n v="9.11"/>
    <m/>
    <n v="55"/>
    <m/>
    <n v="5932.41"/>
    <m/>
    <m/>
    <m/>
    <m/>
    <m/>
    <x v="7"/>
    <m/>
    <m/>
    <m/>
    <m/>
    <m/>
    <m/>
    <m/>
    <m/>
    <m/>
    <m/>
    <m/>
    <m/>
    <m/>
    <m/>
    <m/>
    <m/>
    <m/>
    <n v="28.48"/>
    <n v="3.14"/>
    <m/>
    <m/>
    <n v="0.38"/>
    <n v="2.8"/>
    <m/>
    <m/>
    <m/>
    <m/>
    <n v="0.12"/>
    <n v="4.6900000000000004"/>
    <m/>
    <m/>
    <m/>
    <m/>
    <m/>
    <m/>
    <n v="0.17"/>
    <m/>
    <m/>
    <m/>
    <m/>
    <m/>
    <m/>
    <m/>
    <m/>
    <m/>
    <n v="1275237.05"/>
    <m/>
    <m/>
    <n v="44.76"/>
    <n v="66.17"/>
    <m/>
    <n v="33.61"/>
    <n v="50"/>
    <m/>
    <m/>
    <n v="209.75"/>
    <n v="50"/>
    <m/>
    <m/>
    <m/>
    <m/>
    <m/>
    <m/>
    <m/>
    <m/>
    <m/>
    <m/>
    <m/>
    <m/>
    <m/>
    <m/>
    <m/>
    <m/>
    <m/>
    <m/>
    <m/>
    <m/>
    <m/>
    <m/>
    <m/>
    <n v="0.05"/>
    <n v="0.01"/>
    <m/>
    <m/>
    <m/>
    <m/>
    <m/>
    <n v="0.75"/>
    <m/>
    <m/>
    <m/>
    <m/>
    <m/>
    <m/>
    <n v="100"/>
    <n v="0"/>
    <n v="0"/>
    <m/>
    <n v="100"/>
    <n v="0"/>
    <n v="0"/>
  </r>
  <r>
    <x v="14"/>
    <s v="08.070.508/0066-13"/>
    <s v="MONIQUE SUGUITANI"/>
    <s v="(19) 34239123"/>
    <s v="E1GC"/>
    <n v="92.34"/>
    <m/>
    <n v="31.9"/>
    <n v="28.2"/>
    <n v="1.1000000000000001"/>
    <n v="1.9"/>
    <n v="0.7"/>
    <n v="55.5"/>
    <n v="87.4"/>
    <n v="64"/>
    <m/>
    <m/>
    <m/>
    <m/>
    <m/>
    <m/>
    <m/>
    <m/>
    <m/>
    <m/>
    <m/>
    <n v="34367.18"/>
    <n v="2286808.96"/>
    <n v="1475201.04"/>
    <n v="72.09"/>
    <n v="7"/>
    <m/>
    <n v="57"/>
    <m/>
    <n v="16361.62"/>
    <m/>
    <m/>
    <m/>
    <m/>
    <m/>
    <x v="7"/>
    <m/>
    <m/>
    <m/>
    <m/>
    <m/>
    <m/>
    <m/>
    <m/>
    <m/>
    <m/>
    <m/>
    <m/>
    <m/>
    <m/>
    <m/>
    <m/>
    <m/>
    <n v="31.68"/>
    <n v="6.23"/>
    <m/>
    <m/>
    <n v="0.38"/>
    <n v="2.8"/>
    <m/>
    <m/>
    <m/>
    <m/>
    <n v="0.09"/>
    <n v="5.92"/>
    <m/>
    <m/>
    <m/>
    <m/>
    <m/>
    <m/>
    <n v="0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s v="08.070.508/0094-77"/>
    <s v="MONIQUE SUGUITANI"/>
    <s v="(19) 34239123"/>
    <s v="E1GC"/>
    <n v="86.85"/>
    <m/>
    <n v="32"/>
    <n v="28.2"/>
    <n v="1.2"/>
    <n v="1.9"/>
    <n v="0.7"/>
    <n v="55.4"/>
    <n v="87.4"/>
    <n v="63"/>
    <m/>
    <m/>
    <m/>
    <m/>
    <m/>
    <m/>
    <m/>
    <m/>
    <m/>
    <m/>
    <m/>
    <n v="38751.07"/>
    <n v="2314247.5"/>
    <n v="1217018.33"/>
    <n v="96.79"/>
    <n v="15.79"/>
    <m/>
    <n v="60"/>
    <m/>
    <n v="16499.98"/>
    <m/>
    <m/>
    <m/>
    <m/>
    <m/>
    <x v="7"/>
    <m/>
    <m/>
    <m/>
    <m/>
    <m/>
    <m/>
    <m/>
    <m/>
    <m/>
    <m/>
    <m/>
    <m/>
    <m/>
    <m/>
    <m/>
    <m/>
    <m/>
    <n v="30.43"/>
    <n v="6.55"/>
    <n v="3.54"/>
    <m/>
    <n v="0.38"/>
    <n v="2.8"/>
    <m/>
    <n v="4.2"/>
    <m/>
    <m/>
    <n v="0.08"/>
    <n v="5.87"/>
    <m/>
    <m/>
    <m/>
    <m/>
    <m/>
    <m/>
    <n v="0.15"/>
    <m/>
    <m/>
    <m/>
    <m/>
    <m/>
    <m/>
    <m/>
    <m/>
    <m/>
    <n v="1218952.76"/>
    <m/>
    <m/>
    <n v="30.51"/>
    <n v="83.13"/>
    <m/>
    <n v="14.27"/>
    <n v="50"/>
    <m/>
    <m/>
    <n v="249.7"/>
    <n v="50"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m/>
    <m/>
    <n v="1.36"/>
    <m/>
    <m/>
    <m/>
    <m/>
    <m/>
    <m/>
    <n v="100"/>
    <n v="0"/>
    <n v="0"/>
    <m/>
    <n v="100"/>
    <n v="0"/>
    <n v="0"/>
  </r>
  <r>
    <x v="16"/>
    <s v="08.070.508/0067-02"/>
    <s v="MONIQUE SUGUITANI"/>
    <s v="(19) 34239123"/>
    <s v="E1GC"/>
    <n v="95.93"/>
    <m/>
    <n v="28.4"/>
    <n v="24.5"/>
    <n v="1.3"/>
    <n v="1.9"/>
    <n v="0.7"/>
    <n v="59"/>
    <n v="87.4"/>
    <n v="68"/>
    <m/>
    <m/>
    <m/>
    <m/>
    <m/>
    <m/>
    <m/>
    <m/>
    <m/>
    <m/>
    <m/>
    <n v="72046.7"/>
    <n v="4197665.17"/>
    <n v="3265267.39"/>
    <n v="97.52"/>
    <n v="32.69"/>
    <m/>
    <n v="54"/>
    <m/>
    <n v="20300.72"/>
    <m/>
    <m/>
    <m/>
    <m/>
    <m/>
    <x v="7"/>
    <m/>
    <m/>
    <m/>
    <m/>
    <m/>
    <m/>
    <m/>
    <m/>
    <m/>
    <m/>
    <m/>
    <m/>
    <m/>
    <m/>
    <m/>
    <m/>
    <m/>
    <n v="38.090000000000003"/>
    <n v="8.0500000000000007"/>
    <n v="2.44"/>
    <m/>
    <n v="0.38"/>
    <n v="2.8"/>
    <m/>
    <n v="30"/>
    <m/>
    <m/>
    <n v="0.11"/>
    <n v="5.9"/>
    <m/>
    <m/>
    <m/>
    <m/>
    <m/>
    <m/>
    <n v="0.24"/>
    <m/>
    <m/>
    <m/>
    <m/>
    <m/>
    <m/>
    <m/>
    <m/>
    <m/>
    <n v="3265051.47"/>
    <m/>
    <m/>
    <n v="40.46"/>
    <n v="63.58"/>
    <n v="35.93"/>
    <m/>
    <m/>
    <m/>
    <m/>
    <n v="242.27"/>
    <n v="50"/>
    <m/>
    <m/>
    <m/>
    <m/>
    <m/>
    <m/>
    <m/>
    <m/>
    <n v="38.04"/>
    <n v="50"/>
    <n v="39.619999999999997"/>
    <m/>
    <m/>
    <m/>
    <m/>
    <m/>
    <m/>
    <m/>
    <m/>
    <m/>
    <m/>
    <m/>
    <m/>
    <n v="0.04"/>
    <n v="0.01"/>
    <m/>
    <m/>
    <m/>
    <m/>
    <m/>
    <n v="3.26"/>
    <m/>
    <m/>
    <m/>
    <m/>
    <m/>
    <m/>
    <n v="100"/>
    <n v="0"/>
    <n v="0"/>
    <m/>
    <n v="100"/>
    <n v="0"/>
    <n v="0"/>
  </r>
  <r>
    <x v="17"/>
    <s v="06.252.818/0034-46"/>
    <s v="Carla Carrara Fracassi"/>
    <s v="(19) 35655555"/>
    <s v="E1GC"/>
    <n v="100"/>
    <m/>
    <n v="22.3"/>
    <n v="18.399999999999999"/>
    <n v="1.3"/>
    <n v="1.9"/>
    <n v="0.7"/>
    <n v="65.099999999999994"/>
    <n v="87.4"/>
    <n v="74"/>
    <m/>
    <n v="0.4"/>
    <n v="0"/>
    <n v="0"/>
    <n v="0"/>
    <n v="0.4"/>
    <n v="87"/>
    <n v="87.4"/>
    <n v="99"/>
    <m/>
    <m/>
    <n v="40237.07"/>
    <n v="3031951.51"/>
    <n v="2110558.2599999998"/>
    <n v="148.4"/>
    <n v="15.04"/>
    <n v="17520.59"/>
    <n v="50"/>
    <m/>
    <n v="15179.28"/>
    <m/>
    <m/>
    <n v="6.35"/>
    <n v="2.48"/>
    <m/>
    <x v="8"/>
    <m/>
    <m/>
    <m/>
    <m/>
    <m/>
    <m/>
    <m/>
    <m/>
    <m/>
    <n v="0.32"/>
    <m/>
    <n v="0.65"/>
    <n v="0.4"/>
    <n v="0.09"/>
    <n v="0.19"/>
    <m/>
    <n v="881.72"/>
    <n v="28.74"/>
    <n v="17.52"/>
    <m/>
    <m/>
    <n v="0.27"/>
    <n v="2.8"/>
    <m/>
    <m/>
    <m/>
    <m/>
    <m/>
    <n v="4.4400000000000004"/>
    <m/>
    <m/>
    <m/>
    <m/>
    <m/>
    <m/>
    <n v="0.11"/>
    <m/>
    <m/>
    <m/>
    <m/>
    <m/>
    <m/>
    <m/>
    <m/>
    <m/>
    <n v="2110558.2599999998"/>
    <n v="16460.830000000002"/>
    <m/>
    <n v="79.290000000000006"/>
    <m/>
    <n v="87.82"/>
    <m/>
    <m/>
    <m/>
    <m/>
    <n v="288.14"/>
    <n v="50"/>
    <m/>
    <n v="15.6"/>
    <n v="5"/>
    <m/>
    <n v="41.23"/>
    <n v="50"/>
    <n v="85.11"/>
    <m/>
    <m/>
    <m/>
    <m/>
    <m/>
    <m/>
    <m/>
    <m/>
    <m/>
    <m/>
    <m/>
    <m/>
    <m/>
    <m/>
    <m/>
    <m/>
    <m/>
    <n v="0.04"/>
    <m/>
    <m/>
    <m/>
    <m/>
    <m/>
    <n v="1.47"/>
    <m/>
    <m/>
    <m/>
    <m/>
    <m/>
    <m/>
    <n v="100"/>
    <n v="0"/>
    <n v="0"/>
    <m/>
    <n v="0"/>
    <n v="0"/>
    <n v="0"/>
  </r>
  <r>
    <x v="18"/>
    <s v="06.252.818/0037-99"/>
    <s v="Carla Carrara Fracassi"/>
    <s v="(19) 35655555"/>
    <s v="E1GC"/>
    <n v="100"/>
    <m/>
    <n v="24.4"/>
    <n v="20.8"/>
    <n v="1.1000000000000001"/>
    <n v="1.9"/>
    <n v="0.7"/>
    <n v="63"/>
    <n v="87.4"/>
    <n v="72"/>
    <m/>
    <n v="0.4"/>
    <n v="0"/>
    <n v="0"/>
    <n v="0"/>
    <n v="0.4"/>
    <n v="87"/>
    <n v="87.4"/>
    <n v="99"/>
    <m/>
    <m/>
    <n v="56152.45"/>
    <n v="4001135.27"/>
    <n v="2179977.6800000002"/>
    <n v="156.54"/>
    <n v="16.34"/>
    <n v="17159.3"/>
    <n v="50"/>
    <m/>
    <n v="18286.52"/>
    <m/>
    <m/>
    <n v="8.69"/>
    <n v="3.16"/>
    <m/>
    <x v="9"/>
    <m/>
    <n v="0.01"/>
    <m/>
    <m/>
    <m/>
    <m/>
    <m/>
    <m/>
    <m/>
    <n v="0.33"/>
    <m/>
    <n v="0.66"/>
    <n v="0.5"/>
    <n v="0.12"/>
    <n v="0.39"/>
    <m/>
    <n v="1074.31"/>
    <n v="21.82"/>
    <n v="38.06"/>
    <m/>
    <m/>
    <n v="0.28999999999999998"/>
    <n v="2.8"/>
    <m/>
    <m/>
    <m/>
    <m/>
    <m/>
    <n v="5.12"/>
    <m/>
    <m/>
    <m/>
    <m/>
    <m/>
    <m/>
    <n v="0.11"/>
    <m/>
    <m/>
    <m/>
    <m/>
    <m/>
    <m/>
    <m/>
    <m/>
    <m/>
    <n v="2179977.6800000002"/>
    <m/>
    <m/>
    <n v="81.099999999999994"/>
    <m/>
    <n v="69.709999999999994"/>
    <m/>
    <m/>
    <m/>
    <m/>
    <n v="297.01"/>
    <n v="50"/>
    <m/>
    <m/>
    <m/>
    <m/>
    <m/>
    <m/>
    <m/>
    <m/>
    <m/>
    <m/>
    <m/>
    <m/>
    <m/>
    <m/>
    <m/>
    <m/>
    <n v="0.01"/>
    <n v="45"/>
    <n v="64"/>
    <m/>
    <m/>
    <m/>
    <m/>
    <m/>
    <n v="0.02"/>
    <m/>
    <m/>
    <m/>
    <m/>
    <m/>
    <n v="0.5"/>
    <m/>
    <m/>
    <m/>
    <m/>
    <m/>
    <m/>
    <n v="100"/>
    <n v="0"/>
    <n v="0"/>
    <m/>
    <n v="0"/>
    <n v="0"/>
    <n v="0"/>
  </r>
  <r>
    <x v="19"/>
    <s v="11.169.030/0002-23"/>
    <s v="Alexandre Henrique de Moura"/>
    <s v="(83) 98202-4040"/>
    <s v="E1GC"/>
    <n v="52.9"/>
    <m/>
    <n v="24.7"/>
    <n v="21"/>
    <n v="1.2"/>
    <n v="1.9"/>
    <n v="0.7"/>
    <n v="62.7"/>
    <n v="87.4"/>
    <n v="72"/>
    <m/>
    <n v="0.4"/>
    <n v="0"/>
    <n v="0"/>
    <n v="0"/>
    <n v="0.4"/>
    <n v="87"/>
    <n v="87.4"/>
    <n v="99"/>
    <m/>
    <m/>
    <n v="16849.57"/>
    <n v="569104.03"/>
    <n v="347732.11"/>
    <n v="42.27"/>
    <n v="14.81"/>
    <m/>
    <n v="50"/>
    <m/>
    <n v="11553.37"/>
    <m/>
    <m/>
    <n v="5.4"/>
    <n v="1.95"/>
    <m/>
    <x v="10"/>
    <n v="0.05"/>
    <n v="0.21"/>
    <m/>
    <m/>
    <m/>
    <m/>
    <m/>
    <n v="0.15"/>
    <m/>
    <n v="0.37"/>
    <m/>
    <n v="0.97"/>
    <m/>
    <m/>
    <m/>
    <m/>
    <n v="359.4"/>
    <n v="15.38"/>
    <n v="3.62"/>
    <m/>
    <m/>
    <n v="0.38"/>
    <n v="2.8"/>
    <m/>
    <m/>
    <m/>
    <m/>
    <n v="0.23"/>
    <n v="3.82"/>
    <m/>
    <m/>
    <m/>
    <m/>
    <m/>
    <n v="0.04"/>
    <n v="0.02"/>
    <m/>
    <m/>
    <n v="1.93"/>
    <m/>
    <m/>
    <m/>
    <m/>
    <m/>
    <m/>
    <n v="603201.44999999995"/>
    <m/>
    <m/>
    <n v="87.53"/>
    <m/>
    <m/>
    <n v="28.73"/>
    <n v="51.09"/>
    <m/>
    <m/>
    <n v="284.26"/>
    <n v="51.09"/>
    <m/>
    <m/>
    <m/>
    <m/>
    <n v="1.64"/>
    <n v="50"/>
    <n v="102"/>
    <m/>
    <m/>
    <m/>
    <m/>
    <m/>
    <n v="0.6"/>
    <n v="35"/>
    <n v="39.299999999999997"/>
    <m/>
    <m/>
    <m/>
    <m/>
    <m/>
    <m/>
    <m/>
    <m/>
    <m/>
    <n v="0.12"/>
    <m/>
    <m/>
    <m/>
    <m/>
    <m/>
    <n v="1.0900000000000001"/>
    <m/>
    <m/>
    <m/>
    <m/>
    <m/>
    <m/>
    <n v="100"/>
    <n v="0"/>
    <n v="0"/>
    <m/>
    <n v="100"/>
    <n v="0"/>
    <n v="0"/>
  </r>
  <r>
    <x v="20"/>
    <s v="47.254.396/0001-67"/>
    <s v="LEVI RODRIGUES FERRAS"/>
    <s v="(15) 3284-8000"/>
    <s v="E1GC"/>
    <n v="86.54"/>
    <m/>
    <n v="37.6"/>
    <n v="34"/>
    <n v="1"/>
    <n v="1.9"/>
    <n v="0.7"/>
    <n v="49.8"/>
    <n v="87.4"/>
    <n v="57"/>
    <m/>
    <n v="0.4"/>
    <n v="0"/>
    <n v="0"/>
    <n v="0"/>
    <n v="0.4"/>
    <n v="87"/>
    <n v="87.4"/>
    <n v="99"/>
    <m/>
    <m/>
    <n v="18266.66"/>
    <n v="1327675.55"/>
    <n v="1327675.55"/>
    <n v="71.69"/>
    <n v="13.8"/>
    <m/>
    <n v="50"/>
    <m/>
    <n v="18266.66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08"/>
    <m/>
    <m/>
    <n v="0.38"/>
    <n v="2.8"/>
    <m/>
    <m/>
    <m/>
    <m/>
    <m/>
    <n v="6"/>
    <m/>
    <m/>
    <m/>
    <m/>
    <m/>
    <m/>
    <m/>
    <m/>
    <m/>
    <m/>
    <m/>
    <m/>
    <m/>
    <m/>
    <m/>
    <m/>
    <n v="1385009.86"/>
    <m/>
    <m/>
    <n v="43.89"/>
    <n v="60.47"/>
    <m/>
    <n v="10.66"/>
    <n v="50"/>
    <m/>
    <m/>
    <n v="223.09"/>
    <n v="50"/>
    <m/>
    <m/>
    <m/>
    <m/>
    <m/>
    <m/>
    <m/>
    <m/>
    <m/>
    <m/>
    <m/>
    <m/>
    <n v="0.03"/>
    <n v="35"/>
    <n v="6.4"/>
    <m/>
    <m/>
    <m/>
    <m/>
    <m/>
    <m/>
    <m/>
    <m/>
    <m/>
    <m/>
    <m/>
    <m/>
    <m/>
    <m/>
    <m/>
    <n v="0.75"/>
    <m/>
    <m/>
    <m/>
    <m/>
    <m/>
    <m/>
    <n v="100"/>
    <n v="0"/>
    <n v="0"/>
    <m/>
    <n v="0"/>
    <n v="0"/>
    <n v="0"/>
  </r>
  <r>
    <x v="21"/>
    <s v="48.295.562/0014-50"/>
    <s v="Renata Nobre"/>
    <s v="(18) 3229-2955"/>
    <s v="E1GC"/>
    <n v="98.14"/>
    <m/>
    <n v="20.6"/>
    <n v="16.7"/>
    <n v="1.3"/>
    <n v="1.9"/>
    <n v="0.7"/>
    <n v="66.8"/>
    <n v="87.4"/>
    <n v="76"/>
    <m/>
    <n v="20.3"/>
    <n v="16.7"/>
    <n v="1.3"/>
    <n v="1.8"/>
    <n v="0.4"/>
    <n v="67.099999999999994"/>
    <n v="87.4"/>
    <n v="77"/>
    <m/>
    <m/>
    <n v="57197.56"/>
    <n v="2824671.34"/>
    <n v="2824671.34"/>
    <n v="75.099999999999994"/>
    <n v="4.5999999999999996"/>
    <m/>
    <n v="50"/>
    <m/>
    <n v="15815.94"/>
    <m/>
    <m/>
    <n v="17.600000000000001"/>
    <n v="3.27"/>
    <m/>
    <x v="12"/>
    <n v="0.12"/>
    <n v="0.62"/>
    <n v="0"/>
    <n v="0.01"/>
    <n v="0.37"/>
    <m/>
    <m/>
    <n v="0.14000000000000001"/>
    <m/>
    <n v="0.09"/>
    <m/>
    <n v="1.34"/>
    <n v="0"/>
    <n v="0.33"/>
    <n v="0"/>
    <m/>
    <n v="264.02"/>
    <n v="25.1"/>
    <n v="8.6999999999999993"/>
    <n v="12.3"/>
    <m/>
    <n v="0.38"/>
    <n v="2.8"/>
    <n v="0"/>
    <n v="22.16"/>
    <m/>
    <m/>
    <n v="0.03"/>
    <n v="0.43"/>
    <m/>
    <m/>
    <m/>
    <m/>
    <m/>
    <n v="0"/>
    <n v="0.18"/>
    <m/>
    <m/>
    <m/>
    <m/>
    <m/>
    <m/>
    <m/>
    <m/>
    <m/>
    <n v="2824671.34"/>
    <m/>
    <n v="6.33"/>
    <n v="18.93"/>
    <n v="93.2"/>
    <n v="20.12"/>
    <m/>
    <m/>
    <m/>
    <m/>
    <n v="253.85"/>
    <n v="50"/>
    <m/>
    <m/>
    <m/>
    <m/>
    <m/>
    <m/>
    <m/>
    <m/>
    <m/>
    <m/>
    <m/>
    <m/>
    <m/>
    <m/>
    <m/>
    <m/>
    <n v="0.31"/>
    <n v="45"/>
    <n v="20.5"/>
    <m/>
    <m/>
    <m/>
    <m/>
    <n v="0.1"/>
    <n v="0"/>
    <m/>
    <m/>
    <m/>
    <m/>
    <m/>
    <n v="3.54"/>
    <m/>
    <m/>
    <m/>
    <m/>
    <m/>
    <m/>
    <n v="100"/>
    <n v="0"/>
    <n v="0"/>
    <m/>
    <n v="100"/>
    <n v="0"/>
    <n v="0"/>
  </r>
  <r>
    <x v="22"/>
    <s v="55.109.474/0001-68"/>
    <s v="Carlos Alberto Ortolan"/>
    <s v="(16) 3953 9322"/>
    <s v="E1GC"/>
    <n v="86.7"/>
    <m/>
    <n v="38.4"/>
    <n v="34.700000000000003"/>
    <n v="1.1000000000000001"/>
    <n v="1.9"/>
    <n v="0.7"/>
    <n v="49"/>
    <n v="87.4"/>
    <n v="56"/>
    <m/>
    <n v="0.4"/>
    <n v="0"/>
    <n v="0"/>
    <n v="0"/>
    <n v="0.4"/>
    <n v="87"/>
    <n v="87.4"/>
    <n v="99"/>
    <m/>
    <m/>
    <n v="27458.99"/>
    <n v="2082069.87"/>
    <n v="2082069.87"/>
    <n v="74.239999999999995"/>
    <n v="14.31"/>
    <m/>
    <n v="50"/>
    <m/>
    <n v="27458.99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08"/>
    <m/>
    <m/>
    <n v="0.38"/>
    <n v="2.8"/>
    <n v="0"/>
    <m/>
    <m/>
    <m/>
    <m/>
    <n v="6"/>
    <m/>
    <m/>
    <m/>
    <m/>
    <m/>
    <m/>
    <m/>
    <m/>
    <m/>
    <m/>
    <m/>
    <m/>
    <m/>
    <m/>
    <m/>
    <m/>
    <n v="2364908.75"/>
    <m/>
    <m/>
    <n v="45.68"/>
    <n v="54.84"/>
    <n v="3.24"/>
    <n v="10.56"/>
    <n v="50"/>
    <m/>
    <m/>
    <n v="267.43"/>
    <n v="50"/>
    <m/>
    <m/>
    <m/>
    <m/>
    <m/>
    <m/>
    <m/>
    <m/>
    <n v="0.64"/>
    <n v="50"/>
    <n v="50.3"/>
    <m/>
    <m/>
    <m/>
    <m/>
    <m/>
    <m/>
    <m/>
    <m/>
    <m/>
    <m/>
    <m/>
    <m/>
    <m/>
    <m/>
    <m/>
    <m/>
    <m/>
    <m/>
    <m/>
    <n v="0.42"/>
    <m/>
    <m/>
    <m/>
    <m/>
    <m/>
    <m/>
    <n v="100"/>
    <n v="0"/>
    <n v="0"/>
    <m/>
    <n v="100"/>
    <n v="0"/>
    <n v="0"/>
  </r>
  <r>
    <x v="23"/>
    <s v="07.280.328/0017-15"/>
    <s v="Denis Lucas da Silva"/>
    <s v="(19) 3666-7000"/>
    <s v="E1GC"/>
    <n v="89.08"/>
    <m/>
    <n v="23.5"/>
    <n v="20"/>
    <n v="1"/>
    <n v="1.8"/>
    <n v="0.7"/>
    <n v="63.9"/>
    <n v="87.4"/>
    <n v="73"/>
    <m/>
    <n v="0.4"/>
    <n v="0"/>
    <n v="0"/>
    <n v="0"/>
    <n v="0.4"/>
    <n v="87"/>
    <n v="87.4"/>
    <n v="99"/>
    <m/>
    <m/>
    <n v="30982.560000000001"/>
    <n v="1940339.84"/>
    <n v="1731836.94"/>
    <n v="70"/>
    <n v="5.8"/>
    <m/>
    <n v="50"/>
    <m/>
    <n v="3239.39"/>
    <m/>
    <m/>
    <n v="8.64"/>
    <n v="7.05"/>
    <m/>
    <x v="13"/>
    <m/>
    <m/>
    <m/>
    <m/>
    <m/>
    <m/>
    <m/>
    <m/>
    <m/>
    <n v="0.23"/>
    <m/>
    <n v="0.18"/>
    <n v="0.96"/>
    <n v="0.49"/>
    <n v="0.73"/>
    <m/>
    <n v="874.97"/>
    <n v="25.7"/>
    <n v="0.88"/>
    <n v="0.87"/>
    <m/>
    <n v="0.38"/>
    <n v="2.8"/>
    <m/>
    <n v="28.7"/>
    <m/>
    <m/>
    <n v="0.2"/>
    <n v="3.97"/>
    <m/>
    <m/>
    <m/>
    <m/>
    <m/>
    <n v="0.01"/>
    <n v="0.12"/>
    <m/>
    <m/>
    <n v="0.01"/>
    <m/>
    <m/>
    <m/>
    <m/>
    <m/>
    <m/>
    <n v="1881523.6"/>
    <m/>
    <m/>
    <n v="72.72"/>
    <n v="20.09"/>
    <m/>
    <n v="59.4"/>
    <n v="50"/>
    <m/>
    <m/>
    <n v="206.18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9"/>
    <m/>
    <m/>
    <m/>
    <m/>
    <m/>
    <m/>
    <n v="93.15"/>
    <n v="6.85"/>
    <n v="0"/>
    <m/>
    <n v="100"/>
    <n v="0"/>
    <n v="0"/>
  </r>
  <r>
    <x v="24"/>
    <s v="07.930.999/0002-06"/>
    <s v="Antônio José Arantes Meirelles"/>
    <s v="(37)33539300"/>
    <s v="E1GC"/>
    <n v="98.05"/>
    <m/>
    <n v="22"/>
    <n v="17.899999999999999"/>
    <n v="1.4"/>
    <n v="1.9"/>
    <n v="0.7"/>
    <n v="65.400000000000006"/>
    <n v="87.4"/>
    <n v="75"/>
    <m/>
    <n v="0.4"/>
    <n v="0"/>
    <n v="0"/>
    <n v="0"/>
    <n v="0.4"/>
    <n v="87"/>
    <n v="87.4"/>
    <n v="99"/>
    <m/>
    <m/>
    <n v="19114.03"/>
    <n v="1136755.02"/>
    <n v="1136755.02"/>
    <n v="109.61"/>
    <n v="10.64"/>
    <m/>
    <n v="50"/>
    <m/>
    <n v="3227.09"/>
    <m/>
    <m/>
    <n v="4.8600000000000003"/>
    <n v="1.07"/>
    <m/>
    <x v="14"/>
    <n v="0.02"/>
    <s v="0,,08"/>
    <m/>
    <m/>
    <n v="0.01"/>
    <m/>
    <m/>
    <m/>
    <m/>
    <n v="0.13"/>
    <m/>
    <n v="0.26"/>
    <n v="0.51"/>
    <n v="0.12"/>
    <n v="0.6"/>
    <m/>
    <n v="1095.79"/>
    <n v="5.36"/>
    <n v="1.26"/>
    <n v="18.440000000000001"/>
    <m/>
    <n v="0.38"/>
    <n v="2.8"/>
    <n v="0"/>
    <n v="0.7"/>
    <m/>
    <m/>
    <n v="0.08"/>
    <n v="5.39"/>
    <m/>
    <m/>
    <m/>
    <m/>
    <m/>
    <m/>
    <n v="0.14000000000000001"/>
    <m/>
    <m/>
    <m/>
    <m/>
    <m/>
    <m/>
    <m/>
    <m/>
    <m/>
    <n v="1142423.02"/>
    <m/>
    <m/>
    <n v="81.650000000000006"/>
    <m/>
    <n v="68.010000000000005"/>
    <m/>
    <m/>
    <m/>
    <m/>
    <n v="262.11"/>
    <n v="47.26"/>
    <m/>
    <m/>
    <m/>
    <m/>
    <m/>
    <m/>
    <m/>
    <m/>
    <m/>
    <m/>
    <m/>
    <m/>
    <n v="25.4"/>
    <n v="35"/>
    <n v="50.7"/>
    <m/>
    <n v="0.15"/>
    <n v="45"/>
    <n v="24.3"/>
    <m/>
    <m/>
    <m/>
    <m/>
    <m/>
    <n v="0.05"/>
    <m/>
    <m/>
    <m/>
    <m/>
    <m/>
    <n v="0.81"/>
    <m/>
    <m/>
    <m/>
    <m/>
    <m/>
    <m/>
    <n v="100"/>
    <n v="0"/>
    <n v="0"/>
    <m/>
    <n v="100"/>
    <n v="0"/>
    <n v="0"/>
  </r>
  <r>
    <x v="25"/>
    <s v="08.355.201/0001-13"/>
    <s v="MARCOS RODRIGUES"/>
    <s v="34 3281-0500"/>
    <s v="E1GC"/>
    <n v="100"/>
    <m/>
    <n v="20.399999999999999"/>
    <n v="16.8"/>
    <n v="1.2"/>
    <n v="1.8"/>
    <n v="0.7"/>
    <n v="67"/>
    <n v="87.4"/>
    <n v="77"/>
    <m/>
    <n v="0.4"/>
    <n v="0"/>
    <n v="0"/>
    <n v="0"/>
    <n v="0.4"/>
    <n v="87"/>
    <n v="87.4"/>
    <n v="99"/>
    <m/>
    <m/>
    <n v="19461.21"/>
    <n v="1413338.88"/>
    <n v="1413338.88"/>
    <n v="80.23"/>
    <n v="5.81"/>
    <m/>
    <n v="50"/>
    <m/>
    <n v="1770.47"/>
    <m/>
    <m/>
    <n v="7.87"/>
    <n v="4"/>
    <m/>
    <x v="14"/>
    <n v="7.0000000000000007E-2"/>
    <n v="0.33"/>
    <m/>
    <m/>
    <n v="0.55000000000000004"/>
    <m/>
    <m/>
    <m/>
    <m/>
    <n v="0.04"/>
    <n v="0.03"/>
    <n v="0.77"/>
    <n v="0.01"/>
    <m/>
    <m/>
    <m/>
    <n v="919.47"/>
    <n v="6.2"/>
    <n v="8.08"/>
    <m/>
    <m/>
    <n v="0.2"/>
    <n v="1.65"/>
    <n v="2.2999999999999998"/>
    <m/>
    <m/>
    <m/>
    <m/>
    <n v="3.48"/>
    <m/>
    <m/>
    <m/>
    <m/>
    <m/>
    <n v="0.01"/>
    <n v="0.15"/>
    <m/>
    <m/>
    <m/>
    <m/>
    <m/>
    <m/>
    <m/>
    <m/>
    <m/>
    <n v="1413338.88"/>
    <m/>
    <m/>
    <n v="88.83"/>
    <m/>
    <n v="21.45"/>
    <n v="60.18"/>
    <n v="50.81"/>
    <m/>
    <m/>
    <n v="193.36"/>
    <n v="51"/>
    <m/>
    <m/>
    <m/>
    <m/>
    <m/>
    <m/>
    <m/>
    <m/>
    <m/>
    <m/>
    <m/>
    <m/>
    <m/>
    <m/>
    <m/>
    <m/>
    <n v="0.02"/>
    <n v="45"/>
    <n v="210"/>
    <m/>
    <m/>
    <m/>
    <m/>
    <n v="0.17"/>
    <n v="0.03"/>
    <m/>
    <m/>
    <m/>
    <m/>
    <m/>
    <n v="0.44"/>
    <m/>
    <m/>
    <m/>
    <m/>
    <m/>
    <m/>
    <n v="90"/>
    <n v="10"/>
    <n v="0"/>
    <m/>
    <n v="6"/>
    <n v="94"/>
    <n v="0"/>
  </r>
  <r>
    <x v="26"/>
    <s v="06.315.338/0151-40"/>
    <s v="JUNIOR CESAR DOS SANTOS"/>
    <s v="(17) 3531-2000"/>
    <s v="E1GC"/>
    <n v="75.989999999999995"/>
    <m/>
    <n v="26.9"/>
    <n v="23.1"/>
    <n v="1.2"/>
    <n v="1.9"/>
    <n v="0.7"/>
    <n v="60.5"/>
    <n v="87.4"/>
    <n v="69"/>
    <m/>
    <n v="0.4"/>
    <n v="0"/>
    <n v="0"/>
    <n v="0"/>
    <n v="0.4"/>
    <n v="87"/>
    <n v="87.4"/>
    <n v="99"/>
    <m/>
    <m/>
    <n v="44623.040000000001"/>
    <n v="2967781.26"/>
    <n v="2967781.26"/>
    <n v="81.44"/>
    <n v="10.18"/>
    <m/>
    <n v="50"/>
    <m/>
    <n v="14110.36"/>
    <m/>
    <m/>
    <n v="13.19"/>
    <n v="5.85"/>
    <m/>
    <x v="15"/>
    <n v="0.11"/>
    <n v="0.25"/>
    <m/>
    <m/>
    <m/>
    <m/>
    <m/>
    <n v="0.13"/>
    <m/>
    <n v="0.35"/>
    <m/>
    <n v="0.82"/>
    <m/>
    <m/>
    <m/>
    <m/>
    <n v="1023.12"/>
    <n v="53.52"/>
    <n v="18.87"/>
    <m/>
    <m/>
    <n v="0.38"/>
    <n v="2.8"/>
    <m/>
    <m/>
    <m/>
    <m/>
    <m/>
    <n v="4.74"/>
    <m/>
    <m/>
    <m/>
    <m/>
    <m/>
    <m/>
    <n v="0.13"/>
    <m/>
    <m/>
    <m/>
    <m/>
    <m/>
    <m/>
    <m/>
    <m/>
    <m/>
    <n v="3905235.12"/>
    <m/>
    <m/>
    <n v="47.08"/>
    <n v="57.15"/>
    <n v="25.95"/>
    <n v="3.49"/>
    <n v="48"/>
    <m/>
    <m/>
    <n v="249.39"/>
    <n v="48"/>
    <m/>
    <m/>
    <m/>
    <m/>
    <m/>
    <m/>
    <m/>
    <m/>
    <m/>
    <m/>
    <m/>
    <m/>
    <m/>
    <m/>
    <m/>
    <m/>
    <n v="0.03"/>
    <n v="45"/>
    <n v="75.8"/>
    <m/>
    <m/>
    <m/>
    <m/>
    <n v="0.09"/>
    <n v="0"/>
    <m/>
    <m/>
    <m/>
    <m/>
    <m/>
    <n v="0.44"/>
    <m/>
    <n v="0.15"/>
    <m/>
    <m/>
    <m/>
    <m/>
    <n v="100"/>
    <n v="0"/>
    <n v="0"/>
    <m/>
    <n v="100"/>
    <n v="0"/>
    <n v="0"/>
  </r>
  <r>
    <x v="27"/>
    <s v="56.723.257/0002-07"/>
    <s v="Richard Guimarães"/>
    <s v="14 3711 3124"/>
    <s v="E1GC"/>
    <n v="83.89"/>
    <m/>
    <n v="23.6"/>
    <n v="19.899999999999999"/>
    <n v="1.1000000000000001"/>
    <n v="1.9"/>
    <n v="0.7"/>
    <n v="63.8"/>
    <n v="87.4"/>
    <n v="73"/>
    <m/>
    <n v="0.4"/>
    <n v="0"/>
    <n v="0"/>
    <n v="0"/>
    <n v="0.4"/>
    <n v="87"/>
    <n v="87.4"/>
    <n v="99"/>
    <m/>
    <m/>
    <n v="21010.06"/>
    <n v="1144517.27"/>
    <n v="1144517.27"/>
    <n v="39.770000000000003"/>
    <n v="12.02"/>
    <m/>
    <n v="50"/>
    <m/>
    <n v="3952.5"/>
    <m/>
    <m/>
    <n v="6.34"/>
    <n v="2.2000000000000002"/>
    <m/>
    <x v="1"/>
    <m/>
    <m/>
    <m/>
    <m/>
    <m/>
    <m/>
    <m/>
    <m/>
    <m/>
    <n v="0.24"/>
    <m/>
    <n v="0.32"/>
    <n v="0.98"/>
    <n v="0.39"/>
    <n v="1.0900000000000001"/>
    <m/>
    <n v="785.41"/>
    <n v="36.1"/>
    <n v="16.23"/>
    <m/>
    <m/>
    <n v="0.38"/>
    <n v="2.8"/>
    <m/>
    <m/>
    <m/>
    <m/>
    <n v="2.76"/>
    <n v="0.96"/>
    <m/>
    <m/>
    <m/>
    <m/>
    <m/>
    <m/>
    <n v="0.08"/>
    <m/>
    <m/>
    <n v="0.11"/>
    <m/>
    <m/>
    <m/>
    <m/>
    <m/>
    <m/>
    <n v="1191001.51"/>
    <m/>
    <m/>
    <n v="57.2"/>
    <n v="41.14"/>
    <n v="31.89"/>
    <m/>
    <m/>
    <m/>
    <m/>
    <n v="281.23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1599999999999999"/>
    <m/>
    <m/>
    <m/>
    <m/>
    <m/>
    <m/>
    <n v="100"/>
    <n v="0"/>
    <n v="0"/>
    <m/>
    <n v="0"/>
    <n v="0"/>
    <n v="0"/>
  </r>
  <r>
    <x v="28"/>
    <s v="08.391.345/0003-97"/>
    <s v="Marcela Manilia"/>
    <s v="(18) 3607 - 2900"/>
    <s v="E1GC"/>
    <n v="93.9"/>
    <m/>
    <n v="37.700000000000003"/>
    <n v="34"/>
    <n v="1.1000000000000001"/>
    <n v="1.9"/>
    <n v="0.7"/>
    <n v="49.7"/>
    <n v="87.4"/>
    <n v="57"/>
    <m/>
    <n v="0.4"/>
    <n v="0"/>
    <n v="0"/>
    <n v="0"/>
    <n v="0.4"/>
    <n v="87"/>
    <n v="87.4"/>
    <n v="99"/>
    <m/>
    <m/>
    <n v="57027.15"/>
    <n v="3125303.1"/>
    <n v="1886165.43"/>
    <n v="94"/>
    <n v="7.6"/>
    <m/>
    <n v="49"/>
    <m/>
    <n v="23070.82"/>
    <m/>
    <m/>
    <n v="12.34"/>
    <n v="5.39"/>
    <m/>
    <x v="16"/>
    <m/>
    <m/>
    <m/>
    <m/>
    <m/>
    <n v="0.01"/>
    <m/>
    <m/>
    <m/>
    <n v="0.5"/>
    <m/>
    <n v="1.02"/>
    <n v="0.37"/>
    <n v="0.28000000000000003"/>
    <n v="0.38"/>
    <m/>
    <n v="1241.5"/>
    <n v="43.35"/>
    <n v="5.0599999999999996"/>
    <m/>
    <m/>
    <n v="0.42"/>
    <n v="2.8"/>
    <m/>
    <m/>
    <m/>
    <m/>
    <n v="7.0000000000000007E-2"/>
    <n v="8.2100000000000009"/>
    <m/>
    <m/>
    <m/>
    <m/>
    <m/>
    <m/>
    <n v="0.2"/>
    <m/>
    <m/>
    <m/>
    <m/>
    <m/>
    <m/>
    <m/>
    <m/>
    <m/>
    <n v="1956314.53"/>
    <m/>
    <m/>
    <n v="80.400000000000006"/>
    <n v="1.44"/>
    <m/>
    <n v="56.25"/>
    <n v="49"/>
    <m/>
    <m/>
    <n v="215.87"/>
    <n v="49"/>
    <m/>
    <m/>
    <m/>
    <m/>
    <m/>
    <m/>
    <m/>
    <m/>
    <m/>
    <m/>
    <m/>
    <m/>
    <m/>
    <m/>
    <m/>
    <m/>
    <n v="0.04"/>
    <n v="45"/>
    <n v="62.1"/>
    <m/>
    <m/>
    <m/>
    <m/>
    <m/>
    <n v="0.03"/>
    <m/>
    <m/>
    <m/>
    <m/>
    <m/>
    <n v="0.21"/>
    <m/>
    <m/>
    <m/>
    <m/>
    <m/>
    <m/>
    <n v="100"/>
    <n v="0"/>
    <n v="0"/>
    <m/>
    <n v="100"/>
    <n v="0"/>
    <n v="0"/>
  </r>
  <r>
    <x v="29"/>
    <s v="08.391.345/0002-06"/>
    <s v="Marcela Manilia"/>
    <s v="(18) 3607 - 2900"/>
    <s v="E1GC"/>
    <n v="88.88"/>
    <m/>
    <n v="36.1"/>
    <n v="32.4"/>
    <n v="1.1000000000000001"/>
    <n v="1.9"/>
    <n v="0.7"/>
    <n v="51.3"/>
    <n v="87.4"/>
    <n v="59"/>
    <m/>
    <n v="0.4"/>
    <n v="0"/>
    <n v="0"/>
    <n v="0"/>
    <n v="0.4"/>
    <n v="87"/>
    <n v="87.4"/>
    <n v="99"/>
    <m/>
    <m/>
    <n v="46262.15"/>
    <n v="2397891.7999999998"/>
    <n v="1329249.1399999999"/>
    <n v="90"/>
    <n v="10.4"/>
    <m/>
    <n v="50"/>
    <m/>
    <n v="12305.82"/>
    <m/>
    <m/>
    <n v="12.39"/>
    <n v="5.45"/>
    <m/>
    <x v="17"/>
    <m/>
    <n v="0.01"/>
    <m/>
    <m/>
    <m/>
    <n v="0.01"/>
    <m/>
    <m/>
    <m/>
    <n v="0.42"/>
    <m/>
    <n v="0.87"/>
    <n v="0.43"/>
    <n v="0.33"/>
    <n v="0.44"/>
    <m/>
    <n v="1279.97"/>
    <n v="43.44"/>
    <n v="4.26"/>
    <m/>
    <m/>
    <n v="0.43"/>
    <n v="2.8"/>
    <m/>
    <m/>
    <m/>
    <m/>
    <n v="0.09"/>
    <n v="8.57"/>
    <m/>
    <m/>
    <m/>
    <m/>
    <m/>
    <m/>
    <n v="0.24"/>
    <m/>
    <m/>
    <m/>
    <m/>
    <m/>
    <m/>
    <m/>
    <m/>
    <m/>
    <n v="1386783.92"/>
    <m/>
    <m/>
    <n v="83.8"/>
    <m/>
    <m/>
    <n v="53.14"/>
    <n v="49.96"/>
    <m/>
    <m/>
    <n v="236.12"/>
    <n v="50"/>
    <m/>
    <m/>
    <m/>
    <m/>
    <m/>
    <m/>
    <m/>
    <m/>
    <m/>
    <m/>
    <m/>
    <m/>
    <m/>
    <m/>
    <m/>
    <m/>
    <n v="0.04"/>
    <n v="45"/>
    <n v="101"/>
    <m/>
    <m/>
    <m/>
    <m/>
    <m/>
    <n v="0.01"/>
    <m/>
    <m/>
    <m/>
    <m/>
    <m/>
    <n v="0.44"/>
    <m/>
    <m/>
    <m/>
    <m/>
    <m/>
    <m/>
    <n v="100"/>
    <n v="0"/>
    <n v="0"/>
    <m/>
    <n v="100"/>
    <n v="0"/>
    <n v="0"/>
  </r>
  <r>
    <x v="30"/>
    <s v="07.912.062/0001-19"/>
    <s v="Jovaldir Salomão do Amaral"/>
    <s v="(67) 3443-3400"/>
    <s v="E1GC"/>
    <n v="100"/>
    <m/>
    <n v="27.4"/>
    <n v="23.6"/>
    <n v="1.1000000000000001"/>
    <n v="1.9"/>
    <n v="0.7"/>
    <n v="60"/>
    <n v="87.4"/>
    <n v="69"/>
    <m/>
    <n v="0.4"/>
    <n v="0"/>
    <n v="0"/>
    <n v="0"/>
    <n v="0.4"/>
    <n v="87"/>
    <n v="87.4"/>
    <n v="99"/>
    <m/>
    <m/>
    <n v="12148.75"/>
    <n v="886781.07"/>
    <n v="886781.07"/>
    <n v="103.41"/>
    <n v="9.58"/>
    <m/>
    <n v="50"/>
    <m/>
    <n v="323.56"/>
    <m/>
    <m/>
    <n v="9.5"/>
    <n v="4.32"/>
    <m/>
    <x v="4"/>
    <m/>
    <m/>
    <m/>
    <m/>
    <n v="0.26"/>
    <m/>
    <m/>
    <m/>
    <m/>
    <n v="0.02"/>
    <m/>
    <n v="0.14000000000000001"/>
    <m/>
    <n v="0.8"/>
    <n v="0.92"/>
    <m/>
    <n v="1069.98"/>
    <n v="23.97"/>
    <n v="5.3"/>
    <m/>
    <m/>
    <n v="0.38"/>
    <n v="2.8"/>
    <n v="0"/>
    <m/>
    <m/>
    <m/>
    <n v="0.1"/>
    <n v="3.73"/>
    <m/>
    <m/>
    <m/>
    <m/>
    <m/>
    <n v="0.05"/>
    <n v="0.05"/>
    <m/>
    <m/>
    <m/>
    <m/>
    <m/>
    <m/>
    <m/>
    <m/>
    <m/>
    <n v="886781.07"/>
    <m/>
    <m/>
    <n v="78.25"/>
    <m/>
    <m/>
    <n v="46.68"/>
    <n v="50"/>
    <m/>
    <m/>
    <n v="231.05"/>
    <n v="47"/>
    <m/>
    <m/>
    <m/>
    <m/>
    <m/>
    <m/>
    <m/>
    <m/>
    <m/>
    <m/>
    <m/>
    <m/>
    <m/>
    <m/>
    <m/>
    <m/>
    <n v="0.09"/>
    <n v="45"/>
    <n v="46.3"/>
    <m/>
    <m/>
    <m/>
    <m/>
    <m/>
    <n v="0.01"/>
    <m/>
    <m/>
    <m/>
    <m/>
    <m/>
    <n v="7.0000000000000007E-2"/>
    <m/>
    <m/>
    <m/>
    <m/>
    <m/>
    <m/>
    <n v="100"/>
    <n v="0"/>
    <n v="0"/>
    <m/>
    <n v="100"/>
    <n v="0"/>
    <n v="0"/>
  </r>
  <r>
    <x v="31"/>
    <s v="21.783.238/0001-00"/>
    <s v="Bruno Fazanaro Cunha"/>
    <s v="(34) 3818-3200"/>
    <s v="E1GC"/>
    <n v="100"/>
    <m/>
    <n v="30.4"/>
    <n v="26.5"/>
    <n v="1.3"/>
    <n v="1.9"/>
    <n v="0.7"/>
    <n v="57"/>
    <n v="87.4"/>
    <n v="62"/>
    <m/>
    <n v="0.4"/>
    <n v="0"/>
    <n v="0"/>
    <n v="0"/>
    <n v="0.4"/>
    <n v="87"/>
    <n v="87.4"/>
    <n v="99"/>
    <m/>
    <m/>
    <n v="4127.67"/>
    <n v="196533.89"/>
    <n v="196533.89"/>
    <n v="66.72"/>
    <n v="3.3"/>
    <m/>
    <n v="50"/>
    <m/>
    <n v="433.13"/>
    <m/>
    <n v="6.57"/>
    <n v="9.3699999999999992"/>
    <n v="1.84"/>
    <m/>
    <x v="5"/>
    <n v="0.22"/>
    <n v="1.1200000000000001"/>
    <m/>
    <m/>
    <n v="0.04"/>
    <m/>
    <m/>
    <n v="0.12"/>
    <m/>
    <n v="7.0000000000000007E-2"/>
    <m/>
    <n v="1.69"/>
    <n v="0.2"/>
    <n v="0.8"/>
    <n v="0.24"/>
    <m/>
    <n v="1235.6099999999999"/>
    <n v="3.06"/>
    <n v="0.72"/>
    <m/>
    <m/>
    <n v="0.02"/>
    <n v="2.8"/>
    <m/>
    <m/>
    <m/>
    <m/>
    <n v="0.33"/>
    <n v="4.1100000000000003"/>
    <m/>
    <m/>
    <m/>
    <m/>
    <m/>
    <n v="0.04"/>
    <n v="7.0000000000000007E-2"/>
    <m/>
    <m/>
    <m/>
    <m/>
    <m/>
    <m/>
    <m/>
    <m/>
    <m/>
    <n v="196533.89"/>
    <m/>
    <m/>
    <n v="74.650000000000006"/>
    <m/>
    <m/>
    <n v="20.09"/>
    <n v="48.64"/>
    <m/>
    <m/>
    <n v="135.07"/>
    <n v="49"/>
    <m/>
    <m/>
    <m/>
    <m/>
    <m/>
    <m/>
    <m/>
    <m/>
    <m/>
    <m/>
    <m/>
    <m/>
    <m/>
    <m/>
    <m/>
    <m/>
    <n v="0.43"/>
    <n v="45"/>
    <n v="13.1"/>
    <m/>
    <m/>
    <m/>
    <m/>
    <n v="0.1"/>
    <m/>
    <m/>
    <m/>
    <m/>
    <m/>
    <m/>
    <n v="1.1100000000000001"/>
    <m/>
    <m/>
    <m/>
    <m/>
    <m/>
    <m/>
    <n v="100"/>
    <n v="0"/>
    <n v="0"/>
    <m/>
    <n v="100"/>
    <n v="0"/>
    <n v="0"/>
  </r>
  <r>
    <x v="32"/>
    <s v="08.830.263/0001-30"/>
    <s v="Tiago Araujo Medeiros"/>
    <s v="(19) 991756695"/>
    <s v="E1GC"/>
    <n v="93.16"/>
    <m/>
    <n v="24.8"/>
    <n v="20.3"/>
    <n v="1.9"/>
    <n v="1.9"/>
    <n v="0.7"/>
    <n v="62.6"/>
    <n v="87.4"/>
    <n v="72"/>
    <m/>
    <m/>
    <m/>
    <m/>
    <m/>
    <m/>
    <m/>
    <m/>
    <m/>
    <m/>
    <m/>
    <n v="19179.75"/>
    <n v="1389271.4"/>
    <n v="1389271.4"/>
    <n v="49.18"/>
    <n v="7.1"/>
    <m/>
    <n v="50"/>
    <m/>
    <n v="26.23"/>
    <m/>
    <m/>
    <n v="10.17"/>
    <m/>
    <m/>
    <x v="18"/>
    <m/>
    <m/>
    <m/>
    <m/>
    <m/>
    <m/>
    <m/>
    <n v="0.06"/>
    <m/>
    <m/>
    <m/>
    <m/>
    <n v="0.8"/>
    <n v="0.31"/>
    <n v="0.97"/>
    <m/>
    <n v="845.01"/>
    <n v="28.65"/>
    <n v="9.15"/>
    <m/>
    <m/>
    <n v="0.38"/>
    <n v="2.8"/>
    <m/>
    <m/>
    <m/>
    <m/>
    <m/>
    <n v="4.28"/>
    <m/>
    <m/>
    <m/>
    <m/>
    <m/>
    <m/>
    <n v="0.16"/>
    <m/>
    <m/>
    <m/>
    <m/>
    <m/>
    <m/>
    <m/>
    <m/>
    <m/>
    <n v="1486090.12"/>
    <m/>
    <m/>
    <n v="78.599999999999994"/>
    <m/>
    <m/>
    <n v="112.36"/>
    <n v="50.13"/>
    <m/>
    <m/>
    <n v="182.47"/>
    <n v="50"/>
    <m/>
    <m/>
    <m/>
    <m/>
    <m/>
    <m/>
    <m/>
    <m/>
    <m/>
    <m/>
    <m/>
    <m/>
    <m/>
    <m/>
    <m/>
    <m/>
    <m/>
    <m/>
    <m/>
    <m/>
    <m/>
    <m/>
    <m/>
    <n v="0.17"/>
    <n v="0.05"/>
    <m/>
    <m/>
    <m/>
    <m/>
    <m/>
    <n v="0.3"/>
    <m/>
    <n v="10.85"/>
    <m/>
    <m/>
    <m/>
    <m/>
    <n v="100"/>
    <n v="0"/>
    <n v="0"/>
    <m/>
    <n v="100"/>
    <n v="0"/>
    <n v="0"/>
  </r>
  <r>
    <x v="33"/>
    <s v="08.070.566/0011-73"/>
    <s v="Carlos Sodré"/>
    <s v="11 30968454"/>
    <s v="E1GC"/>
    <n v="97.96"/>
    <m/>
    <n v="29"/>
    <n v="25.1"/>
    <n v="1.5"/>
    <n v="1.7"/>
    <n v="0.7"/>
    <n v="58.4"/>
    <n v="87.4"/>
    <n v="67"/>
    <m/>
    <n v="28.9"/>
    <n v="25.1"/>
    <n v="1.5"/>
    <n v="1.8"/>
    <n v="0.4"/>
    <n v="58.5"/>
    <n v="87.4"/>
    <n v="67"/>
    <m/>
    <m/>
    <n v="46576.57"/>
    <n v="2100794.5"/>
    <n v="2100794.5"/>
    <n v="92.86"/>
    <n v="72.58"/>
    <m/>
    <n v="50"/>
    <m/>
    <n v="18737.849999999999"/>
    <m/>
    <m/>
    <n v="14.51"/>
    <n v="6.54"/>
    <m/>
    <x v="19"/>
    <n v="0.05"/>
    <n v="0.05"/>
    <m/>
    <m/>
    <n v="0.32"/>
    <m/>
    <m/>
    <n v="0.03"/>
    <m/>
    <n v="0.56999999999999995"/>
    <n v="0.05"/>
    <n v="1.5"/>
    <m/>
    <m/>
    <m/>
    <m/>
    <n v="1469.94"/>
    <n v="21.83"/>
    <n v="5.17"/>
    <m/>
    <m/>
    <n v="0.38"/>
    <n v="2.8"/>
    <m/>
    <m/>
    <m/>
    <m/>
    <m/>
    <n v="5.35"/>
    <m/>
    <m/>
    <m/>
    <m/>
    <m/>
    <m/>
    <n v="0.08"/>
    <m/>
    <m/>
    <m/>
    <m/>
    <m/>
    <m/>
    <m/>
    <m/>
    <m/>
    <n v="2144474.33"/>
    <m/>
    <m/>
    <n v="87.42"/>
    <m/>
    <n v="76.67"/>
    <m/>
    <n v="50"/>
    <m/>
    <m/>
    <n v="260.20999999999998"/>
    <n v="50"/>
    <m/>
    <m/>
    <m/>
    <m/>
    <m/>
    <m/>
    <m/>
    <m/>
    <m/>
    <m/>
    <m/>
    <m/>
    <n v="8.26"/>
    <n v="35"/>
    <n v="180"/>
    <m/>
    <n v="0.02"/>
    <n v="45"/>
    <n v="121"/>
    <m/>
    <m/>
    <m/>
    <m/>
    <n v="0.22"/>
    <m/>
    <m/>
    <m/>
    <m/>
    <m/>
    <m/>
    <n v="1.1100000000000001"/>
    <m/>
    <m/>
    <m/>
    <m/>
    <m/>
    <m/>
    <n v="79.209999999999994"/>
    <n v="18.96"/>
    <n v="1.83"/>
    <m/>
    <n v="100"/>
    <n v="0"/>
    <n v="0"/>
  </r>
  <r>
    <x v="34"/>
    <s v="06.059.962/0001-00"/>
    <s v="CANDIDA BICHARA"/>
    <s v="17 38169000"/>
    <s v="E1GC"/>
    <n v="98.52"/>
    <m/>
    <n v="36.200000000000003"/>
    <n v="32.700000000000003"/>
    <n v="0.9"/>
    <n v="1.9"/>
    <n v="0.7"/>
    <n v="51.2"/>
    <n v="87.4"/>
    <n v="59"/>
    <m/>
    <n v="0.4"/>
    <n v="0"/>
    <n v="0"/>
    <n v="0"/>
    <n v="0.4"/>
    <n v="87"/>
    <n v="87.4"/>
    <n v="99"/>
    <m/>
    <m/>
    <n v="44684.160000000003"/>
    <n v="3026006.47"/>
    <n v="1786983.56"/>
    <n v="61.1"/>
    <n v="8.5500000000000007"/>
    <m/>
    <n v="50"/>
    <m/>
    <n v="8381.44"/>
    <m/>
    <m/>
    <n v="11.8"/>
    <n v="10.35"/>
    <m/>
    <x v="20"/>
    <n v="0.05"/>
    <n v="0.27"/>
    <m/>
    <m/>
    <n v="0.59"/>
    <m/>
    <m/>
    <m/>
    <m/>
    <n v="0.28999999999999998"/>
    <m/>
    <n v="1.26"/>
    <n v="0.87"/>
    <n v="0.32"/>
    <n v="0.81"/>
    <m/>
    <n v="2164.61"/>
    <n v="12.52"/>
    <n v="2.95"/>
    <m/>
    <m/>
    <n v="0.38"/>
    <n v="2.8"/>
    <m/>
    <m/>
    <m/>
    <m/>
    <m/>
    <n v="4.93"/>
    <m/>
    <m/>
    <m/>
    <m/>
    <m/>
    <m/>
    <n v="0.13"/>
    <m/>
    <m/>
    <m/>
    <m/>
    <m/>
    <m/>
    <m/>
    <m/>
    <m/>
    <n v="1786983.56"/>
    <m/>
    <m/>
    <n v="48.42"/>
    <n v="44.72"/>
    <m/>
    <n v="42.38"/>
    <n v="50"/>
    <m/>
    <m/>
    <n v="115"/>
    <n v="50"/>
    <m/>
    <m/>
    <m/>
    <m/>
    <m/>
    <m/>
    <m/>
    <m/>
    <m/>
    <m/>
    <m/>
    <m/>
    <m/>
    <m/>
    <m/>
    <m/>
    <n v="7.0000000000000007E-2"/>
    <n v="45"/>
    <n v="95.6"/>
    <m/>
    <m/>
    <m/>
    <m/>
    <m/>
    <m/>
    <m/>
    <m/>
    <m/>
    <m/>
    <m/>
    <n v="0.33"/>
    <m/>
    <m/>
    <m/>
    <m/>
    <m/>
    <m/>
    <n v="100"/>
    <n v="0"/>
    <n v="0"/>
    <m/>
    <n v="100"/>
    <n v="0"/>
    <n v="0"/>
  </r>
  <r>
    <x v="35"/>
    <s v="08.793.343/0001-62"/>
    <s v="Franklin Asanza"/>
    <s v="38 3311 3100"/>
    <s v="E1GC"/>
    <n v="100"/>
    <m/>
    <n v="18"/>
    <n v="12.4"/>
    <n v="3"/>
    <n v="1.9"/>
    <n v="0.7"/>
    <n v="69.400000000000006"/>
    <n v="87.4"/>
    <n v="79"/>
    <m/>
    <n v="0.4"/>
    <n v="0"/>
    <n v="0"/>
    <n v="0"/>
    <n v="0.4"/>
    <n v="87"/>
    <n v="87.4"/>
    <n v="99"/>
    <m/>
    <m/>
    <n v="30897.51"/>
    <n v="2840568.59"/>
    <n v="2840568.59"/>
    <n v="101.18"/>
    <n v="11.21"/>
    <n v="29485.46"/>
    <n v="50"/>
    <m/>
    <n v="1989.28"/>
    <m/>
    <m/>
    <n v="3.77"/>
    <n v="1.52"/>
    <m/>
    <x v="21"/>
    <m/>
    <m/>
    <m/>
    <m/>
    <m/>
    <m/>
    <m/>
    <m/>
    <m/>
    <n v="0.06"/>
    <n v="7.0000000000000007E-2"/>
    <n v="0.2"/>
    <n v="0.71"/>
    <n v="0.28999999999999998"/>
    <n v="0.79"/>
    <m/>
    <n v="557"/>
    <n v="2.6"/>
    <n v="0.61"/>
    <m/>
    <m/>
    <n v="7.0000000000000007E-2"/>
    <n v="2.8"/>
    <n v="0"/>
    <m/>
    <m/>
    <m/>
    <m/>
    <n v="2.8"/>
    <m/>
    <m/>
    <m/>
    <m/>
    <m/>
    <m/>
    <n v="0.12"/>
    <m/>
    <m/>
    <n v="5.37"/>
    <m/>
    <n v="0.87"/>
    <m/>
    <m/>
    <m/>
    <m/>
    <n v="2840568.59"/>
    <n v="29485.46"/>
    <m/>
    <n v="68.81"/>
    <n v="24.89"/>
    <n v="109.68"/>
    <m/>
    <n v="50"/>
    <m/>
    <m/>
    <n v="295.16000000000003"/>
    <n v="51"/>
    <m/>
    <n v="10.38"/>
    <n v="10"/>
    <m/>
    <m/>
    <m/>
    <m/>
    <m/>
    <n v="7.26"/>
    <n v="2"/>
    <n v="110"/>
    <m/>
    <n v="19.8"/>
    <n v="21.36"/>
    <n v="99.09"/>
    <m/>
    <m/>
    <m/>
    <m/>
    <m/>
    <m/>
    <m/>
    <m/>
    <n v="0.18"/>
    <m/>
    <m/>
    <m/>
    <m/>
    <m/>
    <m/>
    <n v="1.41"/>
    <m/>
    <n v="36.89"/>
    <m/>
    <m/>
    <m/>
    <m/>
    <n v="100"/>
    <n v="0"/>
    <n v="0"/>
    <m/>
    <n v="0"/>
    <n v="0"/>
    <n v="0"/>
  </r>
  <r>
    <x v="36"/>
    <s v="05.928.246/0001-41"/>
    <s v="Roberta Lago, Adma de Oliveira, Rodrigo Bigi e Leonardo Demonico"/>
    <s v="(18) 3695-9510"/>
    <s v="E1GC"/>
    <n v="92.53"/>
    <m/>
    <n v="28.8"/>
    <n v="25.2"/>
    <n v="1.1000000000000001"/>
    <n v="1.9"/>
    <n v="0.7"/>
    <n v="58.6"/>
    <n v="87.4"/>
    <n v="67"/>
    <m/>
    <n v="28.3"/>
    <n v="25.2"/>
    <n v="1.1000000000000001"/>
    <n v="1.5"/>
    <n v="0.4"/>
    <n v="59.1"/>
    <n v="87.4"/>
    <n v="68"/>
    <m/>
    <m/>
    <n v="107186.87"/>
    <n v="5584355.2000000002"/>
    <n v="4212588.88"/>
    <n v="91"/>
    <n v="10.8"/>
    <m/>
    <n v="50"/>
    <m/>
    <n v="35725.040000000001"/>
    <m/>
    <m/>
    <n v="7.86"/>
    <n v="4.38"/>
    <m/>
    <x v="22"/>
    <m/>
    <m/>
    <m/>
    <m/>
    <n v="0.16"/>
    <n v="0.23"/>
    <m/>
    <m/>
    <m/>
    <n v="0.34"/>
    <m/>
    <n v="1.1399999999999999"/>
    <n v="0.03"/>
    <n v="0.23"/>
    <n v="0.18"/>
    <m/>
    <n v="1087.49"/>
    <n v="52.64"/>
    <n v="3.4"/>
    <n v="0.01"/>
    <n v="0"/>
    <n v="0.38"/>
    <n v="2.8"/>
    <n v="0"/>
    <n v="110"/>
    <n v="100"/>
    <m/>
    <n v="0.25"/>
    <n v="5.38"/>
    <m/>
    <m/>
    <m/>
    <m/>
    <m/>
    <n v="0"/>
    <n v="0.18"/>
    <m/>
    <m/>
    <n v="0.08"/>
    <m/>
    <m/>
    <m/>
    <m/>
    <m/>
    <m/>
    <n v="4320209.68"/>
    <m/>
    <n v="8.56"/>
    <n v="45.56"/>
    <n v="43.36"/>
    <m/>
    <n v="10.37"/>
    <n v="50"/>
    <m/>
    <m/>
    <n v="246.07"/>
    <n v="49"/>
    <m/>
    <m/>
    <m/>
    <m/>
    <m/>
    <m/>
    <m/>
    <m/>
    <m/>
    <m/>
    <m/>
    <m/>
    <m/>
    <m/>
    <m/>
    <m/>
    <n v="0"/>
    <n v="45"/>
    <n v="17.600000000000001"/>
    <m/>
    <m/>
    <m/>
    <m/>
    <n v="0.04"/>
    <m/>
    <m/>
    <m/>
    <m/>
    <m/>
    <m/>
    <m/>
    <m/>
    <m/>
    <m/>
    <m/>
    <m/>
    <m/>
    <n v="95.37"/>
    <n v="4.63"/>
    <n v="0"/>
    <m/>
    <n v="95.37"/>
    <n v="4.63"/>
    <n v="0"/>
  </r>
  <r>
    <x v="37"/>
    <s v="45.765.914/0001-81"/>
    <s v="Roberta Lago, Adma de Oliveira e Rodrigo Bigi"/>
    <s v="(16) 3238-9800"/>
    <s v="E1GC"/>
    <n v="95.59"/>
    <m/>
    <n v="29.5"/>
    <n v="25.8"/>
    <n v="1.1000000000000001"/>
    <n v="1.9"/>
    <n v="0.7"/>
    <n v="57.9"/>
    <n v="87.4"/>
    <n v="66"/>
    <m/>
    <n v="29.1"/>
    <n v="25.8"/>
    <n v="1.1000000000000001"/>
    <n v="1.7"/>
    <n v="0.4"/>
    <n v="58.3"/>
    <n v="87.4"/>
    <n v="67"/>
    <m/>
    <m/>
    <n v="49206.19"/>
    <n v="3277992.4"/>
    <n v="3264491.54"/>
    <n v="81"/>
    <n v="10.8"/>
    <m/>
    <n v="50"/>
    <m/>
    <n v="19372.78"/>
    <m/>
    <m/>
    <n v="8.52"/>
    <n v="4.6500000000000004"/>
    <m/>
    <x v="23"/>
    <n v="0.03"/>
    <n v="0.08"/>
    <m/>
    <m/>
    <m/>
    <n v="0.34"/>
    <m/>
    <m/>
    <m/>
    <n v="0.42"/>
    <m/>
    <n v="1.18"/>
    <m/>
    <n v="0.09"/>
    <n v="0.01"/>
    <m/>
    <n v="852.27"/>
    <n v="52.54"/>
    <n v="11.16"/>
    <n v="0.01"/>
    <m/>
    <n v="0.38"/>
    <n v="2.8"/>
    <n v="0"/>
    <n v="123.22"/>
    <m/>
    <m/>
    <n v="0.16"/>
    <n v="4.96"/>
    <m/>
    <m/>
    <m/>
    <m/>
    <m/>
    <m/>
    <n v="0.12"/>
    <m/>
    <m/>
    <m/>
    <m/>
    <m/>
    <m/>
    <m/>
    <m/>
    <m/>
    <n v="382139.42"/>
    <m/>
    <n v="24.85"/>
    <n v="23.27"/>
    <n v="46.78"/>
    <m/>
    <n v="6.19"/>
    <n v="50"/>
    <m/>
    <m/>
    <n v="242.86"/>
    <n v="46"/>
    <m/>
    <m/>
    <m/>
    <m/>
    <m/>
    <m/>
    <m/>
    <m/>
    <m/>
    <m/>
    <m/>
    <m/>
    <m/>
    <m/>
    <m/>
    <m/>
    <n v="0.14000000000000001"/>
    <n v="45"/>
    <n v="29.6"/>
    <m/>
    <m/>
    <m/>
    <m/>
    <m/>
    <m/>
    <m/>
    <m/>
    <m/>
    <m/>
    <m/>
    <n v="0.31"/>
    <m/>
    <m/>
    <m/>
    <m/>
    <m/>
    <m/>
    <n v="95.42"/>
    <n v="4.58"/>
    <n v="0"/>
    <m/>
    <n v="98.75"/>
    <n v="1.25"/>
    <n v="0"/>
  </r>
  <r>
    <x v="38"/>
    <s v="04.171.382/0001-77"/>
    <s v="Roberta Lago, Adma de Oliveira, Rodrigo Bigi e Leonardo Demonico"/>
    <s v="(17) 3275-9000"/>
    <s v="E1GC"/>
    <n v="91.32"/>
    <m/>
    <n v="28.2"/>
    <n v="24.5"/>
    <n v="1.1000000000000001"/>
    <n v="1.9"/>
    <n v="0.7"/>
    <n v="59.2"/>
    <n v="87.4"/>
    <n v="68"/>
    <m/>
    <n v="27.7"/>
    <n v="24.5"/>
    <n v="1.1000000000000001"/>
    <n v="1.6"/>
    <n v="0.4"/>
    <n v="59.7"/>
    <n v="87.4"/>
    <n v="68"/>
    <m/>
    <m/>
    <n v="98171.04"/>
    <n v="5091534.22"/>
    <n v="1648911.24"/>
    <n v="104"/>
    <n v="16.600000000000001"/>
    <m/>
    <n v="50"/>
    <m/>
    <n v="24373.66"/>
    <m/>
    <m/>
    <n v="8.32"/>
    <n v="4.45"/>
    <m/>
    <x v="24"/>
    <m/>
    <m/>
    <m/>
    <m/>
    <n v="0.14000000000000001"/>
    <n v="0.2"/>
    <m/>
    <m/>
    <m/>
    <n v="0.41"/>
    <m/>
    <n v="1.24"/>
    <n v="0.03"/>
    <n v="0.2"/>
    <n v="0.16"/>
    <m/>
    <n v="1077.5899999999999"/>
    <n v="51.52"/>
    <n v="4.1500000000000004"/>
    <n v="0.01"/>
    <n v="0"/>
    <n v="0.38"/>
    <n v="2.8"/>
    <n v="0"/>
    <n v="110"/>
    <n v="100"/>
    <m/>
    <n v="0.22"/>
    <n v="5.45"/>
    <m/>
    <m/>
    <m/>
    <m/>
    <m/>
    <n v="0"/>
    <n v="0.16"/>
    <m/>
    <m/>
    <n v="7.0000000000000007E-2"/>
    <m/>
    <m/>
    <m/>
    <m/>
    <m/>
    <m/>
    <n v="1694170.58"/>
    <m/>
    <n v="78.86"/>
    <n v="7.84"/>
    <m/>
    <m/>
    <n v="5.49"/>
    <n v="50"/>
    <m/>
    <m/>
    <n v="273.63"/>
    <n v="50"/>
    <m/>
    <m/>
    <m/>
    <m/>
    <m/>
    <m/>
    <m/>
    <m/>
    <m/>
    <m/>
    <m/>
    <m/>
    <m/>
    <m/>
    <m/>
    <m/>
    <n v="0"/>
    <n v="45"/>
    <n v="35.5"/>
    <m/>
    <m/>
    <m/>
    <m/>
    <n v="0"/>
    <m/>
    <m/>
    <m/>
    <m/>
    <m/>
    <m/>
    <n v="0.33"/>
    <m/>
    <m/>
    <m/>
    <m/>
    <m/>
    <m/>
    <n v="86.3"/>
    <n v="13.7"/>
    <n v="0"/>
    <m/>
    <n v="100"/>
    <n v="0"/>
    <n v="0"/>
  </r>
  <r>
    <x v="39"/>
    <s v="05.158.542/0001-00"/>
    <s v="Marcos Valerio da Silva"/>
    <s v="(82) 99326-3069/98184-0213/98164-6602"/>
    <s v="E1GC"/>
    <n v="42.18"/>
    <m/>
    <n v="26.2"/>
    <n v="22.2"/>
    <n v="1.3"/>
    <n v="1.9"/>
    <n v="0.7"/>
    <n v="61.2"/>
    <n v="87.4"/>
    <n v="70"/>
    <m/>
    <n v="25.8"/>
    <n v="22.2"/>
    <n v="1.3"/>
    <n v="1.8"/>
    <n v="0.4"/>
    <n v="61.6"/>
    <n v="87.4"/>
    <n v="70"/>
    <m/>
    <m/>
    <n v="7725.07"/>
    <n v="152537.13"/>
    <n v="152537.07"/>
    <n v="48.88"/>
    <n v="26.69"/>
    <m/>
    <n v="50"/>
    <m/>
    <n v="3230.13"/>
    <m/>
    <m/>
    <n v="1.8"/>
    <n v="0.75"/>
    <m/>
    <x v="25"/>
    <m/>
    <m/>
    <m/>
    <m/>
    <m/>
    <m/>
    <m/>
    <m/>
    <m/>
    <n v="1.4999999999999999E-2"/>
    <m/>
    <n v="0.3"/>
    <n v="0.35"/>
    <n v="0.03"/>
    <n v="0.46"/>
    <m/>
    <n v="1075.51"/>
    <n v="46.3"/>
    <n v="1.5"/>
    <m/>
    <m/>
    <n v="0.38"/>
    <n v="2.8"/>
    <m/>
    <m/>
    <m/>
    <m/>
    <n v="0.6"/>
    <n v="5.07"/>
    <m/>
    <m/>
    <m/>
    <m/>
    <m/>
    <m/>
    <n v="0.3"/>
    <m/>
    <m/>
    <n v="2.27"/>
    <m/>
    <m/>
    <m/>
    <m/>
    <m/>
    <m/>
    <n v="361666.27"/>
    <m/>
    <n v="5.1100000000000003"/>
    <n v="33.909999999999997"/>
    <n v="52.53"/>
    <m/>
    <n v="1.21"/>
    <n v="50.3"/>
    <m/>
    <m/>
    <n v="320.14"/>
    <n v="50"/>
    <m/>
    <m/>
    <m/>
    <m/>
    <n v="1"/>
    <n v="50"/>
    <n v="111.9"/>
    <m/>
    <m/>
    <m/>
    <m/>
    <m/>
    <m/>
    <m/>
    <m/>
    <m/>
    <m/>
    <m/>
    <m/>
    <m/>
    <m/>
    <m/>
    <m/>
    <m/>
    <n v="0.3"/>
    <m/>
    <m/>
    <m/>
    <m/>
    <m/>
    <n v="0.96"/>
    <m/>
    <m/>
    <m/>
    <m/>
    <m/>
    <m/>
    <n v="100"/>
    <n v="0"/>
    <n v="0"/>
    <m/>
    <n v="100"/>
    <n v="0"/>
    <n v="0"/>
  </r>
  <r>
    <x v="40"/>
    <s v="08.056.257/0001-77"/>
    <s v="FÁBIO CAMILO SILVÉRIO "/>
    <s v="(34) 3421 - 1800"/>
    <s v="E1GC"/>
    <n v="95.61"/>
    <m/>
    <n v="27.3"/>
    <n v="23.8"/>
    <n v="1.5"/>
    <n v="1.6"/>
    <n v="0.7"/>
    <n v="60.1"/>
    <n v="87.4"/>
    <n v="69"/>
    <m/>
    <n v="27.2"/>
    <n v="23.8"/>
    <n v="1.2"/>
    <n v="1.7"/>
    <n v="0.4"/>
    <n v="60.2"/>
    <n v="87.4"/>
    <n v="69"/>
    <m/>
    <m/>
    <n v="47865.3"/>
    <n v="2897468.71"/>
    <n v="2840863.93"/>
    <n v="72.14"/>
    <n v="7.33"/>
    <n v="3061.56"/>
    <n v="50"/>
    <m/>
    <n v="21647.69"/>
    <m/>
    <m/>
    <n v="15.92"/>
    <n v="5.61"/>
    <m/>
    <x v="26"/>
    <n v="0.01"/>
    <n v="0.05"/>
    <m/>
    <m/>
    <n v="0.06"/>
    <n v="0.1"/>
    <m/>
    <n v="7.0000000000000007E-2"/>
    <m/>
    <n v="0.46"/>
    <m/>
    <n v="1.1499999999999999"/>
    <n v="0.02"/>
    <n v="0.52"/>
    <n v="0.14000000000000001"/>
    <m/>
    <n v="601.41999999999996"/>
    <n v="25.29"/>
    <n v="4.66"/>
    <m/>
    <m/>
    <n v="0.38"/>
    <n v="2.8"/>
    <n v="0"/>
    <m/>
    <m/>
    <m/>
    <n v="0.09"/>
    <n v="4.84"/>
    <m/>
    <m/>
    <m/>
    <m/>
    <m/>
    <m/>
    <n v="0.19"/>
    <m/>
    <m/>
    <m/>
    <m/>
    <m/>
    <m/>
    <m/>
    <m/>
    <m/>
    <n v="2874016.32"/>
    <n v="3247.68"/>
    <n v="24.05"/>
    <n v="28.81"/>
    <n v="48.09"/>
    <n v="59.07"/>
    <n v="14.36"/>
    <n v="50"/>
    <m/>
    <m/>
    <n v="260.88"/>
    <n v="50"/>
    <m/>
    <n v="1.1299999999999999"/>
    <n v="50"/>
    <m/>
    <m/>
    <m/>
    <m/>
    <m/>
    <m/>
    <m/>
    <m/>
    <m/>
    <n v="14.19"/>
    <n v="35"/>
    <n v="139.03"/>
    <m/>
    <m/>
    <m/>
    <m/>
    <m/>
    <m/>
    <m/>
    <m/>
    <m/>
    <m/>
    <m/>
    <m/>
    <m/>
    <m/>
    <m/>
    <n v="0.54"/>
    <m/>
    <m/>
    <m/>
    <m/>
    <m/>
    <m/>
    <n v="91.7"/>
    <n v="8.3000000000000007"/>
    <n v="0"/>
    <m/>
    <n v="77.2"/>
    <n v="22.77"/>
    <n v="0"/>
  </r>
  <r>
    <x v="41"/>
    <s v="00.595.322/0001-20"/>
    <s v="WELLINGTON DA SILVA PAIVA"/>
    <s v="(64) 3645-6400"/>
    <s v="E1GC"/>
    <n v="87.16"/>
    <m/>
    <n v="23.1"/>
    <n v="18.3"/>
    <n v="2.2000000000000002"/>
    <n v="1.9"/>
    <n v="0.7"/>
    <n v="64.3"/>
    <n v="87.4"/>
    <n v="74"/>
    <m/>
    <n v="22.7"/>
    <n v="18.3"/>
    <n v="22.2"/>
    <n v="1.8"/>
    <n v="0.4"/>
    <n v="64.7"/>
    <n v="87.4"/>
    <n v="74"/>
    <m/>
    <m/>
    <n v="15590.55"/>
    <n v="1131735.7"/>
    <n v="1131735.7"/>
    <n v="86.2"/>
    <n v="8.1"/>
    <m/>
    <n v="50"/>
    <m/>
    <n v="381.14"/>
    <m/>
    <m/>
    <n v="6.07"/>
    <n v="4.42"/>
    <m/>
    <x v="27"/>
    <n v="0.06"/>
    <n v="0.26"/>
    <m/>
    <m/>
    <m/>
    <m/>
    <m/>
    <m/>
    <m/>
    <n v="0.03"/>
    <m/>
    <n v="0.06"/>
    <n v="0.38"/>
    <n v="0.09"/>
    <n v="0.49"/>
    <m/>
    <n v="700.15"/>
    <n v="31.03"/>
    <n v="0.28999999999999998"/>
    <n v="16.38"/>
    <m/>
    <n v="0.32"/>
    <n v="2.8"/>
    <m/>
    <n v="22.37"/>
    <m/>
    <m/>
    <m/>
    <n v="4.07"/>
    <m/>
    <m/>
    <m/>
    <m/>
    <m/>
    <n v="0.01"/>
    <n v="0.08"/>
    <m/>
    <m/>
    <n v="0.01"/>
    <m/>
    <m/>
    <m/>
    <m/>
    <m/>
    <m/>
    <n v="1298498.8600000001"/>
    <m/>
    <n v="17.329999999999998"/>
    <n v="58.8"/>
    <m/>
    <m/>
    <n v="10.53"/>
    <n v="49.55"/>
    <m/>
    <m/>
    <n v="256.05"/>
    <n v="49.55"/>
    <m/>
    <m/>
    <m/>
    <m/>
    <m/>
    <m/>
    <m/>
    <m/>
    <m/>
    <m/>
    <m/>
    <m/>
    <m/>
    <m/>
    <m/>
    <m/>
    <m/>
    <m/>
    <m/>
    <m/>
    <m/>
    <m/>
    <m/>
    <n v="0.13"/>
    <n v="0.02"/>
    <m/>
    <m/>
    <m/>
    <m/>
    <m/>
    <n v="0.4"/>
    <m/>
    <n v="14.06"/>
    <m/>
    <m/>
    <m/>
    <m/>
    <n v="100"/>
    <n v="0"/>
    <n v="0"/>
    <m/>
    <n v="100"/>
    <n v="0"/>
    <n v="0"/>
  </r>
  <r>
    <x v="42"/>
    <s v="02.783.009/0001-41"/>
    <s v="Diniz Manoel dos Santos"/>
    <s v="(64) 3564-5521"/>
    <s v="E1GC"/>
    <n v="100"/>
    <m/>
    <n v="26.6"/>
    <n v="22.8"/>
    <n v="1.2"/>
    <n v="1.9"/>
    <n v="0.7"/>
    <n v="60.8"/>
    <n v="87.4"/>
    <n v="70"/>
    <m/>
    <n v="26.2"/>
    <n v="22.8"/>
    <n v="1.2"/>
    <n v="1.8"/>
    <n v="0.4"/>
    <n v="61.2"/>
    <n v="87.4"/>
    <n v="70"/>
    <m/>
    <m/>
    <n v="16905.43"/>
    <n v="1233078.22"/>
    <n v="1134120.8500000001"/>
    <n v="84.69"/>
    <n v="7.05"/>
    <m/>
    <n v="50"/>
    <m/>
    <n v="10499.3"/>
    <m/>
    <m/>
    <n v="4.75"/>
    <n v="3.13"/>
    <m/>
    <x v="28"/>
    <n v="0.01"/>
    <n v="0.06"/>
    <m/>
    <m/>
    <n v="0.5"/>
    <m/>
    <m/>
    <n v="0.03"/>
    <m/>
    <n v="7.0000000000000007E-2"/>
    <m/>
    <n v="0.94"/>
    <n v="0.28999999999999998"/>
    <n v="0.1"/>
    <n v="0.16"/>
    <m/>
    <n v="1051.42"/>
    <n v="3.2"/>
    <n v="0.75"/>
    <m/>
    <m/>
    <n v="0.38"/>
    <n v="2.8"/>
    <m/>
    <m/>
    <m/>
    <m/>
    <n v="0.08"/>
    <n v="3.34"/>
    <m/>
    <m/>
    <m/>
    <m/>
    <m/>
    <n v="0.01"/>
    <n v="0.39"/>
    <m/>
    <m/>
    <m/>
    <m/>
    <m/>
    <m/>
    <m/>
    <m/>
    <m/>
    <n v="1134120.8500000001"/>
    <m/>
    <n v="4.99"/>
    <n v="75.13"/>
    <m/>
    <m/>
    <n v="11.39"/>
    <n v="50"/>
    <m/>
    <m/>
    <n v="282"/>
    <n v="53"/>
    <m/>
    <m/>
    <m/>
    <m/>
    <m/>
    <m/>
    <m/>
    <m/>
    <m/>
    <m/>
    <m/>
    <m/>
    <m/>
    <m/>
    <m/>
    <m/>
    <n v="0.02"/>
    <n v="45"/>
    <n v="14.1"/>
    <m/>
    <m/>
    <m/>
    <m/>
    <m/>
    <m/>
    <m/>
    <m/>
    <m/>
    <m/>
    <m/>
    <n v="0.9"/>
    <m/>
    <m/>
    <m/>
    <m/>
    <m/>
    <m/>
    <n v="100"/>
    <n v="0"/>
    <n v="0"/>
    <m/>
    <n v="100"/>
    <n v="0"/>
    <n v="0"/>
  </r>
  <r>
    <x v="43"/>
    <s v="11.092.881/0001-34"/>
    <s v="Jaquelin Gonçalves Borges"/>
    <s v="64 36086623"/>
    <s v="E1GC"/>
    <n v="79.42"/>
    <m/>
    <n v="40.700000000000003"/>
    <n v="36.4"/>
    <n v="1.6"/>
    <n v="1.9"/>
    <n v="0.7"/>
    <n v="46.7"/>
    <n v="87.4"/>
    <n v="53"/>
    <m/>
    <n v="0.4"/>
    <n v="0"/>
    <n v="0"/>
    <n v="0"/>
    <n v="0"/>
    <n v="87"/>
    <n v="87.4"/>
    <n v="99"/>
    <m/>
    <m/>
    <n v="24649.13"/>
    <n v="1857550.53"/>
    <n v="1857550.53"/>
    <n v="77.599999999999994"/>
    <n v="14.2"/>
    <m/>
    <n v="50"/>
    <m/>
    <n v="24649.13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08"/>
    <m/>
    <m/>
    <n v="0.38"/>
    <n v="2.8"/>
    <m/>
    <m/>
    <m/>
    <m/>
    <m/>
    <n v="6"/>
    <m/>
    <m/>
    <m/>
    <m/>
    <m/>
    <m/>
    <m/>
    <m/>
    <m/>
    <m/>
    <m/>
    <m/>
    <m/>
    <m/>
    <m/>
    <m/>
    <n v="2338843"/>
    <m/>
    <m/>
    <n v="73.67"/>
    <n v="13.17"/>
    <m/>
    <n v="45"/>
    <n v="49.38"/>
    <m/>
    <m/>
    <n v="264.10000000000002"/>
    <n v="49"/>
    <m/>
    <m/>
    <m/>
    <m/>
    <m/>
    <m/>
    <m/>
    <m/>
    <m/>
    <m/>
    <m/>
    <m/>
    <m/>
    <m/>
    <m/>
    <m/>
    <m/>
    <m/>
    <m/>
    <m/>
    <m/>
    <m/>
    <m/>
    <m/>
    <n v="0.04"/>
    <m/>
    <m/>
    <m/>
    <m/>
    <m/>
    <n v="0.16"/>
    <m/>
    <n v="11.6"/>
    <m/>
    <m/>
    <m/>
    <m/>
    <n v="100"/>
    <n v="0"/>
    <n v="0"/>
    <m/>
    <n v="100"/>
    <n v="0"/>
    <n v="0"/>
  </r>
  <r>
    <x v="44"/>
    <s v="50.227.255/0001-60"/>
    <s v="RODOLFO LUIS VAL"/>
    <s v="18 3373-4400"/>
    <s v="E1GC"/>
    <n v="67.98"/>
    <m/>
    <n v="36.6"/>
    <n v="33"/>
    <n v="1"/>
    <n v="1.9"/>
    <n v="0.7"/>
    <n v="50.8"/>
    <n v="87.4"/>
    <n v="58"/>
    <m/>
    <n v="0.4"/>
    <n v="0"/>
    <n v="0"/>
    <n v="0"/>
    <n v="0"/>
    <n v="87"/>
    <n v="87.4"/>
    <n v="99"/>
    <m/>
    <m/>
    <n v="14010.94"/>
    <n v="1150068.1599999999"/>
    <n v="1150068.1599999999"/>
    <n v="55.94"/>
    <n v="10.029999999999999"/>
    <m/>
    <n v="50"/>
    <m/>
    <n v="14010.94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08"/>
    <m/>
    <m/>
    <n v="0.38"/>
    <n v="2.8"/>
    <m/>
    <m/>
    <m/>
    <m/>
    <m/>
    <n v="6"/>
    <m/>
    <m/>
    <m/>
    <m/>
    <m/>
    <m/>
    <m/>
    <m/>
    <m/>
    <m/>
    <m/>
    <m/>
    <m/>
    <m/>
    <m/>
    <m/>
    <n v="1551909.31"/>
    <m/>
    <m/>
    <n v="36.33"/>
    <n v="63.51"/>
    <n v="46.5"/>
    <m/>
    <m/>
    <m/>
    <m/>
    <n v="262.10000000000002"/>
    <n v="47"/>
    <m/>
    <m/>
    <m/>
    <m/>
    <m/>
    <m/>
    <m/>
    <m/>
    <m/>
    <m/>
    <m/>
    <m/>
    <m/>
    <m/>
    <m/>
    <m/>
    <m/>
    <m/>
    <m/>
    <m/>
    <m/>
    <m/>
    <m/>
    <m/>
    <n v="0.17"/>
    <m/>
    <m/>
    <m/>
    <m/>
    <m/>
    <n v="0.43"/>
    <m/>
    <m/>
    <m/>
    <m/>
    <m/>
    <m/>
    <n v="100"/>
    <n v="0"/>
    <n v="0"/>
    <m/>
    <n v="100"/>
    <n v="0"/>
    <n v="0"/>
  </r>
  <r>
    <x v="45"/>
    <s v="49.972.326/0001-70"/>
    <s v="CANDIDA BICHARA"/>
    <s v="17 38169000"/>
    <s v="E1GC"/>
    <n v="96.97"/>
    <m/>
    <n v="31.2"/>
    <n v="27.5"/>
    <n v="1.1000000000000001"/>
    <n v="1.9"/>
    <n v="0.7"/>
    <n v="56.2"/>
    <n v="87.4"/>
    <n v="64"/>
    <m/>
    <n v="30.9"/>
    <n v="27.5"/>
    <n v="1.1000000000000001"/>
    <n v="1.8"/>
    <n v="0.4"/>
    <n v="56.5"/>
    <n v="87.4"/>
    <n v="65"/>
    <m/>
    <m/>
    <n v="104346.17"/>
    <n v="6495549.25"/>
    <n v="4420522.1100000003"/>
    <n v="55.51"/>
    <n v="8.35"/>
    <m/>
    <n v="50"/>
    <m/>
    <n v="19095.3"/>
    <m/>
    <m/>
    <n v="12.84"/>
    <n v="10.199999999999999"/>
    <m/>
    <x v="29"/>
    <n v="0.02"/>
    <n v="0.06"/>
    <m/>
    <m/>
    <n v="0.03"/>
    <n v="0.15"/>
    <m/>
    <m/>
    <m/>
    <n v="0.26"/>
    <m/>
    <n v="0.71"/>
    <n v="0.82"/>
    <n v="0.59"/>
    <n v="0.79"/>
    <m/>
    <n v="1166.6600000000001"/>
    <n v="13.58"/>
    <n v="2.57"/>
    <m/>
    <m/>
    <n v="0.38"/>
    <n v="2.8"/>
    <m/>
    <m/>
    <m/>
    <m/>
    <m/>
    <n v="6.13"/>
    <m/>
    <m/>
    <m/>
    <m/>
    <m/>
    <m/>
    <n v="0.24"/>
    <m/>
    <m/>
    <n v="0.01"/>
    <m/>
    <m/>
    <m/>
    <m/>
    <m/>
    <m/>
    <n v="4420522.12"/>
    <m/>
    <n v="14.46"/>
    <n v="33.79"/>
    <n v="42.27"/>
    <n v="41.86"/>
    <m/>
    <n v="50"/>
    <m/>
    <m/>
    <n v="252.74"/>
    <n v="50"/>
    <m/>
    <m/>
    <m/>
    <m/>
    <m/>
    <m/>
    <m/>
    <m/>
    <m/>
    <m/>
    <m/>
    <m/>
    <m/>
    <m/>
    <m/>
    <m/>
    <n v="0.01"/>
    <n v="45"/>
    <n v="170"/>
    <m/>
    <m/>
    <m/>
    <m/>
    <m/>
    <n v="1.68"/>
    <m/>
    <m/>
    <m/>
    <m/>
    <m/>
    <n v="0.99"/>
    <m/>
    <m/>
    <m/>
    <m/>
    <m/>
    <m/>
    <n v="100"/>
    <n v="0"/>
    <n v="0"/>
    <m/>
    <n v="100"/>
    <n v="0"/>
    <n v="0"/>
  </r>
  <r>
    <x v="46"/>
    <s v="02.635.522/0001-95"/>
    <s v="Ivan César Zanatta"/>
    <s v="(62)3389-9075"/>
    <s v="E1GC"/>
    <n v="100"/>
    <m/>
    <n v="17.3"/>
    <n v="13.6"/>
    <n v="1.1000000000000001"/>
    <n v="1.9"/>
    <n v="0.7"/>
    <n v="70.099999999999994"/>
    <n v="87.4"/>
    <n v="80"/>
    <m/>
    <n v="16.899999999999999"/>
    <n v="13.6"/>
    <n v="1.1000000000000001"/>
    <n v="1.8"/>
    <n v="0.4"/>
    <n v="70.5"/>
    <n v="87.4"/>
    <n v="81"/>
    <m/>
    <m/>
    <n v="41000.31"/>
    <n v="2565472.58"/>
    <n v="2506749.7200000002"/>
    <n v="56.8"/>
    <n v="8"/>
    <n v="9924.92"/>
    <n v="50"/>
    <m/>
    <m/>
    <m/>
    <m/>
    <n v="10.210000000000001"/>
    <n v="5.81"/>
    <m/>
    <x v="7"/>
    <n v="0.06"/>
    <n v="0.28000000000000003"/>
    <m/>
    <m/>
    <n v="0.03"/>
    <m/>
    <m/>
    <m/>
    <m/>
    <m/>
    <m/>
    <n v="0.02"/>
    <n v="0.62"/>
    <n v="0.19"/>
    <n v="0.97"/>
    <m/>
    <n v="433.62"/>
    <n v="39.71"/>
    <n v="12.75"/>
    <m/>
    <m/>
    <n v="0.38"/>
    <n v="2.8"/>
    <n v="0"/>
    <m/>
    <m/>
    <m/>
    <m/>
    <n v="2.87"/>
    <m/>
    <m/>
    <m/>
    <m/>
    <m/>
    <m/>
    <n v="0.3"/>
    <m/>
    <m/>
    <n v="0.84"/>
    <m/>
    <m/>
    <m/>
    <m/>
    <m/>
    <m/>
    <n v="2506749.7200000002"/>
    <m/>
    <n v="19.47"/>
    <n v="15.89"/>
    <n v="72.3"/>
    <n v="32.909999999999997"/>
    <m/>
    <m/>
    <m/>
    <m/>
    <n v="262.95999999999998"/>
    <n v="48"/>
    <m/>
    <m/>
    <m/>
    <m/>
    <n v="5.73"/>
    <n v="46.04"/>
    <n v="122"/>
    <m/>
    <m/>
    <m/>
    <m/>
    <m/>
    <m/>
    <m/>
    <m/>
    <m/>
    <m/>
    <n v="45"/>
    <n v="23.3"/>
    <m/>
    <m/>
    <m/>
    <m/>
    <m/>
    <m/>
    <m/>
    <m/>
    <m/>
    <m/>
    <m/>
    <n v="0.9"/>
    <m/>
    <m/>
    <m/>
    <m/>
    <m/>
    <m/>
    <n v="100"/>
    <n v="0"/>
    <n v="0"/>
    <m/>
    <n v="100"/>
    <n v="0"/>
    <n v="0"/>
  </r>
  <r>
    <x v="47"/>
    <s v="60.329.174/0001-24"/>
    <s v="Luciano Vieira"/>
    <s v="(14) 3812-1346"/>
    <s v="E1GC"/>
    <n v="99.55"/>
    <m/>
    <n v="25.9"/>
    <n v="22.4"/>
    <n v="1"/>
    <n v="1.9"/>
    <n v="0.7"/>
    <n v="61.5"/>
    <n v="87.4"/>
    <n v="70"/>
    <m/>
    <n v="25.6"/>
    <n v="22.4"/>
    <n v="1"/>
    <n v="1.8"/>
    <n v="0.4"/>
    <n v="61.8"/>
    <n v="87.4"/>
    <n v="71"/>
    <m/>
    <m/>
    <n v="48733.65"/>
    <n v="3335330.57"/>
    <n v="3246051.6"/>
    <n v="59.7"/>
    <n v="9.3000000000000007"/>
    <m/>
    <n v="50"/>
    <m/>
    <n v="10715.96"/>
    <m/>
    <m/>
    <n v="11.82"/>
    <n v="4.2699999999999996"/>
    <m/>
    <x v="30"/>
    <n v="0.08"/>
    <n v="0.38"/>
    <m/>
    <m/>
    <m/>
    <n v="0.28000000000000003"/>
    <m/>
    <m/>
    <m/>
    <n v="0.38"/>
    <m/>
    <n v="1.2"/>
    <n v="0"/>
    <n v="0.05"/>
    <m/>
    <m/>
    <n v="673.83"/>
    <n v="19.399999999999999"/>
    <n v="16.12"/>
    <n v="1.92"/>
    <n v="1.33"/>
    <n v="0.23"/>
    <n v="2.89"/>
    <n v="0.6"/>
    <n v="60"/>
    <n v="8"/>
    <m/>
    <n v="0.15"/>
    <n v="4.88"/>
    <m/>
    <m/>
    <m/>
    <m/>
    <m/>
    <n v="0.01"/>
    <n v="0.11"/>
    <m/>
    <m/>
    <m/>
    <m/>
    <m/>
    <m/>
    <m/>
    <m/>
    <m/>
    <n v="3246051.6"/>
    <m/>
    <n v="28.27"/>
    <n v="15.61"/>
    <n v="65.010000000000005"/>
    <m/>
    <n v="62.66"/>
    <n v="50.16"/>
    <m/>
    <m/>
    <n v="200.77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6"/>
    <m/>
    <m/>
    <m/>
    <m/>
    <m/>
    <m/>
    <n v="100"/>
    <n v="0"/>
    <n v="0"/>
    <m/>
    <n v="100"/>
    <n v="0"/>
    <n v="0"/>
  </r>
  <r>
    <x v="48"/>
    <s v="09.022.388/0001-44"/>
    <s v="MARCOS A. ALMEIDA"/>
    <s v="(16) 3821-7777"/>
    <s v="E1GC"/>
    <n v="93.4"/>
    <m/>
    <n v="28.2"/>
    <n v="24.5"/>
    <n v="1.1000000000000001"/>
    <n v="1.9"/>
    <n v="0.7"/>
    <n v="59.2"/>
    <n v="87.4"/>
    <n v="68"/>
    <m/>
    <n v="27.8"/>
    <n v="24.5"/>
    <n v="1.1000000000000001"/>
    <n v="1.8"/>
    <n v="0.4"/>
    <n v="59.6"/>
    <n v="87.4"/>
    <n v="68"/>
    <m/>
    <m/>
    <n v="116478.5"/>
    <n v="6933714.71"/>
    <n v="2081623.69"/>
    <n v="86.8"/>
    <n v="6.9"/>
    <m/>
    <n v="50"/>
    <m/>
    <n v="11497.15"/>
    <m/>
    <m/>
    <n v="6.81"/>
    <n v="1.94"/>
    <m/>
    <x v="31"/>
    <n v="0.09"/>
    <n v="0.6"/>
    <m/>
    <m/>
    <n v="0.82"/>
    <m/>
    <m/>
    <n v="0.17"/>
    <m/>
    <n v="0.09"/>
    <n v="0.01"/>
    <n v="1.6"/>
    <m/>
    <m/>
    <m/>
    <m/>
    <n v="945.38"/>
    <n v="26.74"/>
    <n v="9.6999999999999993"/>
    <m/>
    <m/>
    <n v="0.28999999999999998"/>
    <n v="2.8"/>
    <m/>
    <m/>
    <m/>
    <m/>
    <n v="0.2"/>
    <n v="4.2699999999999996"/>
    <m/>
    <m/>
    <m/>
    <m/>
    <m/>
    <n v="0.01"/>
    <n v="0.19"/>
    <m/>
    <m/>
    <m/>
    <m/>
    <m/>
    <m/>
    <m/>
    <m/>
    <m/>
    <n v="2081623.69"/>
    <m/>
    <n v="22.28"/>
    <n v="55.73"/>
    <m/>
    <m/>
    <n v="57.18"/>
    <n v="50"/>
    <m/>
    <m/>
    <n v="186.71"/>
    <n v="50"/>
    <m/>
    <m/>
    <m/>
    <m/>
    <m/>
    <m/>
    <m/>
    <m/>
    <m/>
    <m/>
    <m/>
    <m/>
    <m/>
    <m/>
    <m/>
    <m/>
    <n v="0.03"/>
    <n v="45"/>
    <n v="37.200000000000003"/>
    <m/>
    <m/>
    <m/>
    <m/>
    <m/>
    <m/>
    <m/>
    <m/>
    <m/>
    <m/>
    <m/>
    <n v="0.4"/>
    <m/>
    <m/>
    <m/>
    <m/>
    <m/>
    <m/>
    <n v="100"/>
    <n v="0"/>
    <n v="0"/>
    <m/>
    <n v="100"/>
    <n v="0"/>
    <n v="0"/>
  </r>
  <r>
    <x v="49"/>
    <s v="09.067.572/0001-62"/>
    <s v="CANDIDA BICHARA"/>
    <s v="17 38169000"/>
    <s v="E1GC"/>
    <n v="91.9"/>
    <m/>
    <n v="33.299999999999997"/>
    <n v="29.6"/>
    <n v="1.1000000000000001"/>
    <n v="1.9"/>
    <n v="0.7"/>
    <n v="54.1"/>
    <n v="87.4"/>
    <n v="62"/>
    <m/>
    <n v="33"/>
    <n v="29.6"/>
    <n v="1.1000000000000001"/>
    <n v="1.8"/>
    <n v="0.4"/>
    <n v="54.4"/>
    <n v="87.4"/>
    <n v="62"/>
    <m/>
    <m/>
    <n v="33963.96"/>
    <n v="2023913.87"/>
    <n v="2023913.87"/>
    <n v="58.88"/>
    <n v="6.23"/>
    <m/>
    <n v="50"/>
    <m/>
    <n v="5438.59"/>
    <m/>
    <m/>
    <n v="18.82"/>
    <n v="15.23"/>
    <m/>
    <x v="31"/>
    <n v="7.0000000000000007E-2"/>
    <n v="0.37"/>
    <m/>
    <m/>
    <n v="0.35"/>
    <m/>
    <m/>
    <m/>
    <n v="0.56999999999999995"/>
    <n v="7.0000000000000007E-2"/>
    <n v="0.14000000000000001"/>
    <n v="0.62"/>
    <n v="0.62"/>
    <n v="0.46"/>
    <n v="0.57999999999999996"/>
    <m/>
    <n v="1050.98"/>
    <n v="3.04"/>
    <n v="0.72"/>
    <m/>
    <m/>
    <n v="0.38"/>
    <n v="2.8"/>
    <m/>
    <m/>
    <m/>
    <m/>
    <m/>
    <n v="4.0999999999999996"/>
    <m/>
    <m/>
    <m/>
    <m/>
    <m/>
    <m/>
    <n v="0.1"/>
    <m/>
    <m/>
    <n v="2.87"/>
    <m/>
    <m/>
    <m/>
    <m/>
    <m/>
    <m/>
    <n v="2023913.87"/>
    <m/>
    <n v="34.44"/>
    <n v="42.26"/>
    <m/>
    <n v="48.84"/>
    <m/>
    <n v="50"/>
    <m/>
    <m/>
    <n v="254.95"/>
    <n v="50"/>
    <m/>
    <m/>
    <m/>
    <m/>
    <m/>
    <m/>
    <m/>
    <m/>
    <m/>
    <m/>
    <m/>
    <m/>
    <m/>
    <m/>
    <m/>
    <m/>
    <n v="0.02"/>
    <n v="45"/>
    <n v="23"/>
    <m/>
    <m/>
    <m/>
    <m/>
    <m/>
    <n v="0.14000000000000001"/>
    <m/>
    <m/>
    <m/>
    <m/>
    <m/>
    <n v="0.95"/>
    <m/>
    <m/>
    <m/>
    <m/>
    <m/>
    <m/>
    <n v="100"/>
    <n v="0"/>
    <n v="0"/>
    <m/>
    <n v="100"/>
    <n v="0"/>
    <n v="0"/>
  </r>
  <r>
    <x v="50"/>
    <s v="05.980.986/0001-27"/>
    <s v="CANDIDA BICHARA"/>
    <s v="17 38169000"/>
    <s v="E1GC"/>
    <n v="97.69"/>
    <m/>
    <n v="34.6"/>
    <n v="31"/>
    <n v="1"/>
    <n v="1.9"/>
    <n v="0.7"/>
    <n v="52.8"/>
    <n v="87.4"/>
    <n v="60"/>
    <m/>
    <n v="34.200000000000003"/>
    <n v="31"/>
    <n v="1"/>
    <n v="1.8"/>
    <n v="0.4"/>
    <n v="53.2"/>
    <n v="87.4"/>
    <n v="61"/>
    <m/>
    <m/>
    <n v="44630.51"/>
    <n v="3176423.21"/>
    <n v="3176423.21"/>
    <n v="67.84"/>
    <n v="5.84"/>
    <m/>
    <n v="50"/>
    <m/>
    <n v="2540.11"/>
    <m/>
    <m/>
    <n v="12.89"/>
    <n v="13.18"/>
    <m/>
    <x v="32"/>
    <n v="0.68"/>
    <n v="0.41"/>
    <m/>
    <m/>
    <n v="0.49"/>
    <n v="0.01"/>
    <m/>
    <m/>
    <m/>
    <n v="0.28000000000000003"/>
    <m/>
    <n v="1.38"/>
    <n v="1.1499999999999999"/>
    <n v="0.62"/>
    <n v="0.61"/>
    <m/>
    <n v="757.91"/>
    <n v="27.19"/>
    <n v="2.77"/>
    <m/>
    <m/>
    <n v="0.38"/>
    <n v="2.8"/>
    <m/>
    <m/>
    <m/>
    <m/>
    <m/>
    <n v="5.04"/>
    <m/>
    <m/>
    <m/>
    <m/>
    <m/>
    <m/>
    <n v="0.04"/>
    <m/>
    <m/>
    <m/>
    <m/>
    <m/>
    <m/>
    <m/>
    <m/>
    <m/>
    <n v="3176423.21"/>
    <m/>
    <n v="11.09"/>
    <n v="43.94"/>
    <n v="39.54"/>
    <n v="41.81"/>
    <m/>
    <n v="50"/>
    <m/>
    <m/>
    <n v="247.88"/>
    <n v="50"/>
    <m/>
    <m/>
    <m/>
    <m/>
    <m/>
    <m/>
    <m/>
    <m/>
    <m/>
    <m/>
    <m/>
    <m/>
    <m/>
    <m/>
    <m/>
    <m/>
    <n v="0.04"/>
    <n v="45"/>
    <n v="205"/>
    <m/>
    <m/>
    <m/>
    <m/>
    <m/>
    <n v="0.17"/>
    <m/>
    <m/>
    <m/>
    <m/>
    <m/>
    <n v="0.56999999999999995"/>
    <m/>
    <m/>
    <m/>
    <m/>
    <m/>
    <m/>
    <n v="100"/>
    <n v="0"/>
    <n v="0"/>
    <m/>
    <n v="100"/>
    <n v="0"/>
    <n v="0"/>
  </r>
  <r>
    <x v="51"/>
    <s v="05.553.456/0001-00 "/>
    <s v="CANDIDA BICHARA"/>
    <s v="17 38169000"/>
    <s v="E1GC"/>
    <n v="97.83"/>
    <m/>
    <n v="32.1"/>
    <n v="28.7"/>
    <n v="0.9"/>
    <n v="1.9"/>
    <n v="0.7"/>
    <n v="55.3"/>
    <n v="87.4"/>
    <n v="63"/>
    <m/>
    <n v="31.8"/>
    <n v="28.7"/>
    <n v="0.9"/>
    <n v="1.8"/>
    <n v="0.4"/>
    <n v="55.6"/>
    <n v="87.4"/>
    <n v="64"/>
    <m/>
    <m/>
    <n v="119221.89"/>
    <n v="7084371.5999999996"/>
    <n v="1984656.15"/>
    <n v="75.38"/>
    <n v="8.23"/>
    <m/>
    <n v="50"/>
    <m/>
    <n v="7932.6"/>
    <m/>
    <m/>
    <n v="14.92"/>
    <n v="13.52"/>
    <m/>
    <x v="33"/>
    <n v="0.09"/>
    <n v="0.46"/>
    <m/>
    <m/>
    <n v="0.71"/>
    <n v="0.05"/>
    <m/>
    <m/>
    <n v="0.14000000000000001"/>
    <m/>
    <m/>
    <n v="1.06"/>
    <n v="0.84"/>
    <n v="0.79"/>
    <n v="0.83"/>
    <m/>
    <n v="1077.44"/>
    <n v="6.14"/>
    <n v="1.43"/>
    <m/>
    <m/>
    <n v="0.38"/>
    <n v="2.8"/>
    <m/>
    <m/>
    <m/>
    <m/>
    <m/>
    <n v="4.66"/>
    <m/>
    <m/>
    <m/>
    <m/>
    <m/>
    <m/>
    <n v="0.19"/>
    <m/>
    <m/>
    <m/>
    <m/>
    <m/>
    <m/>
    <m/>
    <m/>
    <m/>
    <n v="1984656.15"/>
    <m/>
    <n v="16.03"/>
    <n v="37.44"/>
    <n v="41.85"/>
    <n v="18.82"/>
    <n v="52.45"/>
    <n v="50"/>
    <m/>
    <m/>
    <n v="161.9"/>
    <n v="50"/>
    <m/>
    <m/>
    <m/>
    <m/>
    <m/>
    <m/>
    <m/>
    <m/>
    <m/>
    <m/>
    <m/>
    <m/>
    <m/>
    <m/>
    <m/>
    <m/>
    <n v="0.03"/>
    <n v="45"/>
    <n v="6.48"/>
    <m/>
    <m/>
    <m/>
    <m/>
    <m/>
    <n v="2.0699999999999998"/>
    <m/>
    <m/>
    <m/>
    <m/>
    <m/>
    <n v="0.42"/>
    <m/>
    <m/>
    <m/>
    <m/>
    <m/>
    <m/>
    <n v="100"/>
    <n v="0"/>
    <n v="0"/>
    <m/>
    <n v="100"/>
    <n v="0"/>
    <n v="0"/>
  </r>
  <r>
    <x v="52"/>
    <s v="07.455.944/0001-00"/>
    <s v="CANDIDA BICHARA"/>
    <s v="17 38169000"/>
    <s v="E1GC"/>
    <n v="97.3"/>
    <m/>
    <n v="36.700000000000003"/>
    <n v="33.299999999999997"/>
    <n v="0.9"/>
    <n v="1.9"/>
    <n v="0.7"/>
    <n v="50.7"/>
    <n v="87.4"/>
    <n v="58"/>
    <m/>
    <n v="36.4"/>
    <n v="33.299999999999997"/>
    <n v="0.9"/>
    <n v="1.8"/>
    <n v="0.4"/>
    <n v="51"/>
    <n v="87.4"/>
    <n v="58"/>
    <m/>
    <m/>
    <n v="49845.63"/>
    <n v="3502256.61"/>
    <n v="2238689.41"/>
    <n v="81"/>
    <n v="6.95"/>
    <m/>
    <n v="50"/>
    <m/>
    <n v="14161.72"/>
    <m/>
    <m/>
    <n v="14.1"/>
    <n v="10.45"/>
    <m/>
    <x v="24"/>
    <n v="7.0000000000000007E-2"/>
    <n v="0.32"/>
    <m/>
    <m/>
    <n v="0.54"/>
    <m/>
    <m/>
    <m/>
    <m/>
    <n v="0.47"/>
    <m/>
    <n v="1.57"/>
    <n v="0.62"/>
    <n v="0.54"/>
    <n v="0.67"/>
    <m/>
    <n v="1746.46"/>
    <n v="20.05"/>
    <n v="4.72"/>
    <m/>
    <m/>
    <n v="0.38"/>
    <n v="2.8"/>
    <m/>
    <m/>
    <m/>
    <m/>
    <m/>
    <n v="6"/>
    <m/>
    <m/>
    <m/>
    <m/>
    <m/>
    <m/>
    <n v="0.27"/>
    <m/>
    <m/>
    <m/>
    <m/>
    <m/>
    <m/>
    <m/>
    <m/>
    <m/>
    <n v="2238689.41"/>
    <m/>
    <n v="5.38"/>
    <n v="38.39"/>
    <n v="56.19"/>
    <n v="17.97"/>
    <n v="67.25"/>
    <n v="50"/>
    <m/>
    <m/>
    <n v="159.1"/>
    <n v="50"/>
    <m/>
    <m/>
    <m/>
    <m/>
    <m/>
    <m/>
    <m/>
    <m/>
    <m/>
    <m/>
    <m/>
    <m/>
    <m/>
    <m/>
    <m/>
    <m/>
    <n v="0.03"/>
    <n v="45"/>
    <n v="13"/>
    <m/>
    <m/>
    <m/>
    <m/>
    <m/>
    <m/>
    <m/>
    <m/>
    <m/>
    <m/>
    <m/>
    <n v="0.32"/>
    <m/>
    <m/>
    <m/>
    <m/>
    <m/>
    <m/>
    <n v="100"/>
    <n v="0"/>
    <n v="0"/>
    <m/>
    <n v="100"/>
    <n v="0"/>
    <n v="0"/>
  </r>
  <r>
    <x v="53"/>
    <s v="12.275.715/0001-36"/>
    <s v="JOSÉ CANDIDO E PATRÍCIA BEZERRA"/>
    <s v="(82)3218-5103"/>
    <s v="E1GC"/>
    <n v="45.13"/>
    <m/>
    <n v="23.8"/>
    <n v="19.8"/>
    <n v="1.4"/>
    <n v="1.9"/>
    <n v="0.7"/>
    <n v="63.6"/>
    <n v="87.4"/>
    <n v="73"/>
    <m/>
    <n v="23.5"/>
    <n v="19.8"/>
    <n v="1.4"/>
    <n v="1.8"/>
    <n v="0.4"/>
    <n v="63.9"/>
    <n v="87.4"/>
    <n v="73"/>
    <m/>
    <m/>
    <n v="7895"/>
    <n v="460789.92"/>
    <n v="460789.92"/>
    <n v="2"/>
    <n v="2.71"/>
    <m/>
    <n v="50"/>
    <m/>
    <n v="7621.42"/>
    <m/>
    <m/>
    <n v="2.73"/>
    <m/>
    <m/>
    <x v="18"/>
    <n v="0.04"/>
    <n v="0.17"/>
    <m/>
    <m/>
    <m/>
    <m/>
    <m/>
    <n v="0.08"/>
    <m/>
    <m/>
    <m/>
    <n v="0.15"/>
    <n v="0.02"/>
    <m/>
    <m/>
    <m/>
    <n v="844.19"/>
    <n v="39.39"/>
    <m/>
    <m/>
    <m/>
    <n v="0.38"/>
    <n v="2.8"/>
    <m/>
    <m/>
    <m/>
    <m/>
    <n v="0.83"/>
    <n v="3.11"/>
    <m/>
    <m/>
    <m/>
    <m/>
    <m/>
    <m/>
    <n v="0.46"/>
    <m/>
    <m/>
    <n v="3.87"/>
    <m/>
    <m/>
    <m/>
    <m/>
    <m/>
    <m/>
    <n v="1021101.13"/>
    <m/>
    <n v="0.56999999999999995"/>
    <n v="43.49"/>
    <n v="44.28"/>
    <m/>
    <n v="0.03"/>
    <n v="50"/>
    <m/>
    <m/>
    <n v="345.54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8"/>
    <m/>
    <m/>
    <m/>
    <m/>
    <m/>
    <m/>
    <n v="100"/>
    <n v="0"/>
    <n v="0"/>
    <m/>
    <n v="100"/>
    <n v="0"/>
    <n v="0"/>
  </r>
  <r>
    <x v="54"/>
    <s v="02.414.858/0004-70"/>
    <s v="LEANDRO GONZAGA ALVES"/>
    <s v="(62) 3361 - 7720"/>
    <s v="E1GC"/>
    <n v="98.44"/>
    <m/>
    <n v="25.1"/>
    <n v="21.4"/>
    <n v="1.1000000000000001"/>
    <n v="1.9"/>
    <n v="0.7"/>
    <n v="62.3"/>
    <n v="87.4"/>
    <n v="71"/>
    <m/>
    <n v="24.8"/>
    <n v="21.4"/>
    <n v="1.1000000000000001"/>
    <n v="1.8"/>
    <n v="0.4"/>
    <n v="62.6"/>
    <n v="87.4"/>
    <n v="72"/>
    <m/>
    <m/>
    <n v="17554.3"/>
    <n v="1192834.22"/>
    <n v="1102923.8999999999"/>
    <n v="50"/>
    <n v="12.55"/>
    <m/>
    <n v="50"/>
    <m/>
    <n v="13453.36"/>
    <m/>
    <m/>
    <n v="5.75"/>
    <n v="3.16"/>
    <m/>
    <x v="34"/>
    <n v="0.03"/>
    <n v="0.13"/>
    <m/>
    <m/>
    <n v="0.14000000000000001"/>
    <m/>
    <m/>
    <m/>
    <m/>
    <n v="0.17"/>
    <m/>
    <n v="0.33"/>
    <n v="0.44"/>
    <n v="0.01"/>
    <n v="0.59"/>
    <m/>
    <n v="1141.2"/>
    <n v="7.14"/>
    <n v="1.68"/>
    <m/>
    <m/>
    <n v="0.38"/>
    <n v="2.8"/>
    <m/>
    <m/>
    <m/>
    <m/>
    <n v="7.0000000000000007E-2"/>
    <n v="3.25"/>
    <m/>
    <m/>
    <m/>
    <m/>
    <m/>
    <n v="0.01"/>
    <n v="0.15"/>
    <m/>
    <m/>
    <m/>
    <m/>
    <m/>
    <m/>
    <m/>
    <m/>
    <m/>
    <n v="1102923.8999999999"/>
    <m/>
    <n v="11.57"/>
    <n v="72.239999999999995"/>
    <m/>
    <m/>
    <n v="24.72"/>
    <n v="50"/>
    <m/>
    <m/>
    <n v="262.27999999999997"/>
    <n v="51"/>
    <m/>
    <m/>
    <m/>
    <m/>
    <m/>
    <m/>
    <m/>
    <m/>
    <m/>
    <m/>
    <m/>
    <m/>
    <m/>
    <m/>
    <m/>
    <m/>
    <n v="0.01"/>
    <n v="45"/>
    <n v="211"/>
    <m/>
    <m/>
    <m/>
    <m/>
    <m/>
    <m/>
    <m/>
    <m/>
    <m/>
    <m/>
    <m/>
    <n v="0.63"/>
    <m/>
    <m/>
    <m/>
    <m/>
    <m/>
    <m/>
    <n v="100"/>
    <n v="0"/>
    <n v="0"/>
    <m/>
    <n v="100"/>
    <n v="0"/>
    <n v="0"/>
  </r>
  <r>
    <x v="55"/>
    <s v="03.445.208/0004-55"/>
    <s v="Ronaldo Felipe da Costa"/>
    <s v="(18) 99751 - 5836"/>
    <s v="E1GC"/>
    <n v="97.06"/>
    <m/>
    <n v="38.6"/>
    <n v="34.9"/>
    <n v="1.2"/>
    <n v="1.9"/>
    <n v="0.7"/>
    <n v="48.8"/>
    <n v="87.4"/>
    <n v="56"/>
    <m/>
    <n v="38.299999999999997"/>
    <n v="34.9"/>
    <n v="1.2"/>
    <n v="1.8"/>
    <n v="0.4"/>
    <n v="49.1"/>
    <n v="87.4"/>
    <n v="56"/>
    <m/>
    <m/>
    <n v="40542.699999999997"/>
    <n v="2270286.8199999998"/>
    <n v="2270286.8199999998"/>
    <n v="92.5"/>
    <n v="8.6999999999999993"/>
    <m/>
    <n v="50"/>
    <m/>
    <n v="40542.699999999997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08"/>
    <m/>
    <m/>
    <n v="0.38"/>
    <n v="2.8"/>
    <m/>
    <m/>
    <m/>
    <m/>
    <m/>
    <n v="6"/>
    <m/>
    <m/>
    <m/>
    <m/>
    <m/>
    <m/>
    <m/>
    <m/>
    <m/>
    <m/>
    <m/>
    <m/>
    <m/>
    <m/>
    <m/>
    <m/>
    <n v="2270286.8199999998"/>
    <m/>
    <n v="37.549999999999997"/>
    <n v="36.68"/>
    <m/>
    <n v="66.52"/>
    <m/>
    <m/>
    <m/>
    <m/>
    <n v="280.17"/>
    <n v="50"/>
    <m/>
    <m/>
    <m/>
    <m/>
    <m/>
    <m/>
    <m/>
    <m/>
    <m/>
    <m/>
    <m/>
    <m/>
    <m/>
    <m/>
    <m/>
    <m/>
    <n v="0.03"/>
    <n v="62.6"/>
    <n v="56.2"/>
    <m/>
    <m/>
    <m/>
    <m/>
    <m/>
    <n v="0.14000000000000001"/>
    <m/>
    <m/>
    <m/>
    <m/>
    <m/>
    <n v="0.76"/>
    <m/>
    <m/>
    <m/>
    <m/>
    <m/>
    <m/>
    <n v="100"/>
    <n v="0"/>
    <n v="0"/>
    <m/>
    <n v="100"/>
    <n v="0"/>
    <n v="0"/>
  </r>
  <r>
    <x v="56"/>
    <s v="08.048.772/0001-05"/>
    <s v="MARCOS A. ALMEIDA"/>
    <s v="(16) 3821-7777"/>
    <s v="E1GC"/>
    <n v="98.71"/>
    <m/>
    <n v="27.6"/>
    <n v="23.9"/>
    <n v="1.1000000000000001"/>
    <n v="1.9"/>
    <n v="0.7"/>
    <n v="59.8"/>
    <n v="87.4"/>
    <n v="68"/>
    <m/>
    <n v="27.2"/>
    <n v="23.9"/>
    <n v="1.1000000000000001"/>
    <n v="1.8"/>
    <n v="0.4"/>
    <n v="60.2"/>
    <n v="87.4"/>
    <n v="69"/>
    <m/>
    <m/>
    <n v="123535.51"/>
    <n v="7325502.0700000003"/>
    <n v="1612487.63"/>
    <n v="75.5"/>
    <n v="9.3000000000000007"/>
    <m/>
    <n v="50"/>
    <m/>
    <n v="11917.43"/>
    <m/>
    <m/>
    <n v="6.99"/>
    <n v="2.04"/>
    <m/>
    <x v="35"/>
    <n v="0.09"/>
    <n v="0.59"/>
    <m/>
    <m/>
    <n v="0.8"/>
    <m/>
    <m/>
    <n v="0.17"/>
    <m/>
    <n v="0.12"/>
    <n v="0.01"/>
    <n v="1.61"/>
    <m/>
    <m/>
    <m/>
    <m/>
    <n v="941.65"/>
    <n v="27.11"/>
    <n v="9.66"/>
    <m/>
    <m/>
    <n v="0.28999999999999998"/>
    <n v="2.8"/>
    <m/>
    <m/>
    <m/>
    <m/>
    <n v="0.19"/>
    <n v="4.3"/>
    <m/>
    <m/>
    <m/>
    <m/>
    <m/>
    <n v="0.01"/>
    <n v="0.19"/>
    <m/>
    <m/>
    <n v="0.02"/>
    <m/>
    <m/>
    <m/>
    <m/>
    <m/>
    <m/>
    <n v="1612487.63"/>
    <m/>
    <n v="22.79"/>
    <n v="58.45"/>
    <m/>
    <m/>
    <n v="56.98"/>
    <n v="50"/>
    <m/>
    <m/>
    <n v="206.76"/>
    <n v="50"/>
    <m/>
    <m/>
    <m/>
    <m/>
    <m/>
    <m/>
    <m/>
    <m/>
    <m/>
    <m/>
    <m/>
    <m/>
    <m/>
    <m/>
    <m/>
    <m/>
    <n v="0.01"/>
    <n v="45"/>
    <n v="42.3"/>
    <m/>
    <m/>
    <m/>
    <m/>
    <m/>
    <m/>
    <m/>
    <m/>
    <m/>
    <m/>
    <m/>
    <n v="0.28999999999999998"/>
    <m/>
    <m/>
    <m/>
    <m/>
    <m/>
    <m/>
    <n v="100"/>
    <n v="0"/>
    <n v="0"/>
    <m/>
    <n v="100"/>
    <n v="0"/>
    <n v="0"/>
  </r>
  <r>
    <x v="57"/>
    <s v="08.704.527/0001-09"/>
    <s v="MARCOS A. ALMEIDA"/>
    <s v="(16) 3821-7777"/>
    <s v="E1GC"/>
    <n v="88.94"/>
    <m/>
    <n v="25.1"/>
    <n v="21.5"/>
    <n v="1.1000000000000001"/>
    <n v="1.9"/>
    <n v="0.7"/>
    <n v="62.3"/>
    <n v="87.4"/>
    <n v="71"/>
    <m/>
    <n v="24.8"/>
    <n v="21.5"/>
    <n v="1.1000000000000001"/>
    <n v="1.8"/>
    <n v="0.4"/>
    <n v="62.6"/>
    <n v="87.4"/>
    <n v="72"/>
    <m/>
    <m/>
    <n v="125468.04"/>
    <n v="7374777.6600000001"/>
    <n v="2012400.15"/>
    <n v="81.900000000000006"/>
    <n v="6.3"/>
    <m/>
    <n v="50"/>
    <m/>
    <n v="13849.96"/>
    <m/>
    <m/>
    <n v="7.08"/>
    <n v="2.09"/>
    <m/>
    <x v="35"/>
    <n v="0.09"/>
    <n v="0.6"/>
    <m/>
    <m/>
    <n v="0.8"/>
    <m/>
    <m/>
    <n v="0.16"/>
    <m/>
    <n v="0.12"/>
    <n v="0.01"/>
    <n v="1.61"/>
    <m/>
    <m/>
    <m/>
    <m/>
    <n v="911.35"/>
    <n v="26.33"/>
    <n v="9.35"/>
    <m/>
    <m/>
    <n v="0.28999999999999998"/>
    <n v="2.8"/>
    <m/>
    <m/>
    <m/>
    <m/>
    <n v="0.19"/>
    <n v="4.1900000000000004"/>
    <m/>
    <m/>
    <m/>
    <m/>
    <m/>
    <n v="0.01"/>
    <n v="0.19"/>
    <m/>
    <m/>
    <n v="0.12"/>
    <m/>
    <m/>
    <m/>
    <m/>
    <m/>
    <m/>
    <n v="2012400.15"/>
    <m/>
    <n v="16.39"/>
    <n v="33.29"/>
    <n v="53.42"/>
    <m/>
    <n v="10.75"/>
    <n v="50"/>
    <m/>
    <m/>
    <n v="273.08999999999997"/>
    <n v="50"/>
    <m/>
    <m/>
    <m/>
    <m/>
    <m/>
    <m/>
    <m/>
    <m/>
    <m/>
    <m/>
    <m/>
    <m/>
    <m/>
    <m/>
    <m/>
    <m/>
    <n v="0.04"/>
    <n v="45"/>
    <n v="157"/>
    <m/>
    <m/>
    <m/>
    <m/>
    <m/>
    <m/>
    <m/>
    <m/>
    <m/>
    <m/>
    <m/>
    <n v="0.56000000000000005"/>
    <m/>
    <m/>
    <m/>
    <m/>
    <m/>
    <m/>
    <n v="100"/>
    <n v="0"/>
    <n v="0"/>
    <m/>
    <n v="100"/>
    <n v="0"/>
    <n v="0"/>
  </r>
  <r>
    <x v="58"/>
    <s v="02.859.452/0002-30"/>
    <s v="MARCOS A. ALMEIDA"/>
    <s v="(16) 3821-7777"/>
    <s v="E1GC"/>
    <n v="91.35"/>
    <m/>
    <n v="27.3"/>
    <n v="23.6"/>
    <n v="1.1000000000000001"/>
    <n v="1.9"/>
    <n v="0.7"/>
    <n v="60.1"/>
    <n v="87.4"/>
    <n v="69"/>
    <m/>
    <n v="26.9"/>
    <n v="23.6"/>
    <n v="1.1000000000000001"/>
    <n v="1.8"/>
    <n v="0.4"/>
    <n v="60.5"/>
    <n v="87.4"/>
    <n v="69"/>
    <m/>
    <m/>
    <n v="129213.77"/>
    <n v="7582499.3399999999"/>
    <n v="2462131.59"/>
    <n v="94.7"/>
    <n v="8"/>
    <m/>
    <n v="50"/>
    <m/>
    <n v="17595.689999999999"/>
    <m/>
    <m/>
    <n v="7.65"/>
    <n v="2.41"/>
    <m/>
    <x v="36"/>
    <n v="0.09"/>
    <n v="0.61"/>
    <m/>
    <m/>
    <n v="0.77"/>
    <m/>
    <m/>
    <n v="0.15"/>
    <m/>
    <n v="0.19"/>
    <n v="0.01"/>
    <n v="1.67"/>
    <m/>
    <m/>
    <m/>
    <m/>
    <n v="837.38"/>
    <n v="25.35"/>
    <n v="8.57"/>
    <m/>
    <m/>
    <n v="0.3"/>
    <n v="2.8"/>
    <m/>
    <m/>
    <m/>
    <m/>
    <n v="0.16"/>
    <n v="4.03"/>
    <m/>
    <m/>
    <m/>
    <m/>
    <m/>
    <n v="0.01"/>
    <n v="0.17"/>
    <m/>
    <m/>
    <n v="0.38"/>
    <m/>
    <m/>
    <m/>
    <m/>
    <m/>
    <m/>
    <n v="2462131.59"/>
    <m/>
    <n v="9.73"/>
    <n v="43.22"/>
    <n v="41.08"/>
    <m/>
    <n v="12.15"/>
    <n v="50"/>
    <m/>
    <m/>
    <n v="259.18"/>
    <n v="50"/>
    <m/>
    <m/>
    <m/>
    <m/>
    <m/>
    <m/>
    <m/>
    <m/>
    <m/>
    <m/>
    <m/>
    <m/>
    <m/>
    <m/>
    <m/>
    <m/>
    <n v="7.0000000000000007E-2"/>
    <n v="45"/>
    <n v="113.44"/>
    <m/>
    <m/>
    <m/>
    <m/>
    <m/>
    <m/>
    <m/>
    <m/>
    <m/>
    <m/>
    <m/>
    <n v="0.64"/>
    <m/>
    <m/>
    <m/>
    <m/>
    <m/>
    <m/>
    <n v="100"/>
    <n v="0"/>
    <n v="0"/>
    <m/>
    <n v="100"/>
    <n v="0"/>
    <n v="0"/>
  </r>
  <r>
    <x v="59"/>
    <s v="49605157/0002-10"/>
    <s v="LEANDRO RENATO"/>
    <s v="(14) 99753-9001"/>
    <s v="E1GC"/>
    <n v="100"/>
    <m/>
    <n v="25.7"/>
    <n v="21.9"/>
    <n v="1.2"/>
    <n v="1.9"/>
    <n v="0.7"/>
    <n v="61.7"/>
    <n v="87.4"/>
    <n v="71"/>
    <m/>
    <n v="25.3"/>
    <n v="21.9"/>
    <n v="1.2"/>
    <n v="1.8"/>
    <n v="0.4"/>
    <n v="62.1"/>
    <n v="87.4"/>
    <n v="71"/>
    <m/>
    <m/>
    <n v="15531.35"/>
    <n v="1044078.56"/>
    <n v="1044078.56"/>
    <n v="100.37"/>
    <n v="11.99"/>
    <m/>
    <n v="50"/>
    <m/>
    <n v="3.35"/>
    <m/>
    <m/>
    <n v="9.48"/>
    <n v="3.09"/>
    <m/>
    <x v="37"/>
    <n v="7.0000000000000007E-2"/>
    <n v="0.34"/>
    <m/>
    <m/>
    <m/>
    <m/>
    <m/>
    <n v="0.03"/>
    <m/>
    <m/>
    <m/>
    <n v="0.92"/>
    <m/>
    <m/>
    <m/>
    <m/>
    <n v="870.75"/>
    <n v="35.090000000000003"/>
    <n v="0.31"/>
    <m/>
    <m/>
    <n v="0.38"/>
    <n v="2.8"/>
    <n v="0"/>
    <m/>
    <m/>
    <m/>
    <n v="0.55000000000000004"/>
    <n v="4.32"/>
    <m/>
    <m/>
    <m/>
    <m/>
    <m/>
    <m/>
    <n v="0.16"/>
    <m/>
    <m/>
    <n v="0.4"/>
    <m/>
    <m/>
    <m/>
    <m/>
    <m/>
    <m/>
    <n v="1044078.56"/>
    <m/>
    <n v="2.4300000000000002"/>
    <n v="70.31"/>
    <m/>
    <m/>
    <n v="31.51"/>
    <n v="50"/>
    <m/>
    <m/>
    <n v="210.78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8999999999999998"/>
    <m/>
    <m/>
    <m/>
    <m/>
    <m/>
    <m/>
    <n v="100"/>
    <n v="0"/>
    <n v="0"/>
    <m/>
    <n v="100"/>
    <n v="0"/>
    <n v="0"/>
  </r>
  <r>
    <x v="60"/>
    <s v="47.063.128/0001-68"/>
    <s v="Antonio Luiz Giro"/>
    <s v="(17) 3531-4109"/>
    <s v="E1GC"/>
    <n v="93.94"/>
    <m/>
    <n v="23.3"/>
    <n v="19.7"/>
    <n v="1"/>
    <n v="1.9"/>
    <n v="0.7"/>
    <n v="64.099999999999994"/>
    <n v="87.4"/>
    <n v="73"/>
    <m/>
    <n v="22.9"/>
    <n v="19.7"/>
    <n v="1"/>
    <n v="1.8"/>
    <n v="0.4"/>
    <n v="64.5"/>
    <n v="87.4"/>
    <n v="74"/>
    <m/>
    <m/>
    <n v="31146.81"/>
    <n v="2092915.13"/>
    <n v="2092915.13"/>
    <n v="89.7"/>
    <n v="11.53"/>
    <m/>
    <n v="50"/>
    <m/>
    <n v="6098.48"/>
    <m/>
    <m/>
    <n v="8.92"/>
    <n v="12.54"/>
    <m/>
    <x v="9"/>
    <n v="0.04"/>
    <n v="0.16"/>
    <m/>
    <m/>
    <n v="0.09"/>
    <m/>
    <m/>
    <m/>
    <m/>
    <n v="0.22"/>
    <m/>
    <n v="0.43"/>
    <n v="0.35"/>
    <n v="0.2"/>
    <n v="0.51"/>
    <m/>
    <n v="739.5"/>
    <n v="39.94"/>
    <n v="16.22"/>
    <m/>
    <m/>
    <n v="0.38"/>
    <n v="2.8"/>
    <m/>
    <m/>
    <m/>
    <m/>
    <m/>
    <n v="4.58"/>
    <m/>
    <m/>
    <m/>
    <m/>
    <m/>
    <m/>
    <n v="0.16"/>
    <m/>
    <m/>
    <m/>
    <m/>
    <m/>
    <m/>
    <m/>
    <m/>
    <m/>
    <n v="2161428.56"/>
    <m/>
    <n v="15.05"/>
    <n v="26.46"/>
    <n v="67.98"/>
    <n v="8.07"/>
    <n v="4.08"/>
    <n v="48.48"/>
    <m/>
    <m/>
    <n v="266.36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"/>
    <m/>
    <m/>
    <m/>
    <m/>
    <m/>
    <m/>
    <n v="100"/>
    <n v="0"/>
    <n v="0"/>
    <m/>
    <n v="100"/>
    <n v="0"/>
    <n v="0"/>
  </r>
  <r>
    <x v="61"/>
    <s v="03.794.600/0002-48"/>
    <s v="José Cândido Pessoa de Melo, Leonam José da Silva, Sabrina Nascimento, Mário Júnior"/>
    <s v="(81) 3912 3177"/>
    <s v="E1GC"/>
    <n v="49.95"/>
    <m/>
    <n v="25.8"/>
    <n v="21.7"/>
    <n v="1.5"/>
    <n v="1.9"/>
    <n v="0.7"/>
    <n v="61.6"/>
    <n v="87.4"/>
    <n v="70"/>
    <m/>
    <n v="25.5"/>
    <n v="21.7"/>
    <n v="1.5"/>
    <n v="1.8"/>
    <n v="0.4"/>
    <n v="61.9"/>
    <n v="87.4"/>
    <n v="71"/>
    <m/>
    <m/>
    <n v="14659.03"/>
    <n v="580933.32999999996"/>
    <n v="580933.32999999996"/>
    <n v="71.61"/>
    <n v="29.31"/>
    <m/>
    <n v="50"/>
    <m/>
    <n v="14659.03"/>
    <m/>
    <m/>
    <n v="3.85"/>
    <n v="0.06"/>
    <m/>
    <x v="18"/>
    <n v="0.02"/>
    <n v="0.08"/>
    <m/>
    <m/>
    <m/>
    <m/>
    <m/>
    <n v="0.02"/>
    <m/>
    <m/>
    <m/>
    <n v="0.08"/>
    <n v="0.03"/>
    <m/>
    <n v="0.01"/>
    <m/>
    <n v="1204.69"/>
    <n v="42.72"/>
    <m/>
    <m/>
    <m/>
    <n v="0.38"/>
    <n v="2.8"/>
    <m/>
    <m/>
    <m/>
    <m/>
    <n v="1.22"/>
    <n v="3.43"/>
    <m/>
    <m/>
    <m/>
    <m/>
    <m/>
    <m/>
    <n v="0.45"/>
    <m/>
    <m/>
    <m/>
    <m/>
    <m/>
    <m/>
    <m/>
    <m/>
    <m/>
    <n v="1163012.33"/>
    <m/>
    <n v="8.35"/>
    <n v="37.450000000000003"/>
    <n v="37.729999999999997"/>
    <m/>
    <m/>
    <m/>
    <m/>
    <m/>
    <n v="347.71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3"/>
    <m/>
    <m/>
    <m/>
    <m/>
    <m/>
    <m/>
    <n v="100"/>
    <n v="0"/>
    <n v="0"/>
    <m/>
    <n v="100"/>
    <n v="0"/>
    <n v="0"/>
  </r>
  <r>
    <x v="62"/>
    <s v="01.105.558/0001-02"/>
    <s v="Patrícia Gonçalves de Paula Melo"/>
    <s v="34 - 3818.7500"/>
    <s v="E1GC"/>
    <n v="92.11"/>
    <m/>
    <n v="18.899999999999999"/>
    <n v="15.1"/>
    <n v="1.2"/>
    <n v="1.9"/>
    <n v="0.7"/>
    <n v="68.5"/>
    <n v="87.4"/>
    <n v="78"/>
    <m/>
    <n v="18.5"/>
    <n v="15.1"/>
    <n v="1.2"/>
    <n v="1.8"/>
    <n v="0.4"/>
    <n v="68.900000000000006"/>
    <n v="87.4"/>
    <n v="79"/>
    <m/>
    <m/>
    <n v="24676.04"/>
    <n v="1327406.6000000001"/>
    <n v="1327406.6000000001"/>
    <n v="49.1"/>
    <n v="5.68"/>
    <m/>
    <n v="50"/>
    <m/>
    <n v="1479.57"/>
    <m/>
    <n v="3.78"/>
    <n v="6.19"/>
    <n v="5.39"/>
    <m/>
    <x v="38"/>
    <n v="0.15"/>
    <n v="0.73"/>
    <m/>
    <m/>
    <n v="0.09"/>
    <m/>
    <m/>
    <n v="0.01"/>
    <m/>
    <m/>
    <m/>
    <n v="2.17"/>
    <n v="0.03"/>
    <n v="0.25"/>
    <m/>
    <m/>
    <n v="391.23"/>
    <n v="35.229999999999997"/>
    <m/>
    <m/>
    <m/>
    <n v="0.01"/>
    <n v="2.8"/>
    <n v="0"/>
    <n v="90"/>
    <m/>
    <m/>
    <n v="0.44"/>
    <m/>
    <n v="3.77"/>
    <m/>
    <m/>
    <m/>
    <m/>
    <n v="0.01"/>
    <n v="0.15"/>
    <m/>
    <m/>
    <n v="0.03"/>
    <m/>
    <m/>
    <m/>
    <m/>
    <m/>
    <m/>
    <n v="1441176.86"/>
    <m/>
    <n v="20.94"/>
    <n v="17.75"/>
    <n v="72.88"/>
    <n v="87.68"/>
    <m/>
    <m/>
    <m/>
    <m/>
    <n v="250"/>
    <n v="49"/>
    <m/>
    <m/>
    <m/>
    <m/>
    <n v="1.6"/>
    <n v="50"/>
    <n v="53"/>
    <m/>
    <m/>
    <m/>
    <m/>
    <m/>
    <m/>
    <m/>
    <m/>
    <m/>
    <m/>
    <m/>
    <m/>
    <m/>
    <m/>
    <m/>
    <m/>
    <n v="0.1"/>
    <n v="0.01"/>
    <m/>
    <m/>
    <m/>
    <m/>
    <m/>
    <n v="0.88"/>
    <m/>
    <m/>
    <m/>
    <m/>
    <m/>
    <m/>
    <n v="100"/>
    <n v="0"/>
    <n v="0"/>
    <m/>
    <n v="100"/>
    <n v="0"/>
    <n v="0"/>
  </r>
  <r>
    <x v="63"/>
    <s v="71.324.784/0001-51"/>
    <s v="DANIELA BENTO GOMES / MARCIO COMIN"/>
    <s v="16-3946-4033 / 16-3946-7039"/>
    <s v="E1GC"/>
    <n v="47.2"/>
    <m/>
    <n v="24.4"/>
    <n v="21.4"/>
    <n v="1.1000000000000001"/>
    <n v="1.2"/>
    <n v="0.7"/>
    <n v="63"/>
    <n v="87.4"/>
    <n v="72"/>
    <m/>
    <n v="23.8"/>
    <n v="21.4"/>
    <n v="1.1000000000000001"/>
    <n v="0.8"/>
    <n v="0.4"/>
    <n v="63.6"/>
    <n v="87.4"/>
    <n v="73"/>
    <m/>
    <m/>
    <n v="23303.59"/>
    <n v="1878785.05"/>
    <n v="1418115.37"/>
    <n v="63.8"/>
    <n v="8.3000000000000007"/>
    <m/>
    <n v="50"/>
    <m/>
    <n v="9493.73"/>
    <m/>
    <m/>
    <n v="6.87"/>
    <n v="2.71"/>
    <m/>
    <x v="39"/>
    <m/>
    <n v="0.01"/>
    <m/>
    <m/>
    <n v="0.03"/>
    <m/>
    <m/>
    <m/>
    <m/>
    <n v="0.54"/>
    <m/>
    <n v="1.08"/>
    <n v="0.11"/>
    <n v="0.04"/>
    <n v="0.11"/>
    <m/>
    <n v="1050.28"/>
    <n v="57.41"/>
    <n v="9.06"/>
    <m/>
    <m/>
    <n v="0.28999999999999998"/>
    <n v="3.51"/>
    <m/>
    <m/>
    <m/>
    <m/>
    <n v="0.03"/>
    <n v="4.6900000000000004"/>
    <m/>
    <m/>
    <m/>
    <m/>
    <m/>
    <m/>
    <n v="0.06"/>
    <m/>
    <m/>
    <m/>
    <m/>
    <m/>
    <m/>
    <m/>
    <m/>
    <m/>
    <n v="3004414.42"/>
    <m/>
    <n v="30.18"/>
    <n v="10.69"/>
    <n v="65.459999999999994"/>
    <n v="22.35"/>
    <n v="3.71"/>
    <n v="50"/>
    <m/>
    <m/>
    <n v="275.79000000000002"/>
    <n v="50"/>
    <m/>
    <m/>
    <m/>
    <m/>
    <n v="1.66"/>
    <n v="50"/>
    <n v="77.7"/>
    <m/>
    <m/>
    <m/>
    <m/>
    <m/>
    <m/>
    <m/>
    <m/>
    <m/>
    <n v="0.11"/>
    <n v="45"/>
    <n v="111"/>
    <m/>
    <m/>
    <m/>
    <m/>
    <m/>
    <m/>
    <m/>
    <m/>
    <m/>
    <m/>
    <m/>
    <n v="1.53"/>
    <m/>
    <m/>
    <m/>
    <m/>
    <m/>
    <m/>
    <n v="43.43"/>
    <n v="56.57"/>
    <n v="0"/>
    <m/>
    <n v="21.91"/>
    <n v="78.09"/>
    <n v="0"/>
  </r>
  <r>
    <x v="64"/>
    <s v="71.324.792/0001-06"/>
    <s v="Márcio Rogerio Comin"/>
    <s v="(16) 39467000"/>
    <s v="E1GC"/>
    <n v="93.56"/>
    <m/>
    <n v="15.8"/>
    <n v="13.2"/>
    <n v="1"/>
    <n v="0.9"/>
    <n v="0.7"/>
    <n v="71.599999999999994"/>
    <n v="87.4"/>
    <n v="82"/>
    <m/>
    <n v="0.04"/>
    <n v="0"/>
    <n v="0"/>
    <n v="0"/>
    <n v="0.4"/>
    <n v="87"/>
    <n v="87.4"/>
    <n v="99"/>
    <m/>
    <m/>
    <n v="27445.29"/>
    <n v="2042674.96"/>
    <n v="1367877.66"/>
    <n v="61.64"/>
    <n v="7.19"/>
    <m/>
    <n v="50"/>
    <m/>
    <n v="1738.07"/>
    <m/>
    <m/>
    <n v="2.36"/>
    <n v="0.18"/>
    <m/>
    <x v="40"/>
    <m/>
    <n v="0.01"/>
    <m/>
    <m/>
    <n v="0.02"/>
    <m/>
    <m/>
    <m/>
    <m/>
    <n v="0.04"/>
    <m/>
    <n v="7.0000000000000007E-2"/>
    <n v="0.08"/>
    <n v="0.12"/>
    <n v="0.27"/>
    <m/>
    <n v="975.54"/>
    <n v="60.63"/>
    <n v="7.26"/>
    <n v="1.05"/>
    <n v="2.95"/>
    <n v="0.5"/>
    <n v="4.3099999999999996"/>
    <n v="0.61"/>
    <n v="6.5"/>
    <n v="19.600000000000001"/>
    <m/>
    <n v="0.24"/>
    <n v="7.4"/>
    <m/>
    <m/>
    <m/>
    <m/>
    <m/>
    <n v="0.01"/>
    <n v="0.14000000000000001"/>
    <m/>
    <m/>
    <n v="0.08"/>
    <m/>
    <m/>
    <m/>
    <m/>
    <m/>
    <m/>
    <n v="1429916.42"/>
    <m/>
    <m/>
    <n v="39.86"/>
    <n v="69.55"/>
    <n v="46.28"/>
    <m/>
    <m/>
    <m/>
    <m/>
    <n v="220.44"/>
    <n v="50"/>
    <m/>
    <m/>
    <m/>
    <m/>
    <n v="9.57"/>
    <n v="50"/>
    <n v="59.19"/>
    <m/>
    <m/>
    <m/>
    <m/>
    <m/>
    <m/>
    <m/>
    <m/>
    <m/>
    <n v="0.03"/>
    <n v="45"/>
    <n v="2.21"/>
    <m/>
    <m/>
    <m/>
    <m/>
    <m/>
    <m/>
    <m/>
    <m/>
    <m/>
    <m/>
    <m/>
    <n v="1.72"/>
    <m/>
    <m/>
    <m/>
    <m/>
    <m/>
    <m/>
    <n v="20.22"/>
    <n v="79.78"/>
    <n v="0"/>
    <m/>
    <n v="0"/>
    <n v="0"/>
    <n v="0"/>
  </r>
  <r>
    <x v="65"/>
    <s v="53.009.825/0001-33"/>
    <s v="Flávio Oliveira /Michelle Scachetti"/>
    <s v="(16) 3810-1075/(11) 2349-2717"/>
    <s v="E1GC"/>
    <n v="99.36"/>
    <m/>
    <n v="24.5"/>
    <n v="21"/>
    <n v="0.9"/>
    <n v="1.9"/>
    <n v="0.7"/>
    <n v="62.9"/>
    <n v="87.4"/>
    <n v="72"/>
    <m/>
    <n v="24.2"/>
    <n v="21"/>
    <n v="0.9"/>
    <n v="1.8"/>
    <n v="0.4"/>
    <n v="63.2"/>
    <n v="87.4"/>
    <n v="72"/>
    <m/>
    <m/>
    <n v="75605.81"/>
    <n v="5614287.25"/>
    <n v="5614287.25"/>
    <n v="54.34"/>
    <n v="5.75"/>
    <n v="18896.3"/>
    <n v="50"/>
    <m/>
    <n v="22689.93"/>
    <m/>
    <m/>
    <n v="8.8699999999999992"/>
    <n v="5.77"/>
    <m/>
    <x v="41"/>
    <n v="0.02"/>
    <n v="0.08"/>
    <m/>
    <m/>
    <n v="0.51"/>
    <n v="0.23"/>
    <m/>
    <m/>
    <m/>
    <n v="0.28999999999999998"/>
    <n v="0.02"/>
    <n v="0.63"/>
    <m/>
    <n v="0.33"/>
    <n v="0.35"/>
    <m/>
    <n v="592.27"/>
    <n v="42.98"/>
    <n v="25.24"/>
    <m/>
    <m/>
    <n v="0.38"/>
    <n v="2.8"/>
    <m/>
    <m/>
    <m/>
    <m/>
    <n v="0.12"/>
    <n v="4.38"/>
    <m/>
    <m/>
    <m/>
    <m/>
    <m/>
    <m/>
    <n v="0.11"/>
    <m/>
    <m/>
    <m/>
    <m/>
    <m/>
    <m/>
    <m/>
    <m/>
    <m/>
    <n v="5650324.3399999999"/>
    <n v="18896.3"/>
    <n v="13.38"/>
    <n v="20.25"/>
    <n v="80.66"/>
    <n v="39.83"/>
    <n v="0.19"/>
    <n v="49.43"/>
    <m/>
    <m/>
    <n v="216.54"/>
    <n v="49"/>
    <m/>
    <n v="6.69"/>
    <n v="50"/>
    <m/>
    <m/>
    <m/>
    <m/>
    <m/>
    <m/>
    <m/>
    <m/>
    <m/>
    <m/>
    <m/>
    <m/>
    <m/>
    <n v="0.04"/>
    <n v="45"/>
    <n v="176"/>
    <m/>
    <m/>
    <m/>
    <m/>
    <m/>
    <m/>
    <m/>
    <m/>
    <m/>
    <m/>
    <m/>
    <n v="0.84"/>
    <m/>
    <m/>
    <m/>
    <m/>
    <m/>
    <m/>
    <n v="100"/>
    <n v="0"/>
    <n v="0"/>
    <m/>
    <n v="100"/>
    <n v="0"/>
    <n v="0"/>
  </r>
  <r>
    <x v="66"/>
    <s v="44.870.939/0001-82"/>
    <s v="Wagner Lellis / João Vitor Bento Marim"/>
    <s v="(16) 3952 - 9300"/>
    <s v="E1GC"/>
    <n v="97"/>
    <m/>
    <n v="20.399999999999999"/>
    <n v="17.7"/>
    <n v="0.6"/>
    <n v="1.3"/>
    <n v="0.7"/>
    <n v="67"/>
    <n v="87.4"/>
    <n v="77"/>
    <m/>
    <n v="20.3"/>
    <n v="17.7"/>
    <n v="0.6"/>
    <n v="1.5"/>
    <n v="0.4"/>
    <n v="67.099999999999994"/>
    <n v="87.4"/>
    <n v="77"/>
    <m/>
    <m/>
    <n v="28618.75"/>
    <n v="2184473.46"/>
    <n v="2184473.46"/>
    <n v="67.22"/>
    <n v="6.8"/>
    <n v="12539.16"/>
    <n v="50"/>
    <m/>
    <n v="23316.86"/>
    <m/>
    <n v="1.4"/>
    <n v="9.66"/>
    <n v="5.3"/>
    <m/>
    <x v="42"/>
    <m/>
    <n v="0.02"/>
    <m/>
    <m/>
    <m/>
    <m/>
    <m/>
    <m/>
    <m/>
    <n v="0.81"/>
    <m/>
    <n v="1.63"/>
    <n v="0.17"/>
    <n v="0.03"/>
    <n v="0.13"/>
    <m/>
    <n v="1019.17"/>
    <n v="36.61"/>
    <n v="8.1199999999999992"/>
    <m/>
    <m/>
    <n v="0.39"/>
    <n v="2.8"/>
    <n v="0"/>
    <m/>
    <m/>
    <m/>
    <m/>
    <n v="5.37"/>
    <m/>
    <m/>
    <m/>
    <m/>
    <m/>
    <m/>
    <n v="0.02"/>
    <m/>
    <m/>
    <m/>
    <m/>
    <m/>
    <m/>
    <m/>
    <m/>
    <m/>
    <n v="2252134.94"/>
    <n v="12539.16"/>
    <n v="33.229999999999997"/>
    <n v="34.630000000000003"/>
    <n v="102.74"/>
    <n v="33.31"/>
    <n v="13.43"/>
    <n v="48"/>
    <m/>
    <m/>
    <n v="243.6"/>
    <n v="48"/>
    <m/>
    <n v="5.57"/>
    <n v="50"/>
    <m/>
    <m/>
    <m/>
    <m/>
    <m/>
    <m/>
    <m/>
    <m/>
    <m/>
    <m/>
    <m/>
    <m/>
    <m/>
    <n v="0.06"/>
    <n v="45"/>
    <n v="28.4"/>
    <m/>
    <m/>
    <m/>
    <m/>
    <m/>
    <m/>
    <m/>
    <m/>
    <m/>
    <m/>
    <m/>
    <n v="0.63"/>
    <m/>
    <m/>
    <m/>
    <m/>
    <m/>
    <m/>
    <n v="55.43"/>
    <n v="44.57"/>
    <n v="0"/>
    <m/>
    <n v="78.47"/>
    <n v="21.53"/>
    <n v="0"/>
  </r>
  <r>
    <x v="67"/>
    <s v="07.895.728/0006-82"/>
    <s v="Patricia Aparecida Soares"/>
    <s v="(67) 3562-5700"/>
    <s v="E1GC"/>
    <n v="80.599999999999994"/>
    <m/>
    <n v="27.4"/>
    <n v="23.7"/>
    <n v="1.1000000000000001"/>
    <n v="1.9"/>
    <n v="0.7"/>
    <n v="60"/>
    <n v="87.4"/>
    <n v="69"/>
    <m/>
    <n v="27.1"/>
    <n v="23.7"/>
    <n v="1.1000000000000001"/>
    <n v="1.8"/>
    <n v="0.4"/>
    <n v="60.3"/>
    <n v="87.4"/>
    <n v="69"/>
    <m/>
    <m/>
    <n v="51770.5"/>
    <n v="3603961.74"/>
    <n v="3603961.74"/>
    <n v="191.14"/>
    <n v="14.65"/>
    <m/>
    <n v="50"/>
    <m/>
    <n v="2292.08"/>
    <m/>
    <m/>
    <n v="14.96"/>
    <n v="8.74"/>
    <m/>
    <x v="43"/>
    <n v="0.1"/>
    <n v="0.49"/>
    <m/>
    <m/>
    <n v="0.82"/>
    <n v="0.01"/>
    <m/>
    <n v="0.04"/>
    <m/>
    <n v="0.03"/>
    <m/>
    <n v="1.47"/>
    <m/>
    <n v="0.28000000000000003"/>
    <m/>
    <m/>
    <n v="827.89"/>
    <n v="3.88"/>
    <n v="12.24"/>
    <n v="11.7"/>
    <m/>
    <n v="0.38"/>
    <n v="2.8"/>
    <m/>
    <n v="2.8"/>
    <m/>
    <m/>
    <n v="0.7"/>
    <n v="3.5"/>
    <m/>
    <m/>
    <m/>
    <m/>
    <m/>
    <m/>
    <n v="0.01"/>
    <m/>
    <m/>
    <m/>
    <m/>
    <m/>
    <m/>
    <m/>
    <m/>
    <m/>
    <n v="39874646.289999999"/>
    <m/>
    <n v="8.86"/>
    <n v="68.849999999999994"/>
    <m/>
    <n v="68.239999999999995"/>
    <n v="0.35"/>
    <n v="50"/>
    <m/>
    <m/>
    <n v="285.27999999999997"/>
    <n v="50"/>
    <m/>
    <m/>
    <m/>
    <m/>
    <m/>
    <m/>
    <m/>
    <m/>
    <m/>
    <m/>
    <m/>
    <m/>
    <n v="2.5"/>
    <n v="35"/>
    <n v="20.97"/>
    <m/>
    <m/>
    <m/>
    <m/>
    <m/>
    <m/>
    <m/>
    <m/>
    <m/>
    <m/>
    <m/>
    <m/>
    <m/>
    <m/>
    <m/>
    <n v="0.01"/>
    <m/>
    <m/>
    <m/>
    <m/>
    <m/>
    <m/>
    <n v="100"/>
    <n v="0"/>
    <n v="0"/>
    <m/>
    <n v="100"/>
    <n v="0"/>
    <n v="0"/>
  </r>
  <r>
    <x v="68"/>
    <s v="48.295.562/0011-08"/>
    <s v="Renata Nobre"/>
    <s v="(18) 3229-2955"/>
    <s v="E1GC"/>
    <n v="90.68"/>
    <m/>
    <n v="21.5"/>
    <n v="17.8"/>
    <n v="1.1000000000000001"/>
    <n v="1.9"/>
    <n v="0.7"/>
    <n v="65.900000000000006"/>
    <n v="87.4"/>
    <n v="75"/>
    <m/>
    <n v="21.2"/>
    <n v="17.8"/>
    <n v="1.1000000000000001"/>
    <n v="1.8"/>
    <n v="0.4"/>
    <n v="66.2"/>
    <n v="87.4"/>
    <n v="76"/>
    <m/>
    <m/>
    <n v="40433.4"/>
    <n v="1876090.2"/>
    <n v="1876090.2"/>
    <n v="71.900000000000006"/>
    <n v="6.4"/>
    <m/>
    <n v="50"/>
    <m/>
    <n v="630.79"/>
    <m/>
    <m/>
    <n v="34.85"/>
    <n v="8.35"/>
    <m/>
    <x v="44"/>
    <n v="0.11"/>
    <n v="0.54"/>
    <m/>
    <m/>
    <m/>
    <m/>
    <m/>
    <n v="0.05"/>
    <m/>
    <n v="0.09"/>
    <n v="0.05"/>
    <n v="0.97"/>
    <n v="0.01"/>
    <n v="0.4"/>
    <n v="0"/>
    <m/>
    <n v="234.96"/>
    <n v="6.14"/>
    <n v="3.92"/>
    <n v="8.7200000000000006"/>
    <m/>
    <n v="0.38"/>
    <n v="2.8"/>
    <n v="0"/>
    <n v="18.100000000000001"/>
    <m/>
    <m/>
    <n v="0.03"/>
    <n v="0.55000000000000004"/>
    <m/>
    <m/>
    <m/>
    <m/>
    <m/>
    <n v="0"/>
    <n v="0.18"/>
    <m/>
    <m/>
    <m/>
    <m/>
    <m/>
    <m/>
    <m/>
    <m/>
    <m/>
    <n v="1876090.2"/>
    <m/>
    <n v="13.77"/>
    <n v="12.31"/>
    <n v="95.2"/>
    <n v="33.020000000000003"/>
    <m/>
    <m/>
    <m/>
    <m/>
    <n v="257.48"/>
    <n v="50"/>
    <m/>
    <m/>
    <m/>
    <m/>
    <m/>
    <m/>
    <m/>
    <m/>
    <m/>
    <m/>
    <m/>
    <m/>
    <m/>
    <m/>
    <m/>
    <m/>
    <n v="0.28999999999999998"/>
    <n v="45"/>
    <n v="31.1"/>
    <m/>
    <m/>
    <m/>
    <m/>
    <n v="0.12"/>
    <n v="0"/>
    <m/>
    <m/>
    <m/>
    <m/>
    <m/>
    <n v="1.03"/>
    <m/>
    <m/>
    <m/>
    <m/>
    <m/>
    <m/>
    <n v="100"/>
    <n v="0"/>
    <n v="0"/>
    <m/>
    <n v="100"/>
    <n v="0"/>
    <n v="0"/>
  </r>
  <r>
    <x v="69"/>
    <s v="48295562/0018-84"/>
    <s v="Renata Nobre"/>
    <s v="(18) 3229-2955"/>
    <s v="E1GC"/>
    <n v="90.68"/>
    <m/>
    <n v="17.2"/>
    <n v="13.6"/>
    <n v="1"/>
    <n v="1.9"/>
    <n v="0.7"/>
    <n v="70.2"/>
    <n v="87.4"/>
    <n v="80"/>
    <m/>
    <n v="16.899999999999999"/>
    <n v="13.6"/>
    <n v="1"/>
    <n v="1.8"/>
    <n v="0.4"/>
    <n v="70.5"/>
    <n v="87.4"/>
    <n v="81"/>
    <m/>
    <m/>
    <n v="46939.39"/>
    <n v="2715942.9"/>
    <n v="2715942.9"/>
    <n v="48.57"/>
    <n v="5.5"/>
    <m/>
    <n v="50"/>
    <m/>
    <n v="6832.03"/>
    <m/>
    <m/>
    <n v="13.15"/>
    <n v="3.31"/>
    <m/>
    <x v="45"/>
    <n v="0.11"/>
    <n v="0.56999999999999995"/>
    <n v="0"/>
    <n v="0.01"/>
    <n v="0.3"/>
    <m/>
    <m/>
    <n v="0.14000000000000001"/>
    <m/>
    <n v="0.08"/>
    <m/>
    <n v="1.27"/>
    <n v="0"/>
    <n v="0.36"/>
    <n v="0"/>
    <m/>
    <n v="318.82"/>
    <n v="19.940000000000001"/>
    <n v="9.9600000000000009"/>
    <n v="9.6199999999999992"/>
    <m/>
    <n v="0.38"/>
    <n v="2.8"/>
    <n v="0"/>
    <n v="21.92"/>
    <m/>
    <m/>
    <n v="0.02"/>
    <n v="0.42"/>
    <m/>
    <m/>
    <m/>
    <m/>
    <m/>
    <n v="0"/>
    <n v="0.14000000000000001"/>
    <m/>
    <m/>
    <m/>
    <m/>
    <m/>
    <m/>
    <m/>
    <m/>
    <m/>
    <n v="2715942.9"/>
    <m/>
    <n v="21.85"/>
    <n v="12.54"/>
    <n v="79.790000000000006"/>
    <n v="55.1"/>
    <m/>
    <m/>
    <m/>
    <m/>
    <n v="251.27"/>
    <n v="50"/>
    <m/>
    <m/>
    <m/>
    <m/>
    <m/>
    <m/>
    <m/>
    <m/>
    <m/>
    <m/>
    <m/>
    <m/>
    <m/>
    <m/>
    <m/>
    <m/>
    <n v="7.0000000000000007E-2"/>
    <n v="45"/>
    <n v="33.700000000000003"/>
    <m/>
    <m/>
    <m/>
    <m/>
    <n v="7.0000000000000007E-2"/>
    <n v="0"/>
    <m/>
    <m/>
    <m/>
    <m/>
    <m/>
    <n v="0.95"/>
    <m/>
    <m/>
    <m/>
    <m/>
    <m/>
    <m/>
    <n v="100"/>
    <n v="0"/>
    <n v="0"/>
    <m/>
    <n v="100"/>
    <n v="0"/>
    <n v="0"/>
  </r>
  <r>
    <x v="70"/>
    <s v="0015.009.178/0001-70"/>
    <s v="Caetano Henrique Grossi"/>
    <s v="(65) 3332-3568"/>
    <s v="E1GC"/>
    <n v="64.61"/>
    <m/>
    <n v="33.299999999999997"/>
    <n v="29.6"/>
    <n v="1.2"/>
    <n v="1.9"/>
    <n v="0.7"/>
    <n v="54.1"/>
    <n v="87.4"/>
    <n v="62"/>
    <m/>
    <n v="33"/>
    <n v="29.6"/>
    <n v="1.2"/>
    <n v="1.8"/>
    <n v="0.4"/>
    <n v="54.4"/>
    <n v="87.4"/>
    <n v="62"/>
    <m/>
    <m/>
    <n v="54916.45"/>
    <n v="3201879.3"/>
    <n v="3201879.3"/>
    <n v="95.48"/>
    <n v="11.65"/>
    <m/>
    <n v="50"/>
    <m/>
    <n v="24030.53"/>
    <m/>
    <m/>
    <n v="10.81"/>
    <n v="1.02"/>
    <m/>
    <x v="45"/>
    <n v="0.09"/>
    <n v="0.44"/>
    <m/>
    <m/>
    <n v="0.32"/>
    <m/>
    <m/>
    <m/>
    <m/>
    <n v="0.2"/>
    <m/>
    <n v="0.7"/>
    <m/>
    <m/>
    <m/>
    <m/>
    <n v="1160.3399999999999"/>
    <n v="33.26"/>
    <n v="6.85"/>
    <m/>
    <m/>
    <n v="0.38"/>
    <n v="2.8"/>
    <m/>
    <m/>
    <m/>
    <m/>
    <m/>
    <n v="8.1999999999999993"/>
    <m/>
    <m/>
    <m/>
    <m/>
    <m/>
    <m/>
    <n v="0.1"/>
    <m/>
    <m/>
    <n v="0.02"/>
    <m/>
    <m/>
    <m/>
    <m/>
    <m/>
    <m/>
    <n v="4956033.83"/>
    <m/>
    <n v="24.84"/>
    <n v="32.4"/>
    <n v="31.25"/>
    <n v="10.06"/>
    <m/>
    <m/>
    <m/>
    <m/>
    <n v="300"/>
    <n v="51"/>
    <m/>
    <m/>
    <m/>
    <m/>
    <m/>
    <m/>
    <m/>
    <m/>
    <m/>
    <m/>
    <m/>
    <m/>
    <m/>
    <m/>
    <m/>
    <m/>
    <m/>
    <m/>
    <m/>
    <m/>
    <m/>
    <m/>
    <m/>
    <n v="0.15"/>
    <m/>
    <m/>
    <m/>
    <m/>
    <m/>
    <m/>
    <m/>
    <m/>
    <m/>
    <m/>
    <m/>
    <m/>
    <m/>
    <n v="100"/>
    <n v="0"/>
    <n v="0"/>
    <m/>
    <n v="100"/>
    <n v="0"/>
    <n v="0"/>
  </r>
  <r>
    <x v="71"/>
    <s v="43.545.284/0001-04"/>
    <s v="FRANCIELLI PEREIRA MAGALHÃES"/>
    <s v="(17)34659100"/>
    <s v="E1GC"/>
    <n v="97.55"/>
    <m/>
    <n v="26.8"/>
    <n v="23.1"/>
    <n v="1.1000000000000001"/>
    <n v="1.9"/>
    <n v="0.7"/>
    <n v="60.6"/>
    <n v="87.4"/>
    <n v="69"/>
    <m/>
    <n v="26.4"/>
    <n v="23.1"/>
    <n v="1.1000000000000001"/>
    <n v="1.7"/>
    <n v="0.4"/>
    <n v="61"/>
    <n v="87.4"/>
    <n v="70"/>
    <m/>
    <m/>
    <n v="30690.45"/>
    <n v="1708382.65"/>
    <n v="1708382.65"/>
    <n v="96.39"/>
    <n v="9.44"/>
    <m/>
    <n v="50"/>
    <m/>
    <n v="3680.62"/>
    <m/>
    <m/>
    <n v="6.42"/>
    <n v="2.0699999999999998"/>
    <m/>
    <x v="46"/>
    <n v="0.03"/>
    <n v="0.14000000000000001"/>
    <m/>
    <m/>
    <n v="0.15"/>
    <m/>
    <m/>
    <m/>
    <m/>
    <n v="0.11"/>
    <m/>
    <n v="0.33"/>
    <n v="0.62"/>
    <n v="0.25"/>
    <n v="0.69"/>
    <m/>
    <n v="1204.8499999999999"/>
    <n v="39.17"/>
    <n v="14.04"/>
    <m/>
    <m/>
    <n v="0.38"/>
    <n v="2.8"/>
    <n v="0"/>
    <m/>
    <m/>
    <m/>
    <n v="0.17"/>
    <n v="4.8499999999999996"/>
    <m/>
    <m/>
    <m/>
    <m/>
    <m/>
    <m/>
    <n v="0.21"/>
    <m/>
    <m/>
    <n v="0.12"/>
    <m/>
    <m/>
    <m/>
    <m/>
    <m/>
    <m/>
    <n v="1722945.71"/>
    <m/>
    <n v="28.15"/>
    <n v="55.6"/>
    <m/>
    <m/>
    <n v="36.21"/>
    <n v="50"/>
    <m/>
    <m/>
    <n v="247.19"/>
    <n v="50"/>
    <m/>
    <m/>
    <m/>
    <m/>
    <m/>
    <m/>
    <m/>
    <m/>
    <m/>
    <m/>
    <m/>
    <m/>
    <m/>
    <m/>
    <m/>
    <m/>
    <n v="0.12"/>
    <n v="45"/>
    <n v="51.4"/>
    <m/>
    <m/>
    <m/>
    <m/>
    <m/>
    <m/>
    <m/>
    <m/>
    <m/>
    <m/>
    <m/>
    <n v="0.39"/>
    <m/>
    <m/>
    <m/>
    <m/>
    <m/>
    <m/>
    <n v="100"/>
    <n v="0"/>
    <n v="0"/>
    <m/>
    <n v="93.96"/>
    <n v="6.04"/>
    <n v="0"/>
  </r>
  <r>
    <x v="72"/>
    <s v="28.620.879/0001-93"/>
    <s v="Camilo Terranova"/>
    <n v="1126156865"/>
    <s v="E1GC"/>
    <e v="#N/A"/>
    <m/>
    <n v="40.299999999999997"/>
    <n v="36.1"/>
    <n v="1.6"/>
    <n v="1.9"/>
    <n v="0.7"/>
    <n v="47.1"/>
    <n v="87.4"/>
    <n v="54"/>
    <m/>
    <n v="39.9"/>
    <n v="36.1"/>
    <n v="1.6"/>
    <n v="1.8"/>
    <n v="0.4"/>
    <n v="47.5"/>
    <n v="87.4"/>
    <n v="54"/>
    <m/>
    <m/>
    <n v="21392.86"/>
    <n v="605040.89"/>
    <n v="605040.89"/>
    <n v="128.63999999999999"/>
    <n v="10.46"/>
    <m/>
    <n v="50"/>
    <m/>
    <n v="21392.86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8"/>
    <m/>
    <m/>
    <n v="0.38"/>
    <n v="2.8"/>
    <n v="0"/>
    <m/>
    <m/>
    <m/>
    <m/>
    <n v="6"/>
    <m/>
    <m/>
    <m/>
    <m/>
    <m/>
    <m/>
    <m/>
    <m/>
    <m/>
    <m/>
    <m/>
    <m/>
    <m/>
    <m/>
    <m/>
    <m/>
    <n v="730131.83"/>
    <m/>
    <n v="9.6999999999999993"/>
    <n v="30.04"/>
    <n v="49.99"/>
    <n v="34.299999999999997"/>
    <m/>
    <m/>
    <m/>
    <m/>
    <n v="342.91"/>
    <n v="50"/>
    <m/>
    <m/>
    <m/>
    <m/>
    <m/>
    <m/>
    <m/>
    <m/>
    <m/>
    <m/>
    <m/>
    <m/>
    <m/>
    <m/>
    <m/>
    <m/>
    <m/>
    <m/>
    <m/>
    <m/>
    <m/>
    <m/>
    <m/>
    <n v="0.03"/>
    <n v="0.46"/>
    <m/>
    <m/>
    <m/>
    <m/>
    <m/>
    <n v="3.36"/>
    <m/>
    <m/>
    <m/>
    <m/>
    <m/>
    <m/>
    <n v="100"/>
    <n v="0"/>
    <n v="0"/>
    <m/>
    <n v="100"/>
    <n v="0"/>
    <n v="0"/>
  </r>
  <r>
    <x v="73"/>
    <s v="04.969.941/0001-99"/>
    <s v="Joselito Souza Carvalho"/>
    <s v="16-3953-9500"/>
    <s v="E1GC"/>
    <n v="98.11"/>
    <m/>
    <n v="22.2"/>
    <n v="17.899999999999999"/>
    <n v="1.8"/>
    <n v="1.8"/>
    <n v="0.7"/>
    <n v="65.2"/>
    <n v="87.4"/>
    <n v="75"/>
    <m/>
    <n v="21.8"/>
    <n v="17.899999999999999"/>
    <n v="1.8"/>
    <n v="1.6"/>
    <n v="0.4"/>
    <n v="65.599999999999994"/>
    <n v="87.4"/>
    <n v="75"/>
    <m/>
    <m/>
    <n v="48449.11"/>
    <n v="3412040.09"/>
    <n v="3412040.09"/>
    <n v="116.68"/>
    <n v="1.93"/>
    <m/>
    <m/>
    <m/>
    <n v="4606.8900000000003"/>
    <m/>
    <m/>
    <n v="5.66"/>
    <n v="1.21"/>
    <m/>
    <x v="47"/>
    <m/>
    <m/>
    <m/>
    <m/>
    <m/>
    <m/>
    <m/>
    <m/>
    <m/>
    <n v="0.08"/>
    <m/>
    <n v="0.18"/>
    <n v="1.01"/>
    <n v="0.18"/>
    <n v="1.04"/>
    <m/>
    <n v="681.83"/>
    <n v="20.53"/>
    <n v="0.8"/>
    <m/>
    <m/>
    <n v="0.38"/>
    <n v="2.8"/>
    <n v="0"/>
    <m/>
    <m/>
    <m/>
    <m/>
    <n v="5.2"/>
    <m/>
    <m/>
    <m/>
    <m/>
    <m/>
    <n v="0.01"/>
    <n v="0.14000000000000001"/>
    <m/>
    <m/>
    <m/>
    <m/>
    <m/>
    <m/>
    <m/>
    <m/>
    <m/>
    <n v="3477832.63"/>
    <m/>
    <n v="29.72"/>
    <n v="17.260000000000002"/>
    <n v="58.43"/>
    <m/>
    <n v="16.02"/>
    <m/>
    <m/>
    <m/>
    <n v="242.08"/>
    <n v="50"/>
    <m/>
    <m/>
    <m/>
    <m/>
    <m/>
    <m/>
    <m/>
    <m/>
    <m/>
    <m/>
    <m/>
    <m/>
    <m/>
    <m/>
    <m/>
    <m/>
    <m/>
    <m/>
    <m/>
    <m/>
    <m/>
    <m/>
    <m/>
    <n v="0.11"/>
    <n v="0.02"/>
    <m/>
    <m/>
    <m/>
    <m/>
    <m/>
    <n v="0.44"/>
    <m/>
    <n v="15.5"/>
    <m/>
    <m/>
    <m/>
    <m/>
    <n v="88.09"/>
    <n v="11.91"/>
    <n v="0"/>
    <m/>
    <n v="86.87"/>
    <n v="13.13"/>
    <n v="0"/>
  </r>
  <r>
    <x v="74"/>
    <s v="55.109.565/0001-01"/>
    <s v="Alexandre Bazan"/>
    <s v="16 39539000"/>
    <s v="E1GC"/>
    <n v="98.36"/>
    <m/>
    <n v="21.2"/>
    <n v="16.5"/>
    <n v="2.2000000000000002"/>
    <n v="1.8"/>
    <n v="0.7"/>
    <n v="66.2"/>
    <n v="87.4"/>
    <n v="76"/>
    <m/>
    <n v="20.8"/>
    <n v="16.5"/>
    <n v="2.2000000000000002"/>
    <n v="1.7"/>
    <n v="0.4"/>
    <n v="66.599999999999994"/>
    <n v="87.4"/>
    <n v="76"/>
    <m/>
    <m/>
    <n v="48990.1"/>
    <n v="3515180.28"/>
    <n v="3515180.28"/>
    <n v="93.14"/>
    <n v="1.72"/>
    <m/>
    <n v="50"/>
    <m/>
    <n v="4964.9799999999996"/>
    <m/>
    <m/>
    <n v="6.63"/>
    <n v="0.47"/>
    <m/>
    <x v="48"/>
    <m/>
    <m/>
    <m/>
    <m/>
    <m/>
    <m/>
    <m/>
    <m/>
    <m/>
    <n v="0.06"/>
    <m/>
    <n v="0.11"/>
    <n v="0.98"/>
    <n v="0.19"/>
    <n v="0.99"/>
    <m/>
    <n v="762.7"/>
    <n v="26.31"/>
    <n v="0.56000000000000005"/>
    <m/>
    <m/>
    <n v="0.38"/>
    <n v="2.8"/>
    <n v="0"/>
    <m/>
    <m/>
    <m/>
    <m/>
    <n v="4.01"/>
    <m/>
    <m/>
    <m/>
    <m/>
    <m/>
    <m/>
    <n v="0.19"/>
    <m/>
    <m/>
    <m/>
    <m/>
    <m/>
    <m/>
    <m/>
    <m/>
    <m/>
    <n v="3573619.06"/>
    <m/>
    <n v="27.04"/>
    <n v="23.16"/>
    <n v="58.46"/>
    <m/>
    <n v="27.74"/>
    <n v="50"/>
    <m/>
    <m/>
    <n v="246.92"/>
    <n v="50"/>
    <m/>
    <m/>
    <m/>
    <m/>
    <m/>
    <m/>
    <m/>
    <m/>
    <m/>
    <m/>
    <m/>
    <m/>
    <m/>
    <m/>
    <m/>
    <m/>
    <m/>
    <m/>
    <m/>
    <m/>
    <m/>
    <m/>
    <m/>
    <n v="0.42"/>
    <n v="0.02"/>
    <m/>
    <m/>
    <m/>
    <m/>
    <m/>
    <n v="0.23"/>
    <m/>
    <n v="13.21"/>
    <m/>
    <m/>
    <m/>
    <m/>
    <n v="92.95"/>
    <n v="7.05"/>
    <n v="0"/>
    <m/>
    <n v="91.69"/>
    <n v="8.31"/>
    <n v="0"/>
  </r>
  <r>
    <x v="75"/>
    <s v="12.217.832/0002-24"/>
    <s v="José Marcos Lourenço da Silva"/>
    <s v="82 32719226"/>
    <s v="E1GC"/>
    <e v="#N/A"/>
    <m/>
    <n v="30.7"/>
    <n v="26.9"/>
    <n v="1.2"/>
    <n v="1.9"/>
    <n v="0.7"/>
    <n v="56.7"/>
    <n v="87.4"/>
    <n v="65"/>
    <m/>
    <n v="30.4"/>
    <n v="26.9"/>
    <n v="1.2"/>
    <n v="1.8"/>
    <n v="0.4"/>
    <n v="57"/>
    <n v="87.4"/>
    <n v="65"/>
    <m/>
    <m/>
    <n v="24946.82"/>
    <n v="736674.83"/>
    <n v="736674.83"/>
    <n v="91.89"/>
    <n v="71.84"/>
    <n v="8052.8"/>
    <n v="50"/>
    <m/>
    <n v="15065.79"/>
    <m/>
    <m/>
    <n v="10.76"/>
    <n v="0.53"/>
    <m/>
    <x v="49"/>
    <m/>
    <m/>
    <m/>
    <m/>
    <m/>
    <m/>
    <m/>
    <m/>
    <m/>
    <n v="0.11"/>
    <m/>
    <n v="0.21"/>
    <n v="0.93"/>
    <n v="0.36"/>
    <n v="1.1499999999999999"/>
    <m/>
    <n v="1183.42"/>
    <n v="29.02"/>
    <n v="1.06"/>
    <m/>
    <m/>
    <n v="0.32"/>
    <n v="2.8"/>
    <m/>
    <m/>
    <m/>
    <m/>
    <n v="1.72"/>
    <n v="4.3499999999999996"/>
    <m/>
    <m/>
    <m/>
    <m/>
    <m/>
    <m/>
    <n v="0.33"/>
    <m/>
    <m/>
    <n v="5.47"/>
    <m/>
    <m/>
    <m/>
    <m/>
    <m/>
    <m/>
    <n v="1133222.75"/>
    <m/>
    <n v="15.46"/>
    <n v="31.29"/>
    <n v="50.66"/>
    <m/>
    <n v="1.54"/>
    <n v="50"/>
    <m/>
    <m/>
    <n v="326.89"/>
    <n v="50.04"/>
    <m/>
    <m/>
    <m/>
    <m/>
    <m/>
    <m/>
    <m/>
    <m/>
    <m/>
    <m/>
    <m/>
    <m/>
    <m/>
    <m/>
    <m/>
    <m/>
    <m/>
    <m/>
    <m/>
    <m/>
    <n v="0.04"/>
    <n v="30"/>
    <n v="5"/>
    <m/>
    <m/>
    <m/>
    <m/>
    <m/>
    <m/>
    <m/>
    <n v="0.83"/>
    <m/>
    <m/>
    <m/>
    <m/>
    <m/>
    <m/>
    <n v="100"/>
    <n v="0"/>
    <n v="0"/>
    <m/>
    <n v="100"/>
    <n v="0"/>
    <n v="0"/>
  </r>
  <r>
    <x v="21"/>
    <s v="48.295.562/0014-50"/>
    <s v="Renata Nobre"/>
    <s v="(18) 3229-2955"/>
    <s v="E1GC"/>
    <n v="98.14"/>
    <m/>
    <n v="20.6"/>
    <n v="16.7"/>
    <n v="1.3"/>
    <n v="1.9"/>
    <n v="0.7"/>
    <n v="66.8"/>
    <n v="87.4"/>
    <n v="76"/>
    <m/>
    <n v="20.3"/>
    <n v="16.7"/>
    <n v="1.3"/>
    <n v="1.8"/>
    <n v="0.4"/>
    <n v="67.099999999999994"/>
    <n v="87.4"/>
    <n v="77"/>
    <m/>
    <m/>
    <n v="57197.56"/>
    <n v="2824671.34"/>
    <n v="2824671.34"/>
    <n v="75.099999999999994"/>
    <n v="4.5999999999999996"/>
    <m/>
    <n v="50"/>
    <m/>
    <n v="15815.94"/>
    <m/>
    <n v="0"/>
    <n v="17.600000000000001"/>
    <n v="3.27"/>
    <m/>
    <x v="12"/>
    <n v="0.12"/>
    <n v="0.62"/>
    <n v="0"/>
    <n v="0.01"/>
    <n v="0.37"/>
    <m/>
    <m/>
    <n v="0.14000000000000001"/>
    <m/>
    <n v="0.09"/>
    <m/>
    <n v="1.34"/>
    <n v="0"/>
    <n v="0.33"/>
    <n v="0"/>
    <m/>
    <n v="264.02"/>
    <n v="25.1"/>
    <n v="8.6999999999999993"/>
    <n v="12.3"/>
    <m/>
    <n v="0.38"/>
    <n v="2.8"/>
    <n v="0"/>
    <n v="22.16"/>
    <n v="0"/>
    <m/>
    <n v="0.03"/>
    <n v="0.43"/>
    <m/>
    <m/>
    <m/>
    <m/>
    <m/>
    <n v="0"/>
    <n v="0.18"/>
    <m/>
    <m/>
    <m/>
    <m/>
    <m/>
    <m/>
    <m/>
    <m/>
    <m/>
    <n v="2824671.34"/>
    <m/>
    <n v="6.33"/>
    <n v="18.93"/>
    <n v="93.2"/>
    <n v="20.12"/>
    <m/>
    <m/>
    <m/>
    <m/>
    <n v="253.85"/>
    <n v="50"/>
    <m/>
    <m/>
    <m/>
    <m/>
    <m/>
    <m/>
    <m/>
    <m/>
    <m/>
    <m/>
    <m/>
    <m/>
    <m/>
    <m/>
    <m/>
    <m/>
    <n v="0.31"/>
    <n v="45"/>
    <n v="20.5"/>
    <m/>
    <m/>
    <m/>
    <m/>
    <n v="0.1"/>
    <n v="0"/>
    <m/>
    <m/>
    <m/>
    <m/>
    <m/>
    <n v="3.54"/>
    <m/>
    <m/>
    <m/>
    <m/>
    <m/>
    <m/>
    <n v="100"/>
    <n v="0"/>
    <n v="0"/>
    <m/>
    <n v="100"/>
    <n v="0"/>
    <n v="0"/>
  </r>
  <r>
    <x v="76"/>
    <s v="52.189.420/0001-61"/>
    <s v="Monique Suguitani"/>
    <s v="19 3423 9123"/>
    <s v="E1GC"/>
    <n v="98.54"/>
    <m/>
    <n v="36.200000000000003"/>
    <n v="32.5"/>
    <n v="1.1000000000000001"/>
    <n v="1.9"/>
    <n v="0.7"/>
    <n v="51.2"/>
    <n v="87.4"/>
    <n v="59"/>
    <m/>
    <n v="35.799999999999997"/>
    <n v="32.5"/>
    <n v="1.1000000000000001"/>
    <n v="1.8"/>
    <n v="0.4"/>
    <n v="51.6"/>
    <n v="87.4"/>
    <n v="59"/>
    <m/>
    <m/>
    <n v="30991.03"/>
    <n v="1954093.5"/>
    <n v="1871649.27"/>
    <n v="82.73"/>
    <n v="8.1300000000000008"/>
    <m/>
    <n v="68"/>
    <m/>
    <n v="30991.03"/>
    <m/>
    <m/>
    <m/>
    <m/>
    <m/>
    <x v="7"/>
    <m/>
    <m/>
    <m/>
    <m/>
    <m/>
    <m/>
    <m/>
    <m/>
    <m/>
    <m/>
    <m/>
    <m/>
    <m/>
    <m/>
    <m/>
    <m/>
    <m/>
    <n v="42.8"/>
    <n v="10.8"/>
    <m/>
    <m/>
    <n v="0.38"/>
    <n v="2.8"/>
    <m/>
    <m/>
    <m/>
    <m/>
    <m/>
    <n v="6"/>
    <m/>
    <m/>
    <m/>
    <m/>
    <m/>
    <m/>
    <m/>
    <m/>
    <m/>
    <m/>
    <m/>
    <m/>
    <m/>
    <m/>
    <m/>
    <m/>
    <n v="1871649.27"/>
    <m/>
    <n v="41.18"/>
    <n v="0.03"/>
    <n v="67.33"/>
    <m/>
    <n v="41.85"/>
    <m/>
    <m/>
    <m/>
    <n v="219.89"/>
    <n v="50"/>
    <m/>
    <m/>
    <m/>
    <m/>
    <m/>
    <m/>
    <m/>
    <m/>
    <m/>
    <m/>
    <m/>
    <m/>
    <m/>
    <m/>
    <m/>
    <m/>
    <m/>
    <m/>
    <m/>
    <m/>
    <m/>
    <m/>
    <m/>
    <n v="0.05"/>
    <n v="0.01"/>
    <m/>
    <m/>
    <m/>
    <m/>
    <m/>
    <n v="0.4"/>
    <m/>
    <m/>
    <m/>
    <m/>
    <m/>
    <m/>
    <n v="100"/>
    <n v="0"/>
    <n v="0"/>
    <m/>
    <n v="100"/>
    <n v="0"/>
    <n v="0"/>
  </r>
  <r>
    <x v="77"/>
    <s v="09.538.989./0001-66"/>
    <s v="Monique Suguitani"/>
    <s v="19 3423 9123"/>
    <s v="E1GC"/>
    <n v="77.510000000000005"/>
    <m/>
    <n v="36.799999999999997"/>
    <n v="32.9"/>
    <n v="1.3"/>
    <n v="1.9"/>
    <n v="0.7"/>
    <n v="50.6"/>
    <n v="87.4"/>
    <n v="58"/>
    <m/>
    <n v="36.4"/>
    <n v="32.9"/>
    <n v="1.3"/>
    <n v="1.8"/>
    <n v="0.4"/>
    <n v="51"/>
    <n v="87.4"/>
    <n v="58"/>
    <m/>
    <m/>
    <n v="46468.47"/>
    <n v="2860001.99"/>
    <n v="2860001.99"/>
    <n v="65.72"/>
    <n v="10.86"/>
    <m/>
    <n v="69"/>
    <m/>
    <n v="46468.47"/>
    <m/>
    <m/>
    <m/>
    <m/>
    <m/>
    <x v="7"/>
    <m/>
    <m/>
    <m/>
    <m/>
    <m/>
    <m/>
    <m/>
    <m/>
    <m/>
    <m/>
    <m/>
    <m/>
    <m/>
    <m/>
    <m/>
    <m/>
    <m/>
    <n v="42.8"/>
    <n v="10.8"/>
    <m/>
    <m/>
    <n v="0.38"/>
    <n v="2.8"/>
    <m/>
    <m/>
    <m/>
    <m/>
    <m/>
    <n v="6"/>
    <m/>
    <m/>
    <m/>
    <m/>
    <m/>
    <m/>
    <m/>
    <m/>
    <m/>
    <m/>
    <m/>
    <m/>
    <m/>
    <m/>
    <m/>
    <m/>
    <n v="3344427.43"/>
    <m/>
    <n v="29.44"/>
    <n v="14.8"/>
    <n v="47.98"/>
    <n v="67.06"/>
    <m/>
    <m/>
    <m/>
    <m/>
    <n v="254.93"/>
    <n v="50"/>
    <m/>
    <m/>
    <m/>
    <m/>
    <n v="29.76"/>
    <n v="41"/>
    <n v="32.47"/>
    <m/>
    <m/>
    <m/>
    <m/>
    <m/>
    <m/>
    <m/>
    <m/>
    <m/>
    <m/>
    <m/>
    <m/>
    <m/>
    <m/>
    <m/>
    <m/>
    <n v="7.0000000000000007E-2"/>
    <n v="0.01"/>
    <m/>
    <m/>
    <m/>
    <m/>
    <m/>
    <n v="1.1499999999999999"/>
    <m/>
    <m/>
    <m/>
    <m/>
    <m/>
    <m/>
    <n v="100"/>
    <n v="0"/>
    <n v="0"/>
    <m/>
    <n v="100"/>
    <n v="0"/>
    <n v="0"/>
  </r>
  <r>
    <x v="78"/>
    <s v="43.960.335/0001-64"/>
    <s v="Monique Suguitani"/>
    <s v="19 3423 9123"/>
    <s v="E1GC"/>
    <n v="91.82"/>
    <m/>
    <n v="24.1"/>
    <n v="20.399999999999999"/>
    <n v="1.1000000000000001"/>
    <n v="1.9"/>
    <n v="0.7"/>
    <n v="63.3"/>
    <n v="87.4"/>
    <n v="72"/>
    <m/>
    <m/>
    <m/>
    <m/>
    <m/>
    <m/>
    <m/>
    <m/>
    <m/>
    <m/>
    <m/>
    <n v="56713.86"/>
    <n v="3730042.87"/>
    <n v="1969011.93"/>
    <n v="82.89"/>
    <n v="8.83"/>
    <m/>
    <n v="52"/>
    <m/>
    <n v="6352.45"/>
    <m/>
    <m/>
    <m/>
    <m/>
    <m/>
    <x v="7"/>
    <m/>
    <m/>
    <m/>
    <m/>
    <m/>
    <m/>
    <m/>
    <m/>
    <m/>
    <m/>
    <m/>
    <m/>
    <m/>
    <m/>
    <m/>
    <m/>
    <m/>
    <n v="37.380000000000003"/>
    <n v="1.48"/>
    <n v="0.09"/>
    <m/>
    <n v="0.38"/>
    <n v="2.8"/>
    <m/>
    <n v="12.7"/>
    <m/>
    <m/>
    <n v="0.15"/>
    <n v="4.63"/>
    <m/>
    <m/>
    <m/>
    <m/>
    <m/>
    <m/>
    <n v="0.21"/>
    <m/>
    <m/>
    <m/>
    <m/>
    <m/>
    <m/>
    <m/>
    <m/>
    <m/>
    <n v="1969486.31"/>
    <m/>
    <m/>
    <n v="44.24"/>
    <n v="61.91"/>
    <n v="6.45"/>
    <n v="12.2"/>
    <n v="50"/>
    <m/>
    <m/>
    <n v="248.49"/>
    <n v="50"/>
    <m/>
    <m/>
    <m/>
    <m/>
    <n v="0.28000000000000003"/>
    <n v="50"/>
    <n v="10"/>
    <m/>
    <m/>
    <m/>
    <m/>
    <m/>
    <m/>
    <m/>
    <m/>
    <m/>
    <m/>
    <m/>
    <m/>
    <m/>
    <m/>
    <m/>
    <m/>
    <n v="0.04"/>
    <n v="0.02"/>
    <m/>
    <m/>
    <m/>
    <m/>
    <m/>
    <n v="1.0900000000000001"/>
    <m/>
    <m/>
    <m/>
    <m/>
    <m/>
    <m/>
    <n v="100"/>
    <n v="0"/>
    <n v="0"/>
    <m/>
    <n v="100"/>
    <n v="0"/>
    <n v="0"/>
  </r>
  <r>
    <x v="79"/>
    <s v="08.070.508/0003-30"/>
    <s v="Monique Suguitani"/>
    <s v="19 3423 9123"/>
    <s v="E1GC"/>
    <n v="89.25"/>
    <m/>
    <n v="28"/>
    <n v="23.3"/>
    <n v="2.1"/>
    <n v="1.9"/>
    <n v="0.7"/>
    <n v="59.4"/>
    <n v="87.4"/>
    <n v="68"/>
    <m/>
    <n v="27.7"/>
    <n v="23.3"/>
    <n v="2.1"/>
    <n v="1.8"/>
    <n v="0.4"/>
    <n v="59.7"/>
    <n v="87.4"/>
    <n v="68"/>
    <m/>
    <m/>
    <n v="127606.45"/>
    <n v="7531494.3399999999"/>
    <n v="5887311.5899999999"/>
    <n v="119.27"/>
    <n v="12.08"/>
    <m/>
    <n v="53"/>
    <m/>
    <n v="32810.050000000003"/>
    <m/>
    <m/>
    <m/>
    <m/>
    <m/>
    <x v="7"/>
    <m/>
    <m/>
    <m/>
    <m/>
    <m/>
    <m/>
    <m/>
    <m/>
    <m/>
    <m/>
    <m/>
    <m/>
    <m/>
    <m/>
    <m/>
    <m/>
    <m/>
    <n v="27.58"/>
    <n v="2.37"/>
    <m/>
    <m/>
    <n v="0.38"/>
    <n v="2.8"/>
    <m/>
    <m/>
    <m/>
    <m/>
    <n v="0.21"/>
    <n v="5.59"/>
    <m/>
    <m/>
    <m/>
    <m/>
    <m/>
    <m/>
    <n v="0.2"/>
    <m/>
    <m/>
    <m/>
    <m/>
    <m/>
    <m/>
    <m/>
    <m/>
    <m/>
    <n v="5891448.7699999996"/>
    <m/>
    <n v="25.09"/>
    <n v="12.43"/>
    <n v="65.760000000000005"/>
    <n v="59.75"/>
    <n v="0.64"/>
    <n v="50"/>
    <m/>
    <m/>
    <n v="237.78"/>
    <n v="50"/>
    <m/>
    <m/>
    <m/>
    <m/>
    <n v="116.37"/>
    <n v="37"/>
    <n v="144"/>
    <m/>
    <m/>
    <m/>
    <m/>
    <m/>
    <m/>
    <m/>
    <m/>
    <m/>
    <m/>
    <m/>
    <m/>
    <m/>
    <m/>
    <m/>
    <m/>
    <n v="0.12"/>
    <m/>
    <m/>
    <m/>
    <m/>
    <m/>
    <m/>
    <n v="2.0699999999999998"/>
    <m/>
    <m/>
    <m/>
    <m/>
    <m/>
    <m/>
    <n v="100"/>
    <n v="0"/>
    <n v="0"/>
    <m/>
    <n v="100"/>
    <n v="0"/>
    <n v="0"/>
  </r>
  <r>
    <x v="80"/>
    <s v="08.070.508/0065-32"/>
    <s v="Monique Suguitani"/>
    <s v="19 3423 9123"/>
    <s v="E1GC"/>
    <n v="92.73"/>
    <m/>
    <n v="27.1"/>
    <n v="23.3"/>
    <n v="1.2"/>
    <n v="1.9"/>
    <n v="0.7"/>
    <n v="60.3"/>
    <n v="87.4"/>
    <n v="69"/>
    <m/>
    <n v="26.8"/>
    <n v="23.3"/>
    <n v="1.2"/>
    <n v="1.8"/>
    <n v="0.4"/>
    <n v="60.6"/>
    <n v="87.4"/>
    <n v="69"/>
    <m/>
    <m/>
    <n v="67334.06"/>
    <n v="5042935.6900000004"/>
    <n v="4851296.53"/>
    <n v="86.37"/>
    <n v="7.78"/>
    <m/>
    <n v="59"/>
    <m/>
    <n v="33482.230000000003"/>
    <m/>
    <m/>
    <m/>
    <m/>
    <m/>
    <x v="7"/>
    <m/>
    <m/>
    <m/>
    <m/>
    <m/>
    <m/>
    <m/>
    <m/>
    <m/>
    <m/>
    <m/>
    <m/>
    <m/>
    <m/>
    <m/>
    <m/>
    <m/>
    <n v="60.2"/>
    <n v="5.32"/>
    <m/>
    <m/>
    <n v="0.38"/>
    <n v="2.8"/>
    <m/>
    <m/>
    <m/>
    <m/>
    <n v="0.09"/>
    <n v="5.24"/>
    <m/>
    <m/>
    <m/>
    <m/>
    <m/>
    <m/>
    <n v="0.12"/>
    <m/>
    <m/>
    <m/>
    <m/>
    <m/>
    <m/>
    <m/>
    <m/>
    <m/>
    <n v="4851296.53"/>
    <m/>
    <n v="15.35"/>
    <n v="21.67"/>
    <n v="71.180000000000007"/>
    <n v="61.18"/>
    <n v="0.2"/>
    <n v="50"/>
    <m/>
    <m/>
    <n v="229.68"/>
    <n v="50"/>
    <m/>
    <m/>
    <m/>
    <m/>
    <n v="61"/>
    <n v="42"/>
    <n v="54.55"/>
    <m/>
    <m/>
    <m/>
    <m/>
    <m/>
    <m/>
    <m/>
    <m/>
    <m/>
    <m/>
    <m/>
    <m/>
    <m/>
    <n v="0.04"/>
    <n v="0.02"/>
    <m/>
    <m/>
    <m/>
    <m/>
    <m/>
    <m/>
    <m/>
    <m/>
    <n v="0.86"/>
    <m/>
    <m/>
    <m/>
    <m/>
    <m/>
    <m/>
    <n v="100"/>
    <n v="0"/>
    <n v="0"/>
    <m/>
    <n v="100"/>
    <n v="0"/>
    <n v="0"/>
  </r>
  <r>
    <x v="81"/>
    <s v="08.070.508/0121-84"/>
    <s v="Monique Suguitani"/>
    <s v="19 3423 9123"/>
    <s v="E1GC"/>
    <n v="91.6"/>
    <m/>
    <n v="26.7"/>
    <n v="22.5"/>
    <n v="1.7"/>
    <n v="1.9"/>
    <n v="0.7"/>
    <n v="60.7"/>
    <n v="87.4"/>
    <n v="69"/>
    <m/>
    <n v="26.4"/>
    <n v="22.5"/>
    <n v="1.7"/>
    <n v="1.8"/>
    <n v="0.4"/>
    <n v="61"/>
    <n v="87.4"/>
    <n v="70"/>
    <m/>
    <m/>
    <n v="99186.8"/>
    <n v="5537276.9199999999"/>
    <n v="3722834.18"/>
    <n v="105.16"/>
    <n v="15.34"/>
    <n v="40092.07"/>
    <n v="55"/>
    <m/>
    <n v="23762.02"/>
    <m/>
    <m/>
    <m/>
    <m/>
    <m/>
    <x v="7"/>
    <m/>
    <m/>
    <m/>
    <m/>
    <m/>
    <m/>
    <m/>
    <m/>
    <m/>
    <m/>
    <m/>
    <m/>
    <m/>
    <m/>
    <m/>
    <m/>
    <m/>
    <n v="21.79"/>
    <n v="3.38"/>
    <n v="4.1500000000000004"/>
    <m/>
    <n v="0.38"/>
    <n v="2.8"/>
    <m/>
    <n v="4.26"/>
    <m/>
    <m/>
    <n v="0.16"/>
    <n v="5.69"/>
    <m/>
    <m/>
    <m/>
    <m/>
    <m/>
    <m/>
    <n v="0.28000000000000003"/>
    <m/>
    <m/>
    <m/>
    <m/>
    <m/>
    <m/>
    <m/>
    <m/>
    <m/>
    <n v="3724153.5"/>
    <n v="40092070"/>
    <n v="10.01"/>
    <n v="20.56"/>
    <n v="84.48"/>
    <n v="59.91"/>
    <n v="7.0000000000000007E-2"/>
    <n v="50"/>
    <m/>
    <m/>
    <n v="215.35"/>
    <n v="50"/>
    <m/>
    <n v="10.77"/>
    <n v="50"/>
    <m/>
    <n v="115.24"/>
    <n v="43"/>
    <n v="78.760000000000005"/>
    <m/>
    <m/>
    <m/>
    <m/>
    <m/>
    <m/>
    <m/>
    <m/>
    <m/>
    <m/>
    <m/>
    <m/>
    <m/>
    <m/>
    <m/>
    <m/>
    <n v="7.0000000000000007E-2"/>
    <m/>
    <m/>
    <m/>
    <m/>
    <m/>
    <m/>
    <n v="2.39"/>
    <m/>
    <m/>
    <m/>
    <m/>
    <m/>
    <m/>
    <n v="100"/>
    <n v="0"/>
    <n v="0"/>
    <m/>
    <n v="100"/>
    <n v="0"/>
    <n v="0"/>
  </r>
  <r>
    <x v="82"/>
    <s v="08.070.508/0068-85"/>
    <s v="Monique Suguitani"/>
    <s v="19 3423 9123"/>
    <s v="E1GC"/>
    <n v="96.17"/>
    <m/>
    <n v="26.3"/>
    <n v="22.5"/>
    <n v="1.2"/>
    <n v="1.9"/>
    <n v="0.7"/>
    <n v="61.1"/>
    <n v="87.4"/>
    <n v="70"/>
    <m/>
    <n v="26"/>
    <n v="22.5"/>
    <n v="1.2"/>
    <n v="1.8"/>
    <n v="0.4"/>
    <n v="61.4"/>
    <n v="87.4"/>
    <n v="70"/>
    <m/>
    <m/>
    <n v="62111.87"/>
    <n v="4004599.22"/>
    <n v="3976066.72"/>
    <n v="87.53"/>
    <n v="9.76"/>
    <m/>
    <n v="56"/>
    <m/>
    <n v="22061.74"/>
    <m/>
    <m/>
    <m/>
    <m/>
    <m/>
    <x v="7"/>
    <m/>
    <m/>
    <m/>
    <m/>
    <m/>
    <m/>
    <m/>
    <m/>
    <m/>
    <m/>
    <m/>
    <m/>
    <m/>
    <m/>
    <m/>
    <m/>
    <m/>
    <n v="20.67"/>
    <n v="25.09"/>
    <m/>
    <m/>
    <n v="0.38"/>
    <n v="2.8"/>
    <m/>
    <m/>
    <m/>
    <m/>
    <n v="0.11"/>
    <n v="4.76"/>
    <m/>
    <m/>
    <m/>
    <m/>
    <m/>
    <m/>
    <n v="0.16"/>
    <m/>
    <m/>
    <m/>
    <m/>
    <m/>
    <m/>
    <m/>
    <m/>
    <m/>
    <n v="3976052.57"/>
    <m/>
    <n v="56.49"/>
    <n v="3.68"/>
    <n v="32.35"/>
    <n v="63.88"/>
    <n v="0.37"/>
    <n v="50"/>
    <m/>
    <m/>
    <n v="253.2"/>
    <n v="50"/>
    <m/>
    <m/>
    <m/>
    <m/>
    <n v="41.42"/>
    <n v="50"/>
    <n v="61.07"/>
    <m/>
    <m/>
    <m/>
    <m/>
    <m/>
    <m/>
    <m/>
    <m/>
    <m/>
    <m/>
    <m/>
    <m/>
    <m/>
    <m/>
    <m/>
    <m/>
    <n v="0.05"/>
    <n v="0.01"/>
    <m/>
    <m/>
    <m/>
    <m/>
    <m/>
    <n v="0.44"/>
    <m/>
    <m/>
    <m/>
    <m/>
    <m/>
    <m/>
    <n v="100"/>
    <n v="0"/>
    <n v="0"/>
    <m/>
    <n v="100"/>
    <n v="0"/>
    <n v="0"/>
  </r>
  <r>
    <x v="83"/>
    <s v="08.070.508/0069-66"/>
    <s v="Monique Suguitani"/>
    <s v="19 3423 9123"/>
    <s v="E1GC"/>
    <n v="84.36"/>
    <m/>
    <n v="25.7"/>
    <n v="21.8"/>
    <n v="1.3"/>
    <n v="1.9"/>
    <n v="0.7"/>
    <n v="61.7"/>
    <n v="87.4"/>
    <n v="71"/>
    <m/>
    <n v="25.3"/>
    <n v="21.8"/>
    <n v="1.3"/>
    <n v="1.8"/>
    <n v="0.4"/>
    <n v="62.1"/>
    <n v="87.4"/>
    <n v="71"/>
    <m/>
    <m/>
    <n v="41453.57"/>
    <n v="2291620.65"/>
    <n v="2291620.65"/>
    <n v="52.9"/>
    <n v="8.86"/>
    <n v="39484.68"/>
    <n v="57"/>
    <m/>
    <n v="16803.12"/>
    <m/>
    <m/>
    <m/>
    <m/>
    <m/>
    <x v="7"/>
    <m/>
    <m/>
    <m/>
    <m/>
    <m/>
    <m/>
    <m/>
    <m/>
    <m/>
    <m/>
    <m/>
    <m/>
    <m/>
    <m/>
    <m/>
    <m/>
    <m/>
    <n v="42.61"/>
    <n v="4.18"/>
    <m/>
    <m/>
    <n v="0.38"/>
    <n v="2.8"/>
    <m/>
    <m/>
    <m/>
    <m/>
    <n v="0.11"/>
    <n v="5.27"/>
    <m/>
    <m/>
    <m/>
    <m/>
    <m/>
    <m/>
    <n v="0.18"/>
    <m/>
    <m/>
    <m/>
    <m/>
    <m/>
    <m/>
    <m/>
    <m/>
    <m/>
    <n v="2299995.31"/>
    <n v="39484.68"/>
    <n v="25.7"/>
    <n v="1.7"/>
    <n v="86.48"/>
    <n v="98.75"/>
    <m/>
    <m/>
    <m/>
    <m/>
    <n v="246.84"/>
    <n v="50"/>
    <m/>
    <m/>
    <m/>
    <m/>
    <n v="92.63"/>
    <n v="42"/>
    <n v="59.49"/>
    <m/>
    <m/>
    <m/>
    <m/>
    <m/>
    <m/>
    <m/>
    <m/>
    <m/>
    <m/>
    <m/>
    <m/>
    <m/>
    <m/>
    <m/>
    <m/>
    <n v="0.05"/>
    <m/>
    <m/>
    <m/>
    <m/>
    <m/>
    <m/>
    <n v="1.1399999999999999"/>
    <m/>
    <m/>
    <m/>
    <m/>
    <m/>
    <m/>
    <n v="100"/>
    <n v="0"/>
    <n v="0"/>
    <m/>
    <n v="100"/>
    <n v="0"/>
    <n v="0"/>
  </r>
  <r>
    <x v="84"/>
    <s v="08.070.508/0124-27"/>
    <s v="Monique Suguitani"/>
    <s v="19 3423 9123"/>
    <s v="E1GC"/>
    <n v="95.96"/>
    <m/>
    <n v="31.8"/>
    <n v="28.1"/>
    <n v="1.1000000000000001"/>
    <n v="1.9"/>
    <n v="0.7"/>
    <n v="55.6"/>
    <n v="87.4"/>
    <n v="64"/>
    <m/>
    <n v="31.4"/>
    <n v="28.1"/>
    <n v="1.1000000000000001"/>
    <n v="1.8"/>
    <n v="0.4"/>
    <n v="56"/>
    <n v="87.4"/>
    <n v="64"/>
    <m/>
    <m/>
    <n v="44904.2"/>
    <n v="2626426.44"/>
    <n v="2626426.44"/>
    <n v="45.92"/>
    <n v="5.79"/>
    <m/>
    <n v="59"/>
    <m/>
    <n v="22358.54"/>
    <m/>
    <m/>
    <m/>
    <m/>
    <m/>
    <x v="7"/>
    <m/>
    <m/>
    <m/>
    <m/>
    <m/>
    <m/>
    <m/>
    <m/>
    <m/>
    <m/>
    <m/>
    <m/>
    <m/>
    <m/>
    <m/>
    <m/>
    <m/>
    <n v="49.42"/>
    <n v="5.0599999999999996"/>
    <m/>
    <m/>
    <n v="0.38"/>
    <n v="2.8"/>
    <m/>
    <m/>
    <m/>
    <m/>
    <n v="0.11"/>
    <n v="5.93"/>
    <m/>
    <m/>
    <m/>
    <m/>
    <m/>
    <m/>
    <n v="0.15"/>
    <m/>
    <m/>
    <m/>
    <m/>
    <m/>
    <m/>
    <m/>
    <m/>
    <m/>
    <n v="2626426.44"/>
    <m/>
    <n v="30.36"/>
    <n v="5.94"/>
    <n v="71.900000000000006"/>
    <m/>
    <n v="7.51"/>
    <n v="50"/>
    <m/>
    <m/>
    <n v="244.11"/>
    <n v="50"/>
    <m/>
    <m/>
    <m/>
    <m/>
    <n v="1.81"/>
    <n v="50"/>
    <n v="5.0199999999999996"/>
    <m/>
    <m/>
    <m/>
    <m/>
    <m/>
    <m/>
    <m/>
    <m/>
    <m/>
    <m/>
    <m/>
    <m/>
    <m/>
    <m/>
    <m/>
    <m/>
    <m/>
    <n v="0.01"/>
    <m/>
    <m/>
    <m/>
    <m/>
    <m/>
    <n v="1.56"/>
    <m/>
    <m/>
    <m/>
    <m/>
    <m/>
    <m/>
    <n v="100"/>
    <n v="0"/>
    <n v="0"/>
    <m/>
    <n v="100"/>
    <n v="0"/>
    <n v="0"/>
  </r>
  <r>
    <x v="85"/>
    <s v="07.914.230/0014-20"/>
    <s v="Monique Suguitani"/>
    <s v="19 3423 9123"/>
    <s v="E1GC"/>
    <e v="#N/A"/>
    <m/>
    <n v="38.9"/>
    <n v="33.9"/>
    <n v="2.4"/>
    <n v="1.9"/>
    <n v="0.7"/>
    <n v="48.5"/>
    <n v="87.4"/>
    <n v="55"/>
    <m/>
    <m/>
    <m/>
    <m/>
    <m/>
    <m/>
    <m/>
    <m/>
    <m/>
    <m/>
    <m/>
    <n v="45084.32"/>
    <n v="2158215.89"/>
    <n v="1423466.72"/>
    <n v="122.07"/>
    <n v="8.67"/>
    <m/>
    <n v="57"/>
    <m/>
    <n v="10958.34"/>
    <m/>
    <m/>
    <m/>
    <m/>
    <m/>
    <x v="7"/>
    <m/>
    <m/>
    <m/>
    <m/>
    <m/>
    <m/>
    <m/>
    <m/>
    <m/>
    <m/>
    <m/>
    <m/>
    <m/>
    <m/>
    <m/>
    <m/>
    <m/>
    <n v="22.46"/>
    <n v="3.87"/>
    <m/>
    <m/>
    <n v="0.38"/>
    <n v="2.8"/>
    <m/>
    <m/>
    <m/>
    <m/>
    <m/>
    <n v="5.67"/>
    <m/>
    <m/>
    <m/>
    <m/>
    <m/>
    <m/>
    <n v="0.16"/>
    <m/>
    <m/>
    <m/>
    <m/>
    <m/>
    <m/>
    <m/>
    <m/>
    <m/>
    <n v="1424343.3"/>
    <m/>
    <m/>
    <n v="44.73"/>
    <n v="39.26"/>
    <m/>
    <n v="274.81"/>
    <n v="50"/>
    <m/>
    <m/>
    <m/>
    <m/>
    <m/>
    <m/>
    <m/>
    <m/>
    <m/>
    <m/>
    <m/>
    <m/>
    <m/>
    <m/>
    <m/>
    <m/>
    <m/>
    <m/>
    <m/>
    <m/>
    <m/>
    <m/>
    <m/>
    <m/>
    <m/>
    <m/>
    <m/>
    <n v="0.12"/>
    <m/>
    <m/>
    <m/>
    <m/>
    <m/>
    <m/>
    <n v="1.25"/>
    <m/>
    <n v="26.33"/>
    <m/>
    <m/>
    <m/>
    <m/>
    <n v="100"/>
    <n v="0"/>
    <n v="0"/>
    <m/>
    <n v="100"/>
    <n v="0"/>
    <n v="0"/>
  </r>
  <r>
    <x v="86"/>
    <s v="08.070.508/0122-65"/>
    <s v="Monique Suguitani"/>
    <s v="19 3423 9123"/>
    <s v="E1GC"/>
    <n v="91.34"/>
    <m/>
    <n v="26.9"/>
    <n v="23.1"/>
    <n v="1.2"/>
    <n v="1.9"/>
    <n v="0"/>
    <n v="60.5"/>
    <n v="87.4"/>
    <n v="69"/>
    <m/>
    <n v="26.5"/>
    <n v="23.1"/>
    <n v="1.2"/>
    <n v="1.8"/>
    <n v="0.4"/>
    <n v="60.9"/>
    <n v="87.4"/>
    <n v="70"/>
    <m/>
    <m/>
    <n v="62430.92"/>
    <n v="3737886.59"/>
    <n v="1972500.31"/>
    <n v="122.6"/>
    <n v="15.14"/>
    <m/>
    <n v="58"/>
    <m/>
    <n v="22700.99"/>
    <m/>
    <m/>
    <m/>
    <m/>
    <m/>
    <x v="7"/>
    <m/>
    <m/>
    <m/>
    <m/>
    <m/>
    <m/>
    <m/>
    <m/>
    <m/>
    <m/>
    <m/>
    <m/>
    <m/>
    <m/>
    <m/>
    <m/>
    <m/>
    <n v="24.51"/>
    <n v="5.01"/>
    <n v="5.8"/>
    <m/>
    <n v="0.38"/>
    <n v="2.8"/>
    <m/>
    <n v="4.26"/>
    <m/>
    <m/>
    <n v="0.12"/>
    <n v="5.81"/>
    <m/>
    <m/>
    <m/>
    <m/>
    <m/>
    <m/>
    <n v="0.21"/>
    <m/>
    <m/>
    <m/>
    <m/>
    <m/>
    <m/>
    <m/>
    <m/>
    <m/>
    <n v="1990566.3"/>
    <m/>
    <n v="17.010000000000002"/>
    <n v="18.73"/>
    <n v="75.7"/>
    <n v="72.88"/>
    <n v="0.09"/>
    <n v="50"/>
    <m/>
    <m/>
    <n v="232.92"/>
    <n v="50"/>
    <m/>
    <m/>
    <m/>
    <m/>
    <n v="91.66"/>
    <n v="38"/>
    <n v="8.9"/>
    <m/>
    <m/>
    <m/>
    <m/>
    <m/>
    <m/>
    <m/>
    <m/>
    <m/>
    <m/>
    <m/>
    <m/>
    <m/>
    <m/>
    <m/>
    <m/>
    <n v="7.0000000000000007E-2"/>
    <m/>
    <m/>
    <m/>
    <m/>
    <m/>
    <m/>
    <n v="1.32"/>
    <m/>
    <m/>
    <m/>
    <m/>
    <m/>
    <m/>
    <n v="100"/>
    <n v="0"/>
    <n v="0"/>
    <m/>
    <n v="100"/>
    <n v="0"/>
    <n v="0"/>
  </r>
  <r>
    <x v="87"/>
    <s v="08.070.508/0157-95"/>
    <s v="Monique Suguitani"/>
    <s v="19 3423 9123"/>
    <s v="E1GC"/>
    <n v="93.74"/>
    <m/>
    <n v="30.8"/>
    <n v="26.4"/>
    <n v="1.8"/>
    <n v="1.9"/>
    <n v="0.7"/>
    <n v="56.6"/>
    <n v="87.4"/>
    <n v="65"/>
    <m/>
    <m/>
    <m/>
    <m/>
    <m/>
    <m/>
    <m/>
    <m/>
    <m/>
    <m/>
    <m/>
    <n v="64874.79"/>
    <n v="3680572.84"/>
    <n v="2106003.4300000002"/>
    <n v="123.54"/>
    <n v="12.74"/>
    <m/>
    <n v="56"/>
    <m/>
    <n v="14818.64"/>
    <m/>
    <m/>
    <m/>
    <m/>
    <m/>
    <x v="7"/>
    <m/>
    <m/>
    <m/>
    <m/>
    <m/>
    <m/>
    <m/>
    <m/>
    <m/>
    <m/>
    <m/>
    <m/>
    <m/>
    <m/>
    <m/>
    <m/>
    <m/>
    <n v="24.97"/>
    <n v="3.52"/>
    <m/>
    <m/>
    <n v="0.38"/>
    <n v="2.8"/>
    <m/>
    <m/>
    <m/>
    <m/>
    <m/>
    <n v="5.65"/>
    <m/>
    <m/>
    <m/>
    <m/>
    <m/>
    <m/>
    <n v="0.17"/>
    <m/>
    <m/>
    <m/>
    <m/>
    <m/>
    <m/>
    <m/>
    <m/>
    <m/>
    <n v="2106367.87"/>
    <m/>
    <m/>
    <n v="48.08"/>
    <n v="51.99"/>
    <m/>
    <n v="0.27"/>
    <n v="50"/>
    <m/>
    <m/>
    <m/>
    <m/>
    <m/>
    <m/>
    <m/>
    <m/>
    <m/>
    <m/>
    <m/>
    <m/>
    <m/>
    <m/>
    <m/>
    <m/>
    <m/>
    <m/>
    <m/>
    <m/>
    <m/>
    <m/>
    <m/>
    <m/>
    <m/>
    <m/>
    <m/>
    <n v="0.12"/>
    <m/>
    <m/>
    <m/>
    <m/>
    <m/>
    <m/>
    <n v="0.6"/>
    <m/>
    <n v="21.36"/>
    <m/>
    <m/>
    <m/>
    <m/>
    <n v="100"/>
    <n v="0"/>
    <n v="0"/>
    <m/>
    <n v="100"/>
    <n v="0"/>
    <n v="0"/>
  </r>
  <r>
    <x v="88"/>
    <s v="52.189.420-0010-52"/>
    <s v="Monique Suguitani"/>
    <s v="19 3423 9123"/>
    <s v="E1GC"/>
    <e v="#N/A"/>
    <m/>
    <n v="34.200000000000003"/>
    <n v="30.5"/>
    <n v="1.1000000000000001"/>
    <n v="1.9"/>
    <n v="0.7"/>
    <n v="53.2"/>
    <n v="87.4"/>
    <n v="81"/>
    <m/>
    <n v="33.9"/>
    <n v="30.5"/>
    <n v="1.1000000000000001"/>
    <n v="1.8"/>
    <n v="0.4"/>
    <n v="53.5"/>
    <n v="87.4"/>
    <n v="61"/>
    <m/>
    <m/>
    <n v="55160.29"/>
    <n v="3254370.36"/>
    <n v="2128028"/>
    <n v="37.68"/>
    <n v="8.26"/>
    <m/>
    <n v="67"/>
    <m/>
    <n v="55160.29"/>
    <m/>
    <m/>
    <m/>
    <m/>
    <m/>
    <x v="7"/>
    <m/>
    <m/>
    <m/>
    <m/>
    <m/>
    <m/>
    <m/>
    <m/>
    <m/>
    <m/>
    <m/>
    <m/>
    <m/>
    <m/>
    <m/>
    <m/>
    <m/>
    <n v="42.8"/>
    <n v="10.08"/>
    <m/>
    <m/>
    <n v="0.38"/>
    <n v="2.8"/>
    <m/>
    <m/>
    <m/>
    <m/>
    <m/>
    <n v="6"/>
    <m/>
    <m/>
    <m/>
    <m/>
    <m/>
    <m/>
    <m/>
    <m/>
    <m/>
    <m/>
    <m/>
    <m/>
    <m/>
    <m/>
    <m/>
    <m/>
    <n v="2699050.79"/>
    <m/>
    <n v="31.87"/>
    <n v="0.44"/>
    <n v="79.53"/>
    <n v="40.520000000000003"/>
    <m/>
    <m/>
    <m/>
    <m/>
    <n v="273.41000000000003"/>
    <n v="50"/>
    <m/>
    <m/>
    <m/>
    <m/>
    <n v="8.25"/>
    <n v="47"/>
    <n v="118"/>
    <m/>
    <m/>
    <m/>
    <m/>
    <m/>
    <m/>
    <m/>
    <m/>
    <m/>
    <m/>
    <m/>
    <m/>
    <m/>
    <m/>
    <m/>
    <m/>
    <n v="0.04"/>
    <n v="0.01"/>
    <m/>
    <m/>
    <m/>
    <m/>
    <m/>
    <n v="1.25"/>
    <m/>
    <m/>
    <m/>
    <m/>
    <m/>
    <m/>
    <n v="100"/>
    <n v="0"/>
    <n v="0"/>
    <m/>
    <n v="100"/>
    <n v="0"/>
    <n v="0"/>
  </r>
  <r>
    <x v="89"/>
    <s v="52.189.420/0001-61"/>
    <s v="Monique Suguitani"/>
    <s v="19 3423 9123"/>
    <s v="E1GC"/>
    <n v="98.54"/>
    <m/>
    <n v="36.200000000000003"/>
    <n v="32.5"/>
    <n v="1.1000000000000001"/>
    <n v="1.9"/>
    <n v="0.7"/>
    <n v="51.2"/>
    <n v="87.4"/>
    <n v="59"/>
    <m/>
    <n v="35.799999999999997"/>
    <n v="32.5"/>
    <n v="1.1000000000000001"/>
    <n v="1.8"/>
    <n v="0.4"/>
    <n v="51.9"/>
    <n v="87.4"/>
    <n v="59"/>
    <m/>
    <m/>
    <n v="30991.03"/>
    <n v="1954093.5"/>
    <n v="1871649.27"/>
    <n v="82.73"/>
    <n v="8.1300000000000008"/>
    <m/>
    <n v="68"/>
    <m/>
    <n v="30991.03"/>
    <m/>
    <m/>
    <m/>
    <m/>
    <m/>
    <x v="7"/>
    <m/>
    <m/>
    <m/>
    <m/>
    <m/>
    <m/>
    <m/>
    <m/>
    <m/>
    <m/>
    <m/>
    <m/>
    <m/>
    <m/>
    <m/>
    <m/>
    <m/>
    <n v="42.8"/>
    <n v="10.08"/>
    <m/>
    <m/>
    <n v="0.38"/>
    <n v="2.8"/>
    <m/>
    <m/>
    <m/>
    <m/>
    <m/>
    <n v="6"/>
    <m/>
    <m/>
    <m/>
    <m/>
    <m/>
    <m/>
    <m/>
    <m/>
    <m/>
    <m/>
    <m/>
    <m/>
    <m/>
    <m/>
    <m/>
    <m/>
    <n v="1871649.27"/>
    <m/>
    <n v="41.18"/>
    <n v="0.03"/>
    <n v="67.33"/>
    <m/>
    <n v="41.85"/>
    <n v="50"/>
    <m/>
    <m/>
    <n v="219.89"/>
    <n v="50"/>
    <m/>
    <m/>
    <m/>
    <m/>
    <m/>
    <m/>
    <m/>
    <m/>
    <m/>
    <m/>
    <m/>
    <m/>
    <m/>
    <m/>
    <m/>
    <m/>
    <m/>
    <m/>
    <m/>
    <m/>
    <m/>
    <m/>
    <m/>
    <n v="0.05"/>
    <n v="0.01"/>
    <m/>
    <m/>
    <m/>
    <m/>
    <m/>
    <n v="0.4"/>
    <m/>
    <m/>
    <m/>
    <m/>
    <m/>
    <m/>
    <n v="100"/>
    <n v="0"/>
    <n v="0"/>
    <m/>
    <n v="100"/>
    <n v="0"/>
    <n v="0"/>
  </r>
  <r>
    <x v="90"/>
    <s v="07.459.492/0001-27"/>
    <s v="FERNANDO / CHARLLES"/>
    <s v="38 3311-3500"/>
    <s v="E1GC"/>
    <n v="95.42"/>
    <m/>
    <n v="25.6"/>
    <n v="21.5"/>
    <n v="1.5"/>
    <n v="1.9"/>
    <n v="0.7"/>
    <n v="51.8"/>
    <n v="87.4"/>
    <n v="71"/>
    <m/>
    <n v="25.8"/>
    <n v="21.5"/>
    <n v="1.5"/>
    <n v="1.8"/>
    <n v="0.4"/>
    <n v="62.2"/>
    <n v="87.4"/>
    <n v="71"/>
    <m/>
    <m/>
    <n v="16968.8"/>
    <n v="1131527.93"/>
    <n v="1131527.93"/>
    <n v="110.8"/>
    <n v="8.3000000000000007"/>
    <m/>
    <n v="50"/>
    <m/>
    <n v="5366.03"/>
    <m/>
    <n v="0.3"/>
    <n v="15.26"/>
    <n v="8.83"/>
    <m/>
    <x v="50"/>
    <n v="7.0000000000000007E-2"/>
    <n v="0.35"/>
    <m/>
    <m/>
    <n v="0.23"/>
    <n v="0.22"/>
    <m/>
    <m/>
    <n v="0.04"/>
    <n v="0.37"/>
    <m/>
    <n v="1.39"/>
    <m/>
    <m/>
    <m/>
    <m/>
    <n v="1287.48"/>
    <n v="30.19"/>
    <n v="3.71"/>
    <m/>
    <m/>
    <n v="0.12"/>
    <n v="2.8"/>
    <n v="0"/>
    <m/>
    <m/>
    <m/>
    <n v="0.01"/>
    <n v="2.77"/>
    <m/>
    <m/>
    <m/>
    <m/>
    <m/>
    <n v="0.01"/>
    <n v="0.1"/>
    <m/>
    <m/>
    <m/>
    <m/>
    <m/>
    <m/>
    <m/>
    <m/>
    <m/>
    <n v="1131527.93"/>
    <m/>
    <n v="14.54"/>
    <n v="66.319999999999993"/>
    <m/>
    <n v="69.319999999999993"/>
    <m/>
    <m/>
    <m/>
    <m/>
    <n v="278.83"/>
    <n v="51"/>
    <m/>
    <m/>
    <m/>
    <m/>
    <m/>
    <m/>
    <m/>
    <m/>
    <n v="8.83"/>
    <n v="29.1"/>
    <n v="40.200000000000003"/>
    <m/>
    <m/>
    <m/>
    <m/>
    <m/>
    <n v="0.04"/>
    <n v="45"/>
    <n v="196"/>
    <m/>
    <m/>
    <m/>
    <m/>
    <n v="0.18"/>
    <n v="0.01"/>
    <m/>
    <m/>
    <m/>
    <m/>
    <m/>
    <n v="1.23"/>
    <m/>
    <m/>
    <m/>
    <m/>
    <m/>
    <m/>
    <n v="100"/>
    <n v="0"/>
    <n v="0"/>
    <m/>
    <n v="100"/>
    <n v="0"/>
    <n v="0"/>
  </r>
  <r>
    <x v="91"/>
    <s v="16.617.789/0001-64"/>
    <s v="JAIME ALVES"/>
    <s v="37-3523-4800"/>
    <s v="E1GC"/>
    <n v="89.95"/>
    <m/>
    <n v="21.3"/>
    <n v="17.7"/>
    <n v="1.1000000000000001"/>
    <n v="1.9"/>
    <n v="0.7"/>
    <n v="66.099999999999994"/>
    <n v="87.4"/>
    <n v="76"/>
    <m/>
    <n v="21"/>
    <n v="17.7"/>
    <n v="1.1000000000000001"/>
    <n v="1.8"/>
    <n v="0.4"/>
    <n v="66.400000000000006"/>
    <n v="87.4"/>
    <n v="76"/>
    <m/>
    <m/>
    <n v="21153.14"/>
    <n v="1116110.48"/>
    <n v="1116110.48"/>
    <n v="106.99"/>
    <n v="4.13"/>
    <m/>
    <n v="50"/>
    <m/>
    <n v="1792.74"/>
    <m/>
    <m/>
    <n v="7.42"/>
    <n v="4.38"/>
    <m/>
    <x v="26"/>
    <n v="0.1"/>
    <n v="0.48"/>
    <m/>
    <m/>
    <n v="0.01"/>
    <m/>
    <m/>
    <m/>
    <m/>
    <n v="7.0000000000000007E-2"/>
    <m/>
    <n v="1.28"/>
    <m/>
    <n v="7.0000000000000007E-2"/>
    <m/>
    <m/>
    <n v="842.07"/>
    <n v="26.89"/>
    <n v="11.87"/>
    <m/>
    <m/>
    <n v="0.38"/>
    <n v="2.8"/>
    <m/>
    <n v="70"/>
    <m/>
    <m/>
    <n v="0.22"/>
    <n v="3.63"/>
    <m/>
    <m/>
    <m/>
    <m/>
    <m/>
    <m/>
    <n v="0.05"/>
    <m/>
    <m/>
    <m/>
    <m/>
    <m/>
    <m/>
    <m/>
    <m/>
    <m/>
    <n v="1116219"/>
    <m/>
    <n v="15.72"/>
    <n v="50.35"/>
    <n v="31.87"/>
    <n v="45.43"/>
    <m/>
    <m/>
    <m/>
    <m/>
    <n v="261.63"/>
    <n v="50"/>
    <m/>
    <m/>
    <m/>
    <m/>
    <m/>
    <m/>
    <m/>
    <m/>
    <m/>
    <m/>
    <m/>
    <m/>
    <n v="1.48"/>
    <n v="35"/>
    <n v="23"/>
    <m/>
    <m/>
    <m/>
    <m/>
    <m/>
    <m/>
    <m/>
    <m/>
    <n v="0.05"/>
    <m/>
    <m/>
    <m/>
    <m/>
    <m/>
    <m/>
    <n v="0.59"/>
    <m/>
    <m/>
    <m/>
    <m/>
    <m/>
    <m/>
    <n v="100"/>
    <n v="0"/>
    <n v="0"/>
    <m/>
    <n v="100"/>
    <n v="0"/>
    <n v="0"/>
  </r>
  <r>
    <x v="92"/>
    <s v="43.619.832/0017-60"/>
    <s v="FRANCISCO LUPO FILHO"/>
    <s v="(18) 3502-2500"/>
    <s v="E1GC"/>
    <n v="97.47"/>
    <m/>
    <n v="32.1"/>
    <n v="28.6"/>
    <n v="0.9"/>
    <n v="1.9"/>
    <n v="0.7"/>
    <n v="55.3"/>
    <n v="87.4"/>
    <n v="63"/>
    <m/>
    <n v="31.8"/>
    <n v="28.6"/>
    <n v="0.9"/>
    <n v="1.8"/>
    <n v="0.4"/>
    <n v="55.6"/>
    <n v="87.4"/>
    <n v="64"/>
    <m/>
    <m/>
    <n v="25023.87"/>
    <n v="1395858.64"/>
    <n v="1395858.64"/>
    <n v="65.33"/>
    <n v="9.32"/>
    <m/>
    <n v="50"/>
    <m/>
    <n v="6310.59"/>
    <m/>
    <m/>
    <n v="19.63"/>
    <n v="14.56"/>
    <m/>
    <x v="29"/>
    <n v="0.25"/>
    <n v="1.02"/>
    <m/>
    <m/>
    <n v="0.69"/>
    <m/>
    <m/>
    <m/>
    <m/>
    <n v="0.25"/>
    <m/>
    <n v="1.35"/>
    <m/>
    <m/>
    <m/>
    <m/>
    <n v="914.48"/>
    <n v="45.86"/>
    <n v="12.38"/>
    <m/>
    <m/>
    <n v="0.53"/>
    <n v="2.8"/>
    <n v="0"/>
    <m/>
    <m/>
    <m/>
    <n v="0.12"/>
    <n v="4.83"/>
    <m/>
    <m/>
    <m/>
    <m/>
    <m/>
    <m/>
    <n v="0.12"/>
    <m/>
    <m/>
    <m/>
    <m/>
    <m/>
    <m/>
    <m/>
    <m/>
    <m/>
    <n v="1395858.64"/>
    <m/>
    <n v="16.45"/>
    <n v="34.369999999999997"/>
    <n v="51.96"/>
    <m/>
    <n v="44.74"/>
    <n v="48.05"/>
    <m/>
    <m/>
    <n v="195.28"/>
    <n v="48"/>
    <m/>
    <m/>
    <m/>
    <m/>
    <m/>
    <m/>
    <m/>
    <m/>
    <m/>
    <m/>
    <m/>
    <m/>
    <m/>
    <m/>
    <m/>
    <m/>
    <n v="0.21"/>
    <n v="40"/>
    <n v="15"/>
    <m/>
    <m/>
    <m/>
    <m/>
    <m/>
    <m/>
    <m/>
    <m/>
    <m/>
    <m/>
    <m/>
    <n v="0.35"/>
    <m/>
    <m/>
    <m/>
    <m/>
    <m/>
    <m/>
    <n v="100"/>
    <n v="0"/>
    <n v="0"/>
    <m/>
    <n v="100"/>
    <n v="0"/>
    <n v="0"/>
  </r>
  <r>
    <x v="93"/>
    <s v="00.738.822.0002-55"/>
    <s v="GILENILDO JUNIOR FREIRE AMARAL"/>
    <s v="(73) 3281-8999"/>
    <s v="E1GC"/>
    <e v="#N/A"/>
    <m/>
    <n v="34"/>
    <n v="29.9"/>
    <n v="1.5"/>
    <n v="1.9"/>
    <n v="0.7"/>
    <n v="53.4"/>
    <n v="87.4"/>
    <n v="61"/>
    <m/>
    <n v="33.6"/>
    <n v="29.9"/>
    <n v="1.5"/>
    <n v="1.8"/>
    <n v="0.4"/>
    <n v="53.8"/>
    <n v="87.4"/>
    <n v="62"/>
    <m/>
    <m/>
    <n v="5485.49"/>
    <n v="245301.54"/>
    <n v="245301.54"/>
    <n v="42.15"/>
    <n v="12.81"/>
    <m/>
    <n v="50"/>
    <m/>
    <n v="4436.99"/>
    <m/>
    <m/>
    <n v="20.43"/>
    <n v="3.55"/>
    <m/>
    <x v="40"/>
    <n v="0.16"/>
    <n v="0.74"/>
    <m/>
    <m/>
    <m/>
    <m/>
    <m/>
    <n v="1.1599999999999999"/>
    <m/>
    <n v="0.04"/>
    <m/>
    <n v="1.69"/>
    <m/>
    <m/>
    <n v="0.01"/>
    <m/>
    <n v="1345.4"/>
    <m/>
    <m/>
    <m/>
    <m/>
    <n v="0.2"/>
    <m/>
    <m/>
    <m/>
    <m/>
    <m/>
    <m/>
    <n v="1.59"/>
    <n v="1.18"/>
    <m/>
    <m/>
    <m/>
    <m/>
    <n v="0.01"/>
    <m/>
    <m/>
    <m/>
    <m/>
    <m/>
    <m/>
    <m/>
    <m/>
    <m/>
    <m/>
    <n v="245301.54"/>
    <m/>
    <n v="17.989999999999998"/>
    <n v="53.55"/>
    <m/>
    <m/>
    <n v="19.3"/>
    <n v="51.34"/>
    <m/>
    <m/>
    <n v="300.7799999999999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8"/>
    <m/>
    <m/>
    <m/>
    <m/>
    <m/>
    <m/>
    <n v="100"/>
    <n v="0"/>
    <n v="0"/>
    <m/>
    <n v="100"/>
    <n v="0"/>
    <n v="0"/>
  </r>
  <r>
    <x v="94"/>
    <s v="44.836.856/0001-77"/>
    <s v="Drauzio de Oliveira Melo"/>
    <s v="15 3275-8400"/>
    <s v="E1GC"/>
    <n v="93.9"/>
    <m/>
    <n v="34"/>
    <n v="30"/>
    <n v="1.4"/>
    <n v="1.9"/>
    <n v="0.7"/>
    <n v="53.4"/>
    <n v="87.4"/>
    <n v="61"/>
    <m/>
    <n v="33.6"/>
    <n v="30"/>
    <n v="1.4"/>
    <n v="1.8"/>
    <n v="0.4"/>
    <n v="53.8"/>
    <n v="87.4"/>
    <n v="62"/>
    <m/>
    <m/>
    <n v="11292.98"/>
    <n v="630526.30000000005"/>
    <n v="630526.30000000005"/>
    <n v="114.3"/>
    <n v="18.100000000000001"/>
    <m/>
    <n v="50"/>
    <m/>
    <n v="3867.67"/>
    <m/>
    <n v="4.87"/>
    <n v="9.7799999999999994"/>
    <n v="3.62"/>
    <m/>
    <x v="3"/>
    <n v="0.02"/>
    <n v="0.15"/>
    <m/>
    <m/>
    <n v="0.36"/>
    <n v="0.36"/>
    <m/>
    <n v="0.02"/>
    <m/>
    <n v="0.37"/>
    <n v="0.04"/>
    <n v="1.27"/>
    <n v="0.18"/>
    <n v="0.15"/>
    <n v="0.14000000000000001"/>
    <m/>
    <n v="1183.75"/>
    <n v="45.9"/>
    <n v="17.77"/>
    <n v="2.13"/>
    <n v="0.49"/>
    <n v="0.38"/>
    <n v="2.8"/>
    <n v="0"/>
    <n v="12.7"/>
    <n v="120"/>
    <m/>
    <m/>
    <n v="4.9000000000000004"/>
    <n v="1.2"/>
    <n v="11"/>
    <m/>
    <m/>
    <m/>
    <m/>
    <n v="0.18"/>
    <m/>
    <m/>
    <m/>
    <m/>
    <m/>
    <m/>
    <m/>
    <m/>
    <m/>
    <n v="645807.34"/>
    <m/>
    <n v="44.27"/>
    <n v="16.07"/>
    <n v="26.35"/>
    <n v="41"/>
    <m/>
    <m/>
    <m/>
    <m/>
    <n v="307.29000000000002"/>
    <n v="50"/>
    <m/>
    <m/>
    <m/>
    <m/>
    <m/>
    <m/>
    <m/>
    <m/>
    <m/>
    <m/>
    <m/>
    <m/>
    <n v="1.56"/>
    <n v="27"/>
    <n v="42.2"/>
    <m/>
    <n v="0.16"/>
    <n v="45"/>
    <n v="7.12"/>
    <m/>
    <m/>
    <m/>
    <m/>
    <n v="0.01"/>
    <m/>
    <m/>
    <m/>
    <m/>
    <m/>
    <m/>
    <n v="2.39"/>
    <m/>
    <m/>
    <m/>
    <m/>
    <m/>
    <m/>
    <n v="100"/>
    <n v="0"/>
    <n v="0"/>
    <m/>
    <n v="100"/>
    <n v="0"/>
    <n v="0"/>
  </r>
  <r>
    <x v="95"/>
    <s v="07.458.537/0001-49"/>
    <s v="Alan Leite Fernandes / Maciel Hamada"/>
    <s v="(18)3275-9060"/>
    <s v="E1GC"/>
    <e v="#N/A"/>
    <m/>
    <n v="31.5"/>
    <n v="27.8"/>
    <n v="1.1000000000000001"/>
    <n v="1.9"/>
    <n v="0.7"/>
    <n v="55.9"/>
    <n v="87.4"/>
    <n v="64"/>
    <m/>
    <n v="0.4"/>
    <n v="0"/>
    <n v="0"/>
    <n v="0"/>
    <n v="0.4"/>
    <n v="87"/>
    <n v="87.4"/>
    <n v="99"/>
    <m/>
    <m/>
    <n v="23682.19"/>
    <n v="1422566.15"/>
    <n v="1422566.15"/>
    <n v="91.4"/>
    <n v="8.1999999999999993"/>
    <m/>
    <n v="50"/>
    <m/>
    <n v="3100.46"/>
    <m/>
    <m/>
    <n v="21.44"/>
    <n v="1.1200000000000001"/>
    <m/>
    <x v="43"/>
    <n v="0.11"/>
    <n v="0.5"/>
    <m/>
    <m/>
    <n v="0.69"/>
    <m/>
    <m/>
    <m/>
    <m/>
    <n v="0.11"/>
    <n v="0.01"/>
    <n v="1.48"/>
    <n v="0.02"/>
    <n v="0.47"/>
    <n v="0.02"/>
    <m/>
    <n v="602.09"/>
    <n v="25.04"/>
    <n v="3.15"/>
    <n v="6.15"/>
    <n v="7.0000000000000007E-2"/>
    <n v="0.38"/>
    <n v="2.8"/>
    <m/>
    <n v="27.6"/>
    <n v="13.09"/>
    <m/>
    <m/>
    <n v="3.11"/>
    <n v="1.22"/>
    <m/>
    <m/>
    <m/>
    <m/>
    <n v="0.01"/>
    <n v="0.05"/>
    <m/>
    <m/>
    <m/>
    <m/>
    <m/>
    <m/>
    <m/>
    <m/>
    <m/>
    <n v="1451756.08"/>
    <m/>
    <m/>
    <n v="48.24"/>
    <n v="48.92"/>
    <m/>
    <n v="6.34"/>
    <n v="49.71"/>
    <m/>
    <m/>
    <n v="269.73"/>
    <n v="50"/>
    <m/>
    <m/>
    <m/>
    <m/>
    <m/>
    <m/>
    <m/>
    <m/>
    <m/>
    <m/>
    <m/>
    <m/>
    <m/>
    <m/>
    <m/>
    <m/>
    <n v="0.04"/>
    <n v="45"/>
    <n v="23.4"/>
    <m/>
    <m/>
    <m/>
    <m/>
    <m/>
    <m/>
    <m/>
    <m/>
    <m/>
    <m/>
    <m/>
    <n v="0.41"/>
    <m/>
    <m/>
    <m/>
    <m/>
    <m/>
    <m/>
    <n v="100"/>
    <n v="0"/>
    <n v="0"/>
    <m/>
    <n v="0"/>
    <n v="0"/>
    <n v="0"/>
  </r>
  <r>
    <x v="96"/>
    <s v="04.588.246/0001-87"/>
    <s v="ALESSANDRA MACHADO"/>
    <s v="(73) 3292-4600"/>
    <s v="E1GC"/>
    <e v="#N/A"/>
    <m/>
    <n v="25.2"/>
    <n v="21.3"/>
    <n v="1.3"/>
    <n v="1.9"/>
    <n v="0.7"/>
    <n v="62.2"/>
    <n v="87.4"/>
    <n v="71"/>
    <m/>
    <n v="24.8"/>
    <n v="21.3"/>
    <n v="1.3"/>
    <n v="1.8"/>
    <n v="0.4"/>
    <n v="62.6"/>
    <n v="87.4"/>
    <n v="72"/>
    <m/>
    <m/>
    <n v="22707.439999999999"/>
    <n v="1122601.73"/>
    <n v="1122601.73"/>
    <n v="41.82"/>
    <n v="6.6"/>
    <m/>
    <n v="50"/>
    <m/>
    <n v="14693.37"/>
    <m/>
    <m/>
    <n v="5.29"/>
    <n v="1.65"/>
    <m/>
    <x v="13"/>
    <n v="0.15"/>
    <n v="0.72"/>
    <m/>
    <m/>
    <m/>
    <m/>
    <m/>
    <n v="1.1100000000000001"/>
    <m/>
    <n v="0.05"/>
    <n v="0.15"/>
    <n v="2.0699999999999998"/>
    <m/>
    <m/>
    <m/>
    <m/>
    <n v="1068.08"/>
    <n v="1.64"/>
    <n v="0.39"/>
    <m/>
    <m/>
    <n v="0.38"/>
    <n v="2.8"/>
    <m/>
    <m/>
    <m/>
    <m/>
    <m/>
    <n v="1.74"/>
    <n v="0.84"/>
    <m/>
    <m/>
    <m/>
    <m/>
    <m/>
    <n v="0.12"/>
    <m/>
    <m/>
    <n v="1.32"/>
    <m/>
    <m/>
    <m/>
    <m/>
    <m/>
    <m/>
    <n v="1133398.8400000001"/>
    <m/>
    <n v="29.82"/>
    <n v="48.86"/>
    <m/>
    <m/>
    <n v="7.2"/>
    <n v="50.63"/>
    <m/>
    <m/>
    <n v="291.31"/>
    <n v="50"/>
    <m/>
    <m/>
    <m/>
    <m/>
    <m/>
    <m/>
    <m/>
    <m/>
    <m/>
    <m/>
    <m/>
    <m/>
    <m/>
    <m/>
    <m/>
    <m/>
    <n v="0.08"/>
    <n v="45"/>
    <n v="54.45"/>
    <m/>
    <m/>
    <m/>
    <m/>
    <m/>
    <m/>
    <m/>
    <m/>
    <m/>
    <m/>
    <m/>
    <n v="0.64"/>
    <m/>
    <m/>
    <m/>
    <m/>
    <m/>
    <m/>
    <n v="100"/>
    <n v="0"/>
    <n v="0"/>
    <m/>
    <n v="100"/>
    <n v="0"/>
    <n v="0"/>
  </r>
  <r>
    <x v="97"/>
    <s v="08.657.268/0001-02"/>
    <s v="Nayara Cristina Moreno dos Reis Mendes"/>
    <s v="(14) 3711-1010 ramal 1236"/>
    <s v="E1GC"/>
    <e v="#N/A"/>
    <m/>
    <n v="40.799999999999997"/>
    <n v="30.8"/>
    <n v="7.4"/>
    <n v="1.9"/>
    <n v="0.7"/>
    <n v="46.6"/>
    <n v="87.4"/>
    <n v="53"/>
    <m/>
    <n v="0.4"/>
    <n v="0"/>
    <n v="0"/>
    <n v="0"/>
    <n v="0.4"/>
    <n v="87"/>
    <n v="87.4"/>
    <n v="99"/>
    <m/>
    <m/>
    <n v="7013.47"/>
    <n v="477458.51"/>
    <n v="477458.51"/>
    <n v="2.79"/>
    <n v="0.44"/>
    <m/>
    <n v="8"/>
    <m/>
    <n v="7013.47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08"/>
    <m/>
    <m/>
    <n v="0.38"/>
    <n v="2.8"/>
    <m/>
    <m/>
    <m/>
    <m/>
    <m/>
    <n v="6"/>
    <m/>
    <m/>
    <m/>
    <m/>
    <m/>
    <m/>
    <m/>
    <m/>
    <m/>
    <m/>
    <m/>
    <m/>
    <m/>
    <m/>
    <m/>
    <m/>
    <n v="1213913.26"/>
    <n v="19119.759999999998"/>
    <m/>
    <n v="88.14"/>
    <m/>
    <n v="71.5"/>
    <m/>
    <m/>
    <m/>
    <m/>
    <n v="223.78"/>
    <n v="47"/>
    <m/>
    <n v="15.75"/>
    <n v="47.91"/>
    <m/>
    <n v="5.48"/>
    <n v="49.03"/>
    <n v="81.569999999999993"/>
    <m/>
    <m/>
    <m/>
    <m/>
    <m/>
    <m/>
    <m/>
    <m/>
    <m/>
    <m/>
    <m/>
    <m/>
    <m/>
    <m/>
    <m/>
    <m/>
    <n v="367"/>
    <n v="0.08"/>
    <m/>
    <m/>
    <m/>
    <m/>
    <m/>
    <n v="1.05"/>
    <m/>
    <m/>
    <m/>
    <m/>
    <m/>
    <m/>
    <n v="100"/>
    <n v="0"/>
    <n v="0"/>
    <m/>
    <n v="0"/>
    <n v="0"/>
    <n v="0"/>
  </r>
  <r>
    <x v="98"/>
    <s v="54.844.360/0001-07"/>
    <s v="Juliano Donizeti Capatto"/>
    <s v="(19) 3565-5900"/>
    <s v="E1GC"/>
    <e v="#N/A"/>
    <m/>
    <n v="27.4"/>
    <n v="23.8"/>
    <n v="1"/>
    <n v="1.9"/>
    <n v="0.7"/>
    <n v="60"/>
    <n v="87.4"/>
    <n v="69"/>
    <m/>
    <n v="0.4"/>
    <n v="0"/>
    <n v="0"/>
    <n v="0"/>
    <n v="0.4"/>
    <n v="87"/>
    <n v="87.4"/>
    <n v="99"/>
    <m/>
    <m/>
    <n v="21178.37"/>
    <n v="1389614.21"/>
    <n v="1385144.92"/>
    <n v="68.95"/>
    <n v="12.6"/>
    <m/>
    <n v="50"/>
    <m/>
    <n v="12059.14"/>
    <m/>
    <m/>
    <n v="9.9499999999999993"/>
    <n v="4.4000000000000004"/>
    <m/>
    <x v="51"/>
    <n v="0.01"/>
    <n v="0.04"/>
    <m/>
    <m/>
    <n v="7.0000000000000007E-2"/>
    <n v="0.09"/>
    <m/>
    <m/>
    <m/>
    <n v="0.52"/>
    <m/>
    <n v="1.25"/>
    <n v="0.15"/>
    <n v="0.06"/>
    <m/>
    <m/>
    <n v="889.35"/>
    <n v="36.880000000000003"/>
    <n v="5.23"/>
    <m/>
    <m/>
    <n v="0.38"/>
    <n v="2.8"/>
    <m/>
    <n v="40"/>
    <m/>
    <m/>
    <m/>
    <n v="4.54"/>
    <n v="0.96"/>
    <n v="11"/>
    <m/>
    <m/>
    <m/>
    <m/>
    <n v="0.25"/>
    <m/>
    <m/>
    <m/>
    <m/>
    <m/>
    <m/>
    <m/>
    <m/>
    <m/>
    <n v="1388267.28"/>
    <m/>
    <m/>
    <n v="44.89"/>
    <n v="57.58"/>
    <n v="62.84"/>
    <m/>
    <m/>
    <m/>
    <m/>
    <n v="265.20999999999998"/>
    <n v="49"/>
    <m/>
    <m/>
    <m/>
    <m/>
    <m/>
    <m/>
    <m/>
    <m/>
    <m/>
    <m/>
    <m/>
    <m/>
    <n v="0.86"/>
    <n v="49.96"/>
    <n v="63"/>
    <m/>
    <n v="0.05"/>
    <n v="45"/>
    <n v="58.4"/>
    <m/>
    <m/>
    <m/>
    <m/>
    <m/>
    <m/>
    <m/>
    <m/>
    <m/>
    <m/>
    <m/>
    <n v="1.34"/>
    <m/>
    <m/>
    <m/>
    <m/>
    <m/>
    <m/>
    <n v="100"/>
    <n v="0"/>
    <n v="0"/>
    <m/>
    <n v="0"/>
    <n v="0"/>
    <n v="0"/>
  </r>
  <r>
    <x v="99"/>
    <s v="13.642.699/0001-35"/>
    <s v="Thaisi Caroline Tavares Oliveira"/>
    <s v="(74) 3612-2900"/>
    <s v="E1GC"/>
    <e v="#N/A"/>
    <m/>
    <n v="25.3"/>
    <n v="21.6"/>
    <n v="1.1000000000000001"/>
    <n v="1.9"/>
    <n v="0.7"/>
    <n v="62.1"/>
    <n v="87.4"/>
    <n v="71"/>
    <m/>
    <n v="25"/>
    <n v="21.6"/>
    <n v="1.1000000000000001"/>
    <n v="1.8"/>
    <n v="0.4"/>
    <n v="62.4"/>
    <n v="87.4"/>
    <n v="71"/>
    <m/>
    <m/>
    <n v="20571.98"/>
    <n v="1956404.45"/>
    <n v="1956404.45"/>
    <n v="39"/>
    <n v="1.8"/>
    <n v="4991.0200000000004"/>
    <n v="50"/>
    <m/>
    <n v="12654.56"/>
    <m/>
    <m/>
    <m/>
    <n v="0.1"/>
    <m/>
    <x v="52"/>
    <n v="0.04"/>
    <n v="0.19"/>
    <m/>
    <m/>
    <m/>
    <m/>
    <m/>
    <m/>
    <n v="0.28000000000000003"/>
    <m/>
    <m/>
    <n v="0.52"/>
    <n v="0.45"/>
    <n v="0.01"/>
    <n v="0.49"/>
    <m/>
    <n v="1379.66"/>
    <m/>
    <m/>
    <n v="17.16"/>
    <m/>
    <n v="0.01"/>
    <m/>
    <m/>
    <n v="7.3"/>
    <m/>
    <m/>
    <m/>
    <n v="1.6"/>
    <n v="0.96"/>
    <n v="11"/>
    <m/>
    <m/>
    <m/>
    <n v="0.02"/>
    <n v="0.21"/>
    <m/>
    <m/>
    <n v="23.4"/>
    <m/>
    <m/>
    <m/>
    <m/>
    <m/>
    <m/>
    <n v="1956404.45"/>
    <m/>
    <n v="23.09"/>
    <n v="18.53"/>
    <n v="60.58"/>
    <n v="9.35"/>
    <n v="15.41"/>
    <n v="47.55"/>
    <m/>
    <m/>
    <n v="285.94"/>
    <n v="47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5"/>
    <m/>
    <m/>
    <m/>
    <m/>
    <m/>
    <m/>
    <n v="100"/>
    <n v="0"/>
    <n v="0"/>
    <m/>
    <n v="100"/>
    <n v="0"/>
    <n v="0"/>
  </r>
  <r>
    <x v="100"/>
    <s v="12.607.842/0001-95"/>
    <s v="Adrimara Tonial"/>
    <s v="(82)98140-4907"/>
    <s v="E1GC"/>
    <e v="#N/A"/>
    <m/>
    <n v="41.5"/>
    <n v="37.200000000000003"/>
    <n v="1.7"/>
    <n v="1.9"/>
    <n v="0.7"/>
    <n v="45.9"/>
    <n v="87.4"/>
    <n v="53"/>
    <m/>
    <n v="41.1"/>
    <n v="37.200000000000003"/>
    <n v="1.7"/>
    <n v="1.8"/>
    <n v="0.4"/>
    <n v="46.3"/>
    <n v="87.4"/>
    <n v="53"/>
    <m/>
    <m/>
    <n v="10416.35"/>
    <n v="440430.45"/>
    <n v="440430.45"/>
    <m/>
    <n v="5.27"/>
    <m/>
    <m/>
    <m/>
    <n v="3661.13"/>
    <m/>
    <m/>
    <n v="18.71"/>
    <n v="7.98"/>
    <m/>
    <x v="3"/>
    <m/>
    <n v="0.03"/>
    <m/>
    <n v="1.1200000000000001"/>
    <n v="0.12"/>
    <m/>
    <m/>
    <n v="1.95"/>
    <n v="7.0000000000000007E-2"/>
    <n v="0.55000000000000004"/>
    <m/>
    <n v="2.4900000000000002"/>
    <n v="0.03"/>
    <n v="0"/>
    <n v="0.05"/>
    <m/>
    <n v="967.52"/>
    <n v="56.25"/>
    <n v="3"/>
    <m/>
    <m/>
    <n v="0.17"/>
    <n v="12.14"/>
    <m/>
    <m/>
    <m/>
    <m/>
    <m/>
    <n v="3.38"/>
    <n v="2.16"/>
    <n v="11"/>
    <m/>
    <m/>
    <m/>
    <n v="0.01"/>
    <n v="0.37"/>
    <m/>
    <m/>
    <m/>
    <m/>
    <m/>
    <m/>
    <m/>
    <m/>
    <m/>
    <n v="732005.59"/>
    <m/>
    <n v="7.86"/>
    <n v="18.489999999999998"/>
    <n v="78.900000000000006"/>
    <m/>
    <m/>
    <m/>
    <m/>
    <m/>
    <n v="311.25"/>
    <n v="50"/>
    <m/>
    <m/>
    <m/>
    <m/>
    <m/>
    <m/>
    <m/>
    <m/>
    <m/>
    <m/>
    <m/>
    <m/>
    <m/>
    <m/>
    <m/>
    <m/>
    <m/>
    <m/>
    <m/>
    <m/>
    <m/>
    <m/>
    <m/>
    <n v="0.19"/>
    <n v="0.25"/>
    <m/>
    <m/>
    <m/>
    <m/>
    <m/>
    <n v="1.76"/>
    <m/>
    <m/>
    <m/>
    <m/>
    <m/>
    <m/>
    <n v="100"/>
    <n v="0"/>
    <n v="0"/>
    <m/>
    <n v="100"/>
    <n v="0"/>
    <n v="0"/>
  </r>
  <r>
    <x v="101"/>
    <s v="10.384.022/0003-18"/>
    <s v="ROBERTO BRITO / JOSÉ CANDIDO"/>
    <s v="(81)35611168"/>
    <s v="E1GC"/>
    <e v="#N/A"/>
    <m/>
    <n v="28.1"/>
    <n v="24.2"/>
    <n v="1.3"/>
    <n v="1.9"/>
    <n v="0.7"/>
    <n v="59.3"/>
    <n v="87.4"/>
    <n v="68"/>
    <m/>
    <n v="27.8"/>
    <n v="24.2"/>
    <n v="1.3"/>
    <n v="1.8"/>
    <n v="0.4"/>
    <n v="59.6"/>
    <n v="87.4"/>
    <n v="68"/>
    <m/>
    <m/>
    <n v="11666.76"/>
    <n v="599286.07999999996"/>
    <n v="599289.07999999996"/>
    <n v="33.4"/>
    <n v="10.1"/>
    <m/>
    <n v="50"/>
    <m/>
    <n v="11513.65"/>
    <m/>
    <m/>
    <n v="13.15"/>
    <m/>
    <m/>
    <x v="53"/>
    <n v="0.06"/>
    <n v="0.32"/>
    <m/>
    <m/>
    <n v="0.03"/>
    <m/>
    <m/>
    <n v="0.87"/>
    <m/>
    <m/>
    <m/>
    <n v="1.57"/>
    <m/>
    <m/>
    <m/>
    <m/>
    <n v="501.5"/>
    <n v="29.2"/>
    <m/>
    <m/>
    <m/>
    <n v="0.38"/>
    <n v="2.8"/>
    <m/>
    <m/>
    <m/>
    <m/>
    <m/>
    <n v="1.58"/>
    <n v="2.14"/>
    <n v="11"/>
    <m/>
    <m/>
    <m/>
    <n v="0.11"/>
    <n v="0.03"/>
    <m/>
    <m/>
    <m/>
    <m/>
    <m/>
    <m/>
    <m/>
    <m/>
    <m/>
    <n v="786752.55"/>
    <m/>
    <n v="12.14"/>
    <n v="15.48"/>
    <n v="71.75"/>
    <n v="9.52"/>
    <n v="4.5199999999999996"/>
    <n v="50"/>
    <m/>
    <m/>
    <n v="298.60000000000002"/>
    <n v="47"/>
    <m/>
    <m/>
    <m/>
    <m/>
    <n v="0.46"/>
    <n v="50"/>
    <n v="135"/>
    <m/>
    <m/>
    <m/>
    <m/>
    <m/>
    <m/>
    <m/>
    <m/>
    <m/>
    <m/>
    <m/>
    <m/>
    <m/>
    <m/>
    <m/>
    <m/>
    <m/>
    <m/>
    <m/>
    <m/>
    <m/>
    <m/>
    <m/>
    <n v="1.58"/>
    <m/>
    <m/>
    <m/>
    <m/>
    <m/>
    <m/>
    <n v="100"/>
    <n v="0"/>
    <n v="0"/>
    <m/>
    <n v="100"/>
    <n v="0"/>
    <n v="0"/>
  </r>
  <r>
    <x v="102"/>
    <s v="10.362.820/0001-87"/>
    <s v="Cleison Ferreira de Brito"/>
    <s v="81 9896.1503"/>
    <s v="E1GC"/>
    <e v="#N/A"/>
    <m/>
    <n v="24.4"/>
    <n v="20.6"/>
    <n v="1.2"/>
    <n v="1.9"/>
    <n v="0.7"/>
    <n v="63"/>
    <n v="87.4"/>
    <n v="72"/>
    <m/>
    <n v="24"/>
    <n v="20.6"/>
    <n v="1.2"/>
    <n v="1.8"/>
    <n v="0.4"/>
    <n v="63.4"/>
    <n v="87.4"/>
    <n v="73"/>
    <m/>
    <m/>
    <n v="19529.5"/>
    <n v="862551.71"/>
    <n v="862551.71"/>
    <n v="101.83"/>
    <n v="10.77"/>
    <m/>
    <n v="50"/>
    <m/>
    <n v="11930.73"/>
    <m/>
    <m/>
    <n v="5.2"/>
    <n v="0.03"/>
    <m/>
    <x v="49"/>
    <n v="0.06"/>
    <n v="0.27"/>
    <m/>
    <m/>
    <n v="0.28999999999999998"/>
    <m/>
    <m/>
    <n v="0.71"/>
    <n v="0.04"/>
    <n v="0.12"/>
    <m/>
    <n v="1.2"/>
    <n v="0.14000000000000001"/>
    <n v="0.02"/>
    <n v="0.19"/>
    <m/>
    <n v="375.05"/>
    <n v="27.47"/>
    <n v="0.06"/>
    <m/>
    <m/>
    <n v="0.38"/>
    <n v="2.8"/>
    <m/>
    <m/>
    <m/>
    <m/>
    <m/>
    <m/>
    <n v="3.36"/>
    <m/>
    <m/>
    <m/>
    <m/>
    <n v="0.03"/>
    <n v="0.14000000000000001"/>
    <m/>
    <m/>
    <n v="8.61"/>
    <m/>
    <n v="1.99"/>
    <m/>
    <m/>
    <m/>
    <m/>
    <n v="992741.27"/>
    <m/>
    <n v="6.14"/>
    <n v="14.06"/>
    <n v="93.68"/>
    <n v="8.3000000000000007"/>
    <m/>
    <m/>
    <m/>
    <m/>
    <n v="308.5"/>
    <n v="49"/>
    <m/>
    <m/>
    <m/>
    <m/>
    <n v="2.6"/>
    <n v="49.7"/>
    <n v="59.6"/>
    <m/>
    <m/>
    <m/>
    <m/>
    <m/>
    <m/>
    <m/>
    <m/>
    <m/>
    <m/>
    <m/>
    <m/>
    <m/>
    <m/>
    <m/>
    <m/>
    <m/>
    <n v="0.04"/>
    <m/>
    <m/>
    <m/>
    <m/>
    <m/>
    <n v="1.1599999999999999"/>
    <m/>
    <m/>
    <m/>
    <m/>
    <m/>
    <m/>
    <n v="100"/>
    <n v="0"/>
    <n v="0"/>
    <m/>
    <n v="100"/>
    <n v="0"/>
    <n v="0"/>
  </r>
  <r>
    <x v="103"/>
    <s v="12.229.753/0001-52"/>
    <s v="Weverton dos Santos Ferreira"/>
    <s v="(82) 3274-6464"/>
    <s v="E1GC"/>
    <e v="#N/A"/>
    <m/>
    <n v="38.9"/>
    <n v="35.1"/>
    <n v="1.1000000000000001"/>
    <n v="1.9"/>
    <n v="0.7"/>
    <n v="48.5"/>
    <n v="87.4"/>
    <n v="56"/>
    <m/>
    <n v="38.5"/>
    <n v="35.1"/>
    <n v="1.1000000000000001"/>
    <n v="1.8"/>
    <n v="0.4"/>
    <n v="48.9"/>
    <n v="87.4"/>
    <n v="56"/>
    <m/>
    <m/>
    <n v="14199.12"/>
    <n v="709266.74"/>
    <n v="709266.74"/>
    <n v="85.48"/>
    <n v="13.81"/>
    <m/>
    <n v="50"/>
    <m/>
    <n v="14199.12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08"/>
    <m/>
    <m/>
    <n v="0.38"/>
    <n v="2.8"/>
    <m/>
    <m/>
    <m/>
    <m/>
    <m/>
    <n v="6"/>
    <m/>
    <m/>
    <m/>
    <m/>
    <m/>
    <m/>
    <m/>
    <m/>
    <m/>
    <m/>
    <m/>
    <m/>
    <m/>
    <m/>
    <m/>
    <m/>
    <n v="922826.65"/>
    <m/>
    <n v="14.38"/>
    <n v="35.9"/>
    <n v="47.21"/>
    <m/>
    <n v="31.71"/>
    <n v="52.04"/>
    <m/>
    <m/>
    <n v="268.29000000000002"/>
    <n v="52.04"/>
    <m/>
    <m/>
    <m/>
    <m/>
    <m/>
    <m/>
    <m/>
    <m/>
    <m/>
    <m/>
    <m/>
    <m/>
    <m/>
    <m/>
    <m/>
    <m/>
    <n v="0.05"/>
    <n v="45"/>
    <n v="10.6"/>
    <m/>
    <m/>
    <m/>
    <m/>
    <m/>
    <n v="0.08"/>
    <m/>
    <m/>
    <m/>
    <m/>
    <m/>
    <n v="1.2"/>
    <m/>
    <m/>
    <m/>
    <m/>
    <m/>
    <m/>
    <n v="100"/>
    <n v="0"/>
    <n v="0"/>
    <m/>
    <n v="100"/>
    <n v="0"/>
    <n v="0"/>
  </r>
  <r>
    <x v="104"/>
    <s v="12.282.034/0017-62"/>
    <s v="Glênio Fireman Tenório Filho /  Josué Santos de Deus/ Ricardo Jampani Picinini  "/>
    <s v="(18) 99112-8679"/>
    <s v="E1GC"/>
    <e v="#N/A"/>
    <m/>
    <n v="20.399999999999999"/>
    <n v="16.7"/>
    <n v="1.1000000000000001"/>
    <n v="1.9"/>
    <n v="0.7"/>
    <n v="67"/>
    <n v="87.4"/>
    <n v="77"/>
    <m/>
    <n v="0.4"/>
    <n v="0"/>
    <n v="0"/>
    <n v="0"/>
    <n v="0.4"/>
    <n v="87"/>
    <n v="87.4"/>
    <n v="99"/>
    <m/>
    <m/>
    <n v="33099.29"/>
    <n v="1257807.19"/>
    <n v="1256645.99"/>
    <n v="84.1"/>
    <n v="7.05"/>
    <m/>
    <n v="50"/>
    <m/>
    <n v="4130.92"/>
    <m/>
    <n v="0.17"/>
    <n v="13.34"/>
    <n v="4.54"/>
    <m/>
    <x v="54"/>
    <n v="0.11"/>
    <n v="0.49"/>
    <m/>
    <m/>
    <n v="0.09"/>
    <m/>
    <m/>
    <m/>
    <m/>
    <n v="0.12"/>
    <m/>
    <n v="0.59"/>
    <m/>
    <m/>
    <m/>
    <m/>
    <n v="1219.82"/>
    <n v="27.5"/>
    <n v="0.88"/>
    <m/>
    <m/>
    <n v="0.38"/>
    <n v="0.8"/>
    <m/>
    <m/>
    <m/>
    <m/>
    <m/>
    <n v="4.04"/>
    <n v="0.96"/>
    <n v="11"/>
    <m/>
    <m/>
    <m/>
    <m/>
    <n v="0.19"/>
    <m/>
    <m/>
    <m/>
    <m/>
    <m/>
    <m/>
    <m/>
    <m/>
    <m/>
    <n v="1283332.75"/>
    <m/>
    <m/>
    <n v="86.84"/>
    <m/>
    <n v="85.34"/>
    <n v="2.39"/>
    <n v="50"/>
    <m/>
    <m/>
    <n v="345.31"/>
    <n v="51"/>
    <m/>
    <m/>
    <m/>
    <m/>
    <m/>
    <m/>
    <m/>
    <m/>
    <m/>
    <m/>
    <m/>
    <m/>
    <m/>
    <m/>
    <m/>
    <m/>
    <n v="0.22"/>
    <n v="45"/>
    <n v="12.1"/>
    <m/>
    <m/>
    <m/>
    <m/>
    <m/>
    <m/>
    <m/>
    <m/>
    <m/>
    <m/>
    <m/>
    <n v="0.85"/>
    <m/>
    <m/>
    <m/>
    <m/>
    <m/>
    <m/>
    <n v="100"/>
    <n v="0"/>
    <n v="0"/>
    <m/>
    <n v="0"/>
    <n v="0"/>
    <n v="0"/>
  </r>
  <r>
    <x v="105"/>
    <s v="05.938.884/0001-43"/>
    <s v="Genner"/>
    <s v="(18)37069010"/>
    <s v="E1GC"/>
    <n v="100"/>
    <m/>
    <n v="20.8"/>
    <n v="16"/>
    <n v="2.2000000000000002"/>
    <n v="1.9"/>
    <n v="0.7"/>
    <n v="66.599999999999994"/>
    <n v="87.4"/>
    <n v="76"/>
    <m/>
    <n v="20.399999999999999"/>
    <s v="16,2,2"/>
    <n v="1.8"/>
    <n v="0.4"/>
    <m/>
    <n v="67"/>
    <n v="87.4"/>
    <n v="77"/>
    <m/>
    <m/>
    <n v="26304.54"/>
    <n v="1640985.3"/>
    <m/>
    <n v="93.54"/>
    <n v="8.4600000000000009"/>
    <m/>
    <n v="50"/>
    <m/>
    <n v="631.04"/>
    <m/>
    <m/>
    <n v="2.34"/>
    <n v="3.93"/>
    <m/>
    <x v="48"/>
    <n v="0.02"/>
    <n v="0.02"/>
    <m/>
    <m/>
    <n v="0.16"/>
    <n v="0.05"/>
    <m/>
    <m/>
    <m/>
    <m/>
    <m/>
    <n v="0.04"/>
    <n v="0.85"/>
    <n v="0.17"/>
    <n v="0.89"/>
    <m/>
    <n v="793.98"/>
    <n v="0.16"/>
    <n v="0.97"/>
    <m/>
    <m/>
    <n v="0.49"/>
    <n v="28.83"/>
    <n v="0.95"/>
    <m/>
    <m/>
    <m/>
    <m/>
    <n v="4.05"/>
    <m/>
    <m/>
    <m/>
    <m/>
    <m/>
    <n v="0.01"/>
    <n v="0.21"/>
    <m/>
    <m/>
    <m/>
    <m/>
    <m/>
    <m/>
    <m/>
    <m/>
    <m/>
    <n v="1640985.3"/>
    <m/>
    <n v="40.9"/>
    <n v="20.52"/>
    <n v="42.73"/>
    <m/>
    <n v="19.649999999999999"/>
    <n v="54"/>
    <m/>
    <m/>
    <n v="235.51"/>
    <n v="54"/>
    <m/>
    <m/>
    <m/>
    <m/>
    <m/>
    <m/>
    <m/>
    <m/>
    <m/>
    <m/>
    <m/>
    <m/>
    <m/>
    <m/>
    <m/>
    <m/>
    <m/>
    <m/>
    <m/>
    <m/>
    <m/>
    <m/>
    <m/>
    <n v="0.11"/>
    <m/>
    <m/>
    <m/>
    <m/>
    <m/>
    <m/>
    <n v="1.08"/>
    <m/>
    <n v="26.08"/>
    <m/>
    <m/>
    <m/>
    <m/>
    <n v="100"/>
    <n v="0"/>
    <n v="0"/>
    <m/>
    <n v="100"/>
    <n v="0"/>
    <n v="0"/>
  </r>
  <r>
    <x v="106"/>
    <s v="51.466.860/0029-57"/>
    <s v="Bruno Conservani / Charles Rodrigo Frasson"/>
    <s v="(19) 3456-7708"/>
    <s v="E1GC"/>
    <n v="55.99"/>
    <m/>
    <n v="21.1"/>
    <n v="17.2"/>
    <n v="1.3"/>
    <n v="1.9"/>
    <n v="0.7"/>
    <n v="66.3"/>
    <n v="87.4"/>
    <n v="76"/>
    <m/>
    <n v="20.8"/>
    <n v="17.2"/>
    <n v="1.3"/>
    <n v="1.8"/>
    <n v="0.4"/>
    <n v="66.599999999999994"/>
    <n v="87.4"/>
    <n v="76"/>
    <m/>
    <m/>
    <n v="26554.68"/>
    <n v="1608673.21"/>
    <n v="1608673.21"/>
    <n v="103.05"/>
    <n v="11.18"/>
    <m/>
    <n v="50"/>
    <m/>
    <n v="755.48"/>
    <m/>
    <m/>
    <n v="15.45"/>
    <n v="3.2"/>
    <m/>
    <x v="55"/>
    <m/>
    <n v="0.1"/>
    <m/>
    <m/>
    <n v="0.02"/>
    <m/>
    <m/>
    <m/>
    <m/>
    <m/>
    <m/>
    <n v="0.1"/>
    <n v="0.03"/>
    <n v="0.19"/>
    <m/>
    <m/>
    <n v="804.93"/>
    <n v="35.9"/>
    <n v="8.91"/>
    <n v="0.41"/>
    <n v="0.6"/>
    <n v="0.45"/>
    <n v="5.3"/>
    <n v="0.9"/>
    <n v="50"/>
    <n v="50"/>
    <m/>
    <n v="0.26"/>
    <n v="4.75"/>
    <m/>
    <m/>
    <m/>
    <m/>
    <m/>
    <n v="0.02"/>
    <n v="0.4"/>
    <m/>
    <m/>
    <n v="0.71"/>
    <m/>
    <m/>
    <m/>
    <m/>
    <m/>
    <m/>
    <n v="2873232.61"/>
    <m/>
    <n v="13.25"/>
    <n v="43.46"/>
    <n v="42.24"/>
    <m/>
    <n v="11.98"/>
    <n v="51"/>
    <m/>
    <m/>
    <n v="256.64999999999998"/>
    <n v="51"/>
    <m/>
    <m/>
    <m/>
    <m/>
    <m/>
    <m/>
    <m/>
    <m/>
    <m/>
    <m/>
    <m/>
    <m/>
    <m/>
    <m/>
    <m/>
    <m/>
    <m/>
    <m/>
    <m/>
    <m/>
    <m/>
    <m/>
    <m/>
    <n v="0.12"/>
    <n v="0.03"/>
    <m/>
    <m/>
    <m/>
    <m/>
    <m/>
    <n v="0.55000000000000004"/>
    <m/>
    <n v="0.22"/>
    <m/>
    <m/>
    <m/>
    <m/>
    <n v="100"/>
    <n v="0"/>
    <n v="0"/>
    <m/>
    <n v="100"/>
    <n v="0"/>
    <n v="0"/>
  </r>
  <r>
    <x v="107"/>
    <s v="08.110.543/0001-73"/>
    <s v="Júlio César Pereira"/>
    <s v="18 -3401 -7048"/>
    <s v="E1GC"/>
    <n v="97.88"/>
    <m/>
    <n v="23"/>
    <n v="19.399999999999999"/>
    <n v="1"/>
    <n v="1.9"/>
    <n v="0.7"/>
    <n v="64.400000000000006"/>
    <n v="87.4"/>
    <n v="74"/>
    <m/>
    <n v="22.6"/>
    <n v="19.399999999999999"/>
    <n v="1"/>
    <n v="1.8"/>
    <n v="0.4"/>
    <n v="64.8"/>
    <n v="87.4"/>
    <n v="74"/>
    <m/>
    <m/>
    <n v="45151.22"/>
    <n v="3232067.29"/>
    <n v="3232067.29"/>
    <n v="106.75"/>
    <n v="15.76"/>
    <n v="14795.05"/>
    <n v="50"/>
    <m/>
    <n v="5114.66"/>
    <m/>
    <m/>
    <n v="4.12"/>
    <n v="5.72"/>
    <m/>
    <x v="56"/>
    <n v="0.12"/>
    <n v="0.12"/>
    <m/>
    <m/>
    <n v="0.61"/>
    <m/>
    <m/>
    <m/>
    <m/>
    <n v="0.1"/>
    <n v="0.11"/>
    <n v="1.23"/>
    <m/>
    <m/>
    <m/>
    <m/>
    <n v="1067.06"/>
    <n v="33.450000000000003"/>
    <n v="10.01"/>
    <m/>
    <m/>
    <n v="0.38"/>
    <n v="2.8"/>
    <m/>
    <m/>
    <m/>
    <m/>
    <n v="0.24"/>
    <n v="4.8600000000000003"/>
    <m/>
    <m/>
    <m/>
    <m/>
    <m/>
    <m/>
    <m/>
    <m/>
    <m/>
    <m/>
    <m/>
    <m/>
    <m/>
    <m/>
    <m/>
    <m/>
    <n v="3232067.29"/>
    <n v="14795.05"/>
    <n v="17.059999999999999"/>
    <n v="41.47"/>
    <n v="42.77"/>
    <n v="68.650000000000006"/>
    <m/>
    <m/>
    <m/>
    <m/>
    <n v="268.93"/>
    <n v="48"/>
    <m/>
    <n v="4.55"/>
    <n v="11.13"/>
    <m/>
    <m/>
    <m/>
    <m/>
    <m/>
    <m/>
    <m/>
    <m/>
    <m/>
    <m/>
    <m/>
    <m/>
    <m/>
    <m/>
    <m/>
    <m/>
    <m/>
    <m/>
    <m/>
    <m/>
    <m/>
    <m/>
    <m/>
    <m/>
    <m/>
    <m/>
    <m/>
    <n v="0.74"/>
    <m/>
    <m/>
    <m/>
    <m/>
    <m/>
    <m/>
    <n v="100"/>
    <n v="0"/>
    <n v="0"/>
    <m/>
    <n v="100"/>
    <n v="0"/>
    <n v="0"/>
  </r>
  <r>
    <x v="108"/>
    <s v="48.708.267/0461-56"/>
    <s v="Jucimara Cristiane Biscola Delúcia"/>
    <s v="(16) 3287-9900"/>
    <s v="E1GC"/>
    <n v="94.23"/>
    <m/>
    <n v="25.2"/>
    <n v="20.8"/>
    <n v="1.8"/>
    <n v="1.9"/>
    <n v="0.7"/>
    <n v="62.2"/>
    <n v="87.4"/>
    <n v="71"/>
    <m/>
    <n v="24.8"/>
    <n v="20.8"/>
    <n v="1.8"/>
    <n v="1.8"/>
    <n v="0.4"/>
    <n v="62.6"/>
    <n v="87.4"/>
    <n v="72"/>
    <m/>
    <m/>
    <n v="56756.52"/>
    <n v="3677218.08"/>
    <n v="3677218.08"/>
    <n v="68.099999999999994"/>
    <n v="6.68"/>
    <n v="15448.09"/>
    <n v="50"/>
    <m/>
    <n v="26264.26"/>
    <m/>
    <m/>
    <n v="8.0299999999999994"/>
    <n v="3.24"/>
    <m/>
    <x v="57"/>
    <n v="0.01"/>
    <n v="0.01"/>
    <m/>
    <m/>
    <m/>
    <m/>
    <m/>
    <m/>
    <m/>
    <n v="0.5"/>
    <m/>
    <n v="1.04"/>
    <n v="0.47"/>
    <n v="0.17"/>
    <n v="0.31"/>
    <m/>
    <n v="821.39"/>
    <n v="35.26"/>
    <n v="5.32"/>
    <m/>
    <m/>
    <n v="0.23"/>
    <n v="1.92"/>
    <n v="0.03"/>
    <n v="0.06"/>
    <m/>
    <m/>
    <m/>
    <n v="4.5"/>
    <m/>
    <m/>
    <m/>
    <m/>
    <m/>
    <m/>
    <n v="7.0000000000000007E-2"/>
    <m/>
    <m/>
    <m/>
    <m/>
    <m/>
    <m/>
    <m/>
    <m/>
    <m/>
    <n v="3677218.08"/>
    <n v="15645.2"/>
    <n v="21.8"/>
    <n v="27.43"/>
    <n v="56.71"/>
    <n v="44.63"/>
    <n v="0.5"/>
    <n v="50"/>
    <m/>
    <m/>
    <n v="152.18"/>
    <n v="48"/>
    <m/>
    <n v="4.25"/>
    <n v="50"/>
    <m/>
    <m/>
    <m/>
    <m/>
    <m/>
    <m/>
    <m/>
    <m/>
    <m/>
    <n v="1.0900000000000001"/>
    <n v="26"/>
    <n v="51.68"/>
    <m/>
    <m/>
    <m/>
    <m/>
    <m/>
    <m/>
    <m/>
    <m/>
    <m/>
    <n v="1.4E-2"/>
    <m/>
    <m/>
    <m/>
    <m/>
    <m/>
    <n v="0.54"/>
    <m/>
    <n v="25.81"/>
    <m/>
    <m/>
    <m/>
    <m/>
    <n v="100"/>
    <n v="0"/>
    <n v="0"/>
    <m/>
    <n v="100"/>
    <n v="0"/>
    <n v="0"/>
  </r>
  <r>
    <x v="109"/>
    <s v="51.466.860/00062-78"/>
    <s v="Danilo Alves de Oliveira / Dalvana Fernandes de Oliveira / Fernando Andrade de Oliveira"/>
    <s v="(64) 3615-9750 ramal 9831"/>
    <s v="E1GC"/>
    <n v="96.19"/>
    <m/>
    <n v="24.7"/>
    <n v="21"/>
    <n v="1.2"/>
    <n v="1.9"/>
    <n v="0.7"/>
    <n v="62.7"/>
    <n v="87.4"/>
    <n v="72"/>
    <m/>
    <n v="24.4"/>
    <n v="211.2"/>
    <n v="1.8"/>
    <n v="0.4"/>
    <m/>
    <n v="63"/>
    <n v="87.4"/>
    <n v="72"/>
    <m/>
    <m/>
    <n v="62259.22"/>
    <n v="4309496.55"/>
    <n v="4309496.55"/>
    <n v="91.87"/>
    <n v="11.53"/>
    <m/>
    <n v="50"/>
    <m/>
    <n v="12506.18"/>
    <m/>
    <m/>
    <n v="10.88"/>
    <n v="3.73"/>
    <m/>
    <x v="39"/>
    <n v="0.01"/>
    <n v="0.01"/>
    <m/>
    <m/>
    <n v="0.15"/>
    <m/>
    <m/>
    <m/>
    <m/>
    <n v="0.23"/>
    <n v="0.22"/>
    <n v="0.73"/>
    <n v="0.06"/>
    <n v="0.12"/>
    <n v="0.12"/>
    <m/>
    <n v="598.65"/>
    <n v="25.06"/>
    <n v="2.31"/>
    <m/>
    <m/>
    <n v="0.38"/>
    <n v="2.8"/>
    <m/>
    <m/>
    <m/>
    <m/>
    <n v="0.3"/>
    <n v="5.08"/>
    <m/>
    <m/>
    <m/>
    <m/>
    <m/>
    <n v="0.01"/>
    <n v="0.15"/>
    <m/>
    <m/>
    <m/>
    <m/>
    <m/>
    <m/>
    <m/>
    <m/>
    <m/>
    <n v="4480126.8"/>
    <m/>
    <n v="19.39"/>
    <n v="68.790000000000006"/>
    <m/>
    <n v="69.94"/>
    <m/>
    <m/>
    <m/>
    <m/>
    <n v="287.64"/>
    <n v="51"/>
    <m/>
    <m/>
    <m/>
    <m/>
    <m/>
    <m/>
    <m/>
    <m/>
    <m/>
    <m/>
    <m/>
    <m/>
    <m/>
    <m/>
    <m/>
    <m/>
    <m/>
    <m/>
    <m/>
    <m/>
    <m/>
    <m/>
    <m/>
    <n v="0.09"/>
    <n v="0.01"/>
    <m/>
    <m/>
    <m/>
    <m/>
    <m/>
    <n v="0.9"/>
    <m/>
    <m/>
    <m/>
    <m/>
    <m/>
    <m/>
    <n v="100"/>
    <n v="0"/>
    <n v="0"/>
    <m/>
    <n v="100"/>
    <n v="0"/>
    <n v="0"/>
  </r>
  <r>
    <x v="110"/>
    <s v="60.855.574/0013-07"/>
    <s v="Gilberto Alves dos Santos"/>
    <s v="(14) 3269-9693"/>
    <s v="E1GC"/>
    <n v="99.34"/>
    <m/>
    <n v="29.9"/>
    <n v="25.3"/>
    <n v="2.1"/>
    <n v="1.9"/>
    <n v="0.7"/>
    <n v="57.5"/>
    <n v="87.4"/>
    <n v="66"/>
    <m/>
    <n v="29.6"/>
    <n v="25.3"/>
    <n v="2.1"/>
    <n v="1.8"/>
    <n v="0.4"/>
    <n v="57.8"/>
    <n v="87.4"/>
    <n v="66"/>
    <m/>
    <m/>
    <n v="48731.519999999997"/>
    <n v="2535082.94"/>
    <n v="2535082.94"/>
    <n v="73.7"/>
    <n v="10.4"/>
    <m/>
    <n v="50"/>
    <m/>
    <n v="9506.56"/>
    <m/>
    <n v="8.76"/>
    <n v="8.48"/>
    <n v="2.69"/>
    <m/>
    <x v="58"/>
    <n v="0.01"/>
    <n v="0.03"/>
    <m/>
    <m/>
    <n v="0.04"/>
    <m/>
    <m/>
    <m/>
    <m/>
    <n v="0.2"/>
    <m/>
    <n v="0.42"/>
    <n v="0.87"/>
    <n v="0.6"/>
    <n v="0.65"/>
    <m/>
    <n v="908.84"/>
    <s v="11,632,05"/>
    <n v="27.12"/>
    <m/>
    <m/>
    <n v="0.38"/>
    <n v="2.8"/>
    <n v="0"/>
    <n v="6.6"/>
    <m/>
    <m/>
    <m/>
    <n v="5.48"/>
    <m/>
    <m/>
    <m/>
    <m/>
    <m/>
    <m/>
    <n v="0.17"/>
    <m/>
    <m/>
    <n v="1.33"/>
    <m/>
    <m/>
    <m/>
    <m/>
    <m/>
    <m/>
    <n v="2535082.94"/>
    <m/>
    <n v="35.78"/>
    <n v="16.53"/>
    <n v="45.2"/>
    <n v="22.48"/>
    <m/>
    <m/>
    <m/>
    <m/>
    <n v="269.99"/>
    <n v="48"/>
    <m/>
    <m/>
    <m/>
    <m/>
    <n v="27.46"/>
    <n v="50"/>
    <n v="100.23"/>
    <m/>
    <m/>
    <m/>
    <m/>
    <m/>
    <n v="13.47"/>
    <n v="35"/>
    <n v="110.45"/>
    <m/>
    <m/>
    <m/>
    <m/>
    <m/>
    <n v="12.6"/>
    <n v="45"/>
    <n v="289.52"/>
    <m/>
    <m/>
    <m/>
    <m/>
    <m/>
    <m/>
    <m/>
    <n v="7.82"/>
    <m/>
    <m/>
    <m/>
    <m/>
    <m/>
    <m/>
    <n v="94.5"/>
    <n v="5.5"/>
    <n v="0"/>
    <m/>
    <n v="100"/>
    <n v="0"/>
    <n v="0"/>
  </r>
  <r>
    <x v="111"/>
    <s v="60.855.574/0004-16"/>
    <s v="Gilberto Alves dos Santos"/>
    <s v="(14) 3269-9693"/>
    <s v="E1GC"/>
    <n v="97.43"/>
    <m/>
    <n v="36.5"/>
    <n v="32.700000000000003"/>
    <n v="1.2"/>
    <n v="1.9"/>
    <n v="0.7"/>
    <n v="50.9"/>
    <n v="87.4"/>
    <n v="58"/>
    <m/>
    <n v="36.1"/>
    <n v="32.700000000000003"/>
    <n v="1.2"/>
    <n v="1.8"/>
    <n v="0.4"/>
    <n v="51.3"/>
    <n v="87.4"/>
    <n v="59"/>
    <m/>
    <m/>
    <n v="54505.52"/>
    <n v="3260147.75"/>
    <n v="3260147.75"/>
    <n v="69.099999999999994"/>
    <n v="8.1999999999999993"/>
    <n v="15860.61"/>
    <n v="50"/>
    <m/>
    <n v="54505.54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08"/>
    <m/>
    <m/>
    <n v="0.38"/>
    <n v="2.8"/>
    <n v="0"/>
    <m/>
    <m/>
    <m/>
    <m/>
    <n v="6"/>
    <m/>
    <m/>
    <m/>
    <m/>
    <m/>
    <m/>
    <m/>
    <m/>
    <m/>
    <m/>
    <m/>
    <m/>
    <m/>
    <m/>
    <m/>
    <m/>
    <n v="3261662.18"/>
    <n v="13450.2"/>
    <n v="26.8"/>
    <n v="25.73"/>
    <n v="41.8"/>
    <n v="46.68"/>
    <n v="0.01"/>
    <n v="49"/>
    <m/>
    <m/>
    <n v="262.83"/>
    <n v="49"/>
    <m/>
    <m/>
    <m/>
    <m/>
    <n v="26.88"/>
    <n v="50"/>
    <n v="67.22"/>
    <m/>
    <n v="4.12"/>
    <n v="50"/>
    <n v="23.87"/>
    <m/>
    <m/>
    <m/>
    <m/>
    <m/>
    <m/>
    <m/>
    <m/>
    <m/>
    <n v="19.07"/>
    <n v="45"/>
    <n v="49.27"/>
    <m/>
    <n v="0.02"/>
    <m/>
    <m/>
    <m/>
    <m/>
    <m/>
    <n v="0.73"/>
    <m/>
    <m/>
    <m/>
    <m/>
    <m/>
    <m/>
    <n v="100"/>
    <n v="0"/>
    <n v="0"/>
    <m/>
    <n v="100"/>
    <n v="0"/>
    <n v="0"/>
  </r>
  <r>
    <x v="112"/>
    <s v="60.855.574/0003-35"/>
    <s v="Gilberto Alves dos Santos"/>
    <s v="(14) 3269-9693"/>
    <s v="E1GC"/>
    <n v="97.84"/>
    <m/>
    <n v="35.200000000000003"/>
    <n v="30"/>
    <n v="2.6"/>
    <n v="1.9"/>
    <n v="0.7"/>
    <n v="52.2"/>
    <n v="87.4"/>
    <n v="60"/>
    <m/>
    <n v="34.799999999999997"/>
    <n v="30"/>
    <n v="2.6"/>
    <n v="1.8"/>
    <n v="0.4"/>
    <n v="52.6"/>
    <n v="87.4"/>
    <n v="60"/>
    <m/>
    <m/>
    <n v="68547.06"/>
    <n v="4114789.13"/>
    <n v="4114789.13"/>
    <n v="71.7"/>
    <n v="7.8"/>
    <n v="12320.93"/>
    <n v="50"/>
    <m/>
    <n v="68547.06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08"/>
    <m/>
    <m/>
    <n v="0.38"/>
    <n v="2.8"/>
    <n v="0"/>
    <m/>
    <m/>
    <m/>
    <m/>
    <n v="6"/>
    <m/>
    <m/>
    <m/>
    <m/>
    <m/>
    <m/>
    <m/>
    <m/>
    <m/>
    <m/>
    <m/>
    <m/>
    <m/>
    <m/>
    <m/>
    <m/>
    <n v="4114789.13"/>
    <n v="14731.34"/>
    <n v="31.65"/>
    <n v="16.84"/>
    <n v="54.77"/>
    <n v="59.7"/>
    <m/>
    <m/>
    <m/>
    <m/>
    <n v="261.01"/>
    <n v="50"/>
    <m/>
    <m/>
    <m/>
    <m/>
    <n v="13.62"/>
    <n v="50"/>
    <n v="63.8"/>
    <m/>
    <n v="3.58"/>
    <n v="50"/>
    <n v="15.18"/>
    <m/>
    <n v="0.51"/>
    <n v="35"/>
    <n v="35.76"/>
    <m/>
    <m/>
    <m/>
    <m/>
    <m/>
    <n v="12.02"/>
    <n v="45"/>
    <n v="49.01"/>
    <n v="0.09"/>
    <n v="0.02"/>
    <m/>
    <m/>
    <m/>
    <m/>
    <m/>
    <n v="1.82"/>
    <m/>
    <n v="34.770000000000003"/>
    <m/>
    <m/>
    <m/>
    <m/>
    <n v="100"/>
    <n v="0"/>
    <n v="0"/>
    <m/>
    <n v="100"/>
    <n v="0"/>
    <n v="0"/>
  </r>
  <r>
    <x v="113"/>
    <s v="15.527.906/0035-85"/>
    <s v="MARIANA PIERRE"/>
    <s v="(16) 99963 2740"/>
    <s v="E1GC"/>
    <n v="98.46"/>
    <m/>
    <n v="25.1"/>
    <n v="21.3"/>
    <n v="1.2"/>
    <n v="1.9"/>
    <n v="0.7"/>
    <n v="62.3"/>
    <n v="87.4"/>
    <n v="71"/>
    <m/>
    <n v="24.7"/>
    <n v="21.3"/>
    <n v="1.2"/>
    <n v="1.8"/>
    <n v="0.4"/>
    <n v="62.7"/>
    <n v="87.4"/>
    <n v="72"/>
    <m/>
    <m/>
    <n v="84924.23"/>
    <n v="6259064.5700000003"/>
    <n v="4275031.0599999996"/>
    <n v="95.12"/>
    <n v="10.42"/>
    <m/>
    <n v="50"/>
    <m/>
    <n v="6108.53"/>
    <m/>
    <m/>
    <n v="5.21"/>
    <n v="2.56"/>
    <m/>
    <x v="14"/>
    <n v="0.01"/>
    <n v="0.13"/>
    <m/>
    <m/>
    <n v="0.47"/>
    <n v="0.28999999999999998"/>
    <m/>
    <m/>
    <m/>
    <n v="0.02"/>
    <m/>
    <n v="0.53"/>
    <m/>
    <m/>
    <m/>
    <m/>
    <n v="1901.94"/>
    <n v="48.74"/>
    <n v="0.23"/>
    <m/>
    <m/>
    <n v="0.38"/>
    <n v="2.8"/>
    <m/>
    <m/>
    <m/>
    <m/>
    <m/>
    <n v="0.14000000000000001"/>
    <n v="3.8"/>
    <n v="9"/>
    <m/>
    <m/>
    <m/>
    <m/>
    <n v="0.09"/>
    <m/>
    <m/>
    <m/>
    <m/>
    <m/>
    <m/>
    <m/>
    <m/>
    <m/>
    <n v="4342061.45"/>
    <m/>
    <n v="13.62"/>
    <n v="37.85"/>
    <n v="29.89"/>
    <n v="45.58"/>
    <n v="1.28"/>
    <n v="52"/>
    <m/>
    <m/>
    <n v="259.64999999999998"/>
    <n v="50"/>
    <m/>
    <m/>
    <m/>
    <m/>
    <n v="1.8"/>
    <n v="50"/>
    <n v="87.5"/>
    <m/>
    <m/>
    <m/>
    <m/>
    <m/>
    <n v="0.19"/>
    <n v="35"/>
    <n v="212.68"/>
    <m/>
    <n v="0.04"/>
    <n v="45"/>
    <n v="191"/>
    <m/>
    <m/>
    <m/>
    <m/>
    <m/>
    <m/>
    <m/>
    <m/>
    <m/>
    <m/>
    <m/>
    <n v="0.51"/>
    <m/>
    <m/>
    <m/>
    <m/>
    <m/>
    <m/>
    <n v="100"/>
    <n v="0"/>
    <n v="0"/>
    <m/>
    <n v="100"/>
    <n v="0"/>
    <n v="0"/>
  </r>
  <r>
    <x v="114"/>
    <s v="49.213.747/0118-28"/>
    <s v="MARIANA PIERRE"/>
    <s v="(16) 99963 2740"/>
    <s v="E1GC"/>
    <n v="98.86"/>
    <m/>
    <n v="32.9"/>
    <n v="29.2"/>
    <n v="1.1000000000000001"/>
    <n v="1.9"/>
    <n v="0.7"/>
    <n v="54.5"/>
    <n v="87.4"/>
    <n v="62"/>
    <m/>
    <n v="32.5"/>
    <n v="29.2"/>
    <n v="1.1000000000000001"/>
    <n v="1.8"/>
    <n v="0.4"/>
    <n v="54.9"/>
    <n v="87.4"/>
    <n v="63"/>
    <m/>
    <m/>
    <n v="82942.710000000006"/>
    <n v="5612174.46"/>
    <n v="5318838.03"/>
    <n v="71.930000000000007"/>
    <n v="10.64"/>
    <m/>
    <n v="50"/>
    <m/>
    <n v="46336.38"/>
    <m/>
    <m/>
    <n v="8.5"/>
    <n v="3.88"/>
    <m/>
    <x v="59"/>
    <n v="0.01"/>
    <n v="0.06"/>
    <m/>
    <m/>
    <n v="0.1"/>
    <n v="0.3"/>
    <m/>
    <m/>
    <m/>
    <n v="0.51"/>
    <n v="1.1399999999999999"/>
    <m/>
    <n v="0.01"/>
    <m/>
    <m/>
    <m/>
    <n v="1437.37"/>
    <n v="32.22"/>
    <n v="5.17"/>
    <m/>
    <m/>
    <n v="0.38"/>
    <n v="2.8"/>
    <m/>
    <m/>
    <m/>
    <m/>
    <m/>
    <n v="3.08"/>
    <n v="3.32"/>
    <n v="9"/>
    <m/>
    <m/>
    <m/>
    <m/>
    <n v="0.15"/>
    <m/>
    <m/>
    <m/>
    <m/>
    <m/>
    <m/>
    <m/>
    <m/>
    <m/>
    <n v="5380298.9800000004"/>
    <m/>
    <n v="8.27"/>
    <n v="39.32"/>
    <n v="46.67"/>
    <n v="26.91"/>
    <n v="1.93"/>
    <n v="52"/>
    <m/>
    <m/>
    <n v="275.5"/>
    <n v="52"/>
    <m/>
    <m/>
    <m/>
    <m/>
    <n v="4.4000000000000004"/>
    <n v="52"/>
    <n v="80"/>
    <m/>
    <m/>
    <m/>
    <m/>
    <m/>
    <m/>
    <m/>
    <m/>
    <m/>
    <n v="0.05"/>
    <n v="45"/>
    <n v="52"/>
    <m/>
    <m/>
    <m/>
    <m/>
    <m/>
    <m/>
    <m/>
    <m/>
    <m/>
    <m/>
    <m/>
    <n v="0.12"/>
    <m/>
    <m/>
    <m/>
    <m/>
    <m/>
    <m/>
    <n v="100"/>
    <n v="0"/>
    <n v="0"/>
    <m/>
    <n v="100"/>
    <n v="0"/>
    <n v="0"/>
  </r>
  <r>
    <x v="115"/>
    <s v="08.070.566/0016-88"/>
    <s v="Carlos Sodré"/>
    <s v="11 30968454"/>
    <s v="E1GC"/>
    <n v="97.3"/>
    <m/>
    <n v="25.4"/>
    <n v="21.7"/>
    <n v="1.1000000000000001"/>
    <n v="1.9"/>
    <n v="0.7"/>
    <n v="62"/>
    <n v="87.4"/>
    <n v="71"/>
    <m/>
    <n v="25"/>
    <n v="21.7"/>
    <n v="1.1000000000000001"/>
    <n v="1.8"/>
    <n v="0.4"/>
    <n v="62.4"/>
    <n v="87.4"/>
    <n v="71"/>
    <m/>
    <m/>
    <n v="53035.77"/>
    <n v="3106899.67"/>
    <n v="3106899.67"/>
    <n v="86.62"/>
    <n v="7.91"/>
    <m/>
    <m/>
    <m/>
    <n v="14318.24"/>
    <m/>
    <m/>
    <n v="14.77"/>
    <n v="8.09"/>
    <m/>
    <x v="3"/>
    <n v="7.0000000000000007E-2"/>
    <n v="0.28999999999999998"/>
    <m/>
    <m/>
    <n v="0.61"/>
    <m/>
    <m/>
    <n v="0.09"/>
    <m/>
    <n v="0.33"/>
    <n v="0.04"/>
    <n v="1.39"/>
    <m/>
    <m/>
    <m/>
    <m/>
    <n v="1236.73"/>
    <n v="10.7"/>
    <n v="12.65"/>
    <m/>
    <m/>
    <n v="0.38"/>
    <n v="2.8"/>
    <m/>
    <m/>
    <m/>
    <m/>
    <m/>
    <n v="4.34"/>
    <m/>
    <m/>
    <m/>
    <m/>
    <m/>
    <m/>
    <n v="0.1"/>
    <m/>
    <m/>
    <m/>
    <m/>
    <m/>
    <m/>
    <m/>
    <m/>
    <m/>
    <n v="3193263.09"/>
    <m/>
    <n v="14.43"/>
    <n v="76.08"/>
    <m/>
    <n v="82.78"/>
    <m/>
    <m/>
    <m/>
    <m/>
    <n v="264.94"/>
    <n v="50"/>
    <m/>
    <m/>
    <m/>
    <m/>
    <m/>
    <m/>
    <m/>
    <m/>
    <m/>
    <m/>
    <m/>
    <m/>
    <m/>
    <m/>
    <m/>
    <m/>
    <n v="0.01"/>
    <n v="45"/>
    <n v="10"/>
    <m/>
    <m/>
    <m/>
    <m/>
    <n v="0.1"/>
    <m/>
    <m/>
    <m/>
    <m/>
    <m/>
    <m/>
    <n v="1.57"/>
    <m/>
    <m/>
    <m/>
    <m/>
    <m/>
    <m/>
    <n v="100"/>
    <n v="0"/>
    <n v="0"/>
    <m/>
    <n v="100"/>
    <n v="0"/>
    <n v="0"/>
  </r>
  <r>
    <x v="116"/>
    <s v="08.070.566/0017-69"/>
    <s v="Carlos Sodré"/>
    <s v="11 30968454"/>
    <s v="E1GC"/>
    <n v="100"/>
    <m/>
    <n v="27.5"/>
    <n v="23.7"/>
    <n v="1.2"/>
    <n v="1.9"/>
    <n v="0.7"/>
    <n v="59.9"/>
    <n v="87.4"/>
    <n v="69"/>
    <m/>
    <n v="27.1"/>
    <n v="23.7"/>
    <n v="1.2"/>
    <n v="1.8"/>
    <n v="0.4"/>
    <n v="60.3"/>
    <n v="87.4"/>
    <n v="69"/>
    <m/>
    <m/>
    <n v="50822.51"/>
    <n v="2676668.4"/>
    <n v="2676668.4"/>
    <n v="75.37"/>
    <n v="7.49"/>
    <m/>
    <n v="50"/>
    <m/>
    <n v="18261.97"/>
    <m/>
    <m/>
    <n v="13.01"/>
    <n v="7.14"/>
    <m/>
    <x v="60"/>
    <n v="0.05"/>
    <n v="0.22"/>
    <m/>
    <m/>
    <n v="0.57999999999999996"/>
    <m/>
    <m/>
    <n v="0.08"/>
    <m/>
    <n v="0.42"/>
    <n v="0.05"/>
    <n v="1.51"/>
    <m/>
    <m/>
    <m/>
    <m/>
    <n v="1223.24"/>
    <n v="14.81"/>
    <n v="6"/>
    <m/>
    <m/>
    <n v="0.38"/>
    <n v="2.8"/>
    <m/>
    <m/>
    <m/>
    <m/>
    <m/>
    <n v="4.3899999999999997"/>
    <m/>
    <m/>
    <m/>
    <m/>
    <m/>
    <m/>
    <n v="0.08"/>
    <m/>
    <m/>
    <m/>
    <m/>
    <m/>
    <m/>
    <m/>
    <m/>
    <m/>
    <n v="2676668.4"/>
    <m/>
    <n v="49.31"/>
    <n v="40.31"/>
    <m/>
    <n v="66.34"/>
    <m/>
    <m/>
    <m/>
    <m/>
    <n v="264.10000000000002"/>
    <n v="50"/>
    <m/>
    <m/>
    <m/>
    <m/>
    <m/>
    <m/>
    <m/>
    <m/>
    <m/>
    <m/>
    <m/>
    <m/>
    <m/>
    <m/>
    <m/>
    <m/>
    <n v="0.01"/>
    <n v="45"/>
    <n v="91.1"/>
    <m/>
    <m/>
    <m/>
    <m/>
    <n v="0.09"/>
    <m/>
    <m/>
    <m/>
    <m/>
    <m/>
    <m/>
    <n v="1.57"/>
    <m/>
    <m/>
    <m/>
    <m/>
    <m/>
    <m/>
    <n v="100"/>
    <n v="0"/>
    <n v="0"/>
    <m/>
    <n v="100"/>
    <n v="0"/>
    <n v="0"/>
  </r>
  <r>
    <x v="117"/>
    <s v="54.846.951/0001-05"/>
    <s v="Claudemir Fogues"/>
    <s v="(19) 99603-6564"/>
    <s v="E1GC"/>
    <n v="91.32"/>
    <m/>
    <n v="19.2"/>
    <n v="15.8"/>
    <n v="1"/>
    <n v="1.7"/>
    <n v="0.7"/>
    <n v="68.2"/>
    <n v="87.4"/>
    <n v="78"/>
    <m/>
    <n v="19.100000000000001"/>
    <n v="15.8"/>
    <n v="1"/>
    <n v="1.8"/>
    <n v="0.4"/>
    <n v="68.3"/>
    <n v="87.4"/>
    <n v="78"/>
    <m/>
    <m/>
    <n v="41619.339999999997"/>
    <n v="2910353.28"/>
    <n v="2910353.28"/>
    <n v="53.7"/>
    <n v="9.5"/>
    <n v="88818.42"/>
    <n v="50"/>
    <m/>
    <n v="14456.43"/>
    <m/>
    <m/>
    <n v="8.61"/>
    <n v="4.49"/>
    <m/>
    <x v="61"/>
    <m/>
    <m/>
    <m/>
    <m/>
    <m/>
    <m/>
    <m/>
    <m/>
    <m/>
    <n v="0.35"/>
    <m/>
    <n v="0.71"/>
    <m/>
    <n v="0.03"/>
    <m/>
    <m/>
    <n v="505.06"/>
    <n v="18.8"/>
    <n v="3.5"/>
    <m/>
    <m/>
    <n v="0.38"/>
    <n v="6.62"/>
    <m/>
    <m/>
    <m/>
    <m/>
    <m/>
    <n v="4.26"/>
    <m/>
    <m/>
    <m/>
    <m/>
    <m/>
    <m/>
    <n v="0.14000000000000001"/>
    <m/>
    <m/>
    <m/>
    <m/>
    <m/>
    <m/>
    <m/>
    <m/>
    <m/>
    <n v="3050435.34"/>
    <n v="46579.55"/>
    <n v="16.420000000000002"/>
    <n v="25.37"/>
    <n v="59.48"/>
    <n v="93.47"/>
    <m/>
    <m/>
    <m/>
    <m/>
    <n v="261.64999999999998"/>
    <n v="48"/>
    <m/>
    <n v="30.54"/>
    <n v="50"/>
    <m/>
    <n v="16.8"/>
    <n v="50"/>
    <n v="40.270000000000003"/>
    <m/>
    <m/>
    <m/>
    <m/>
    <m/>
    <m/>
    <m/>
    <m/>
    <m/>
    <m/>
    <m/>
    <m/>
    <m/>
    <m/>
    <m/>
    <m/>
    <m/>
    <m/>
    <m/>
    <m/>
    <m/>
    <m/>
    <m/>
    <n v="0.32"/>
    <m/>
    <m/>
    <m/>
    <m/>
    <m/>
    <m/>
    <n v="80.7"/>
    <n v="19.3"/>
    <n v="0"/>
    <m/>
    <n v="100"/>
    <n v="0"/>
    <n v="0"/>
  </r>
  <r>
    <x v="118"/>
    <s v="49.213.747/0001-17"/>
    <s v=" MARIANA PIERRE"/>
    <s v="(16) 999632740"/>
    <s v="E1GC"/>
    <n v="97.63"/>
    <m/>
    <n v="30.2"/>
    <n v="26.6"/>
    <n v="1"/>
    <n v="1.9"/>
    <n v="0.7"/>
    <n v="57.2"/>
    <n v="87.4"/>
    <n v="65"/>
    <m/>
    <n v="29.8"/>
    <n v="26.6"/>
    <n v="1"/>
    <n v="1.8"/>
    <n v="0.4"/>
    <n v="57.6"/>
    <n v="87.4"/>
    <n v="66"/>
    <m/>
    <m/>
    <n v="96837.59"/>
    <n v="6639312.46"/>
    <n v="5476203.7599999998"/>
    <n v="54.9"/>
    <n v="8.6"/>
    <m/>
    <n v="50"/>
    <m/>
    <n v="47516.7"/>
    <m/>
    <m/>
    <n v="10.32"/>
    <n v="4.6399999999999997"/>
    <m/>
    <x v="4"/>
    <m/>
    <n v="7.0000000000000007E-2"/>
    <m/>
    <m/>
    <n v="0.27"/>
    <n v="0.23"/>
    <m/>
    <m/>
    <m/>
    <n v="0.45"/>
    <m/>
    <n v="1.1200000000000001"/>
    <m/>
    <n v="0.01"/>
    <m/>
    <m/>
    <n v="994.84"/>
    <n v="26.19"/>
    <n v="4.51"/>
    <m/>
    <m/>
    <n v="0.38"/>
    <n v="2.8"/>
    <m/>
    <m/>
    <m/>
    <m/>
    <m/>
    <n v="2.69"/>
    <n v="2.5099999999999998"/>
    <n v="9"/>
    <m/>
    <m/>
    <m/>
    <m/>
    <n v="0.13"/>
    <m/>
    <m/>
    <m/>
    <m/>
    <m/>
    <m/>
    <m/>
    <m/>
    <m/>
    <n v="5582708.71"/>
    <m/>
    <n v="7.24"/>
    <n v="34.909999999999997"/>
    <n v="56"/>
    <n v="28.66"/>
    <n v="1.92"/>
    <n v="53.95"/>
    <m/>
    <m/>
    <n v="275.43"/>
    <n v="53.95"/>
    <m/>
    <m/>
    <m/>
    <m/>
    <n v="3.14"/>
    <n v="53.95"/>
    <n v="74"/>
    <m/>
    <m/>
    <m/>
    <m/>
    <m/>
    <m/>
    <m/>
    <m/>
    <m/>
    <n v="0.03"/>
    <n v="45"/>
    <n v="131"/>
    <m/>
    <m/>
    <m/>
    <m/>
    <m/>
    <m/>
    <m/>
    <m/>
    <m/>
    <m/>
    <m/>
    <n v="0.44"/>
    <m/>
    <m/>
    <m/>
    <m/>
    <m/>
    <m/>
    <n v="100"/>
    <n v="0"/>
    <n v="0"/>
    <m/>
    <n v="100"/>
    <n v="0"/>
    <n v="0"/>
  </r>
  <r>
    <x v="119"/>
    <s v="05.242.560/0001-76"/>
    <s v="Augusto Cesar Arakawa de Almeida"/>
    <s v="(17) 3280-1000"/>
    <s v="E1GC"/>
    <n v="98.94"/>
    <m/>
    <n v="23.3"/>
    <n v="19"/>
    <n v="1.9"/>
    <n v="1.8"/>
    <n v="0.7"/>
    <n v="64.099999999999994"/>
    <n v="87.4"/>
    <n v="73"/>
    <m/>
    <n v="23.1"/>
    <n v="19"/>
    <n v="1.9"/>
    <n v="1.8"/>
    <n v="0.4"/>
    <n v="64.3"/>
    <n v="87.4"/>
    <n v="74"/>
    <m/>
    <m/>
    <n v="40865.54"/>
    <n v="2660167.9900000002"/>
    <n v="2034187.69"/>
    <n v="71.2"/>
    <n v="7.34"/>
    <m/>
    <n v="50"/>
    <m/>
    <n v="9604.57"/>
    <m/>
    <m/>
    <n v="10.45"/>
    <n v="5.95"/>
    <m/>
    <x v="62"/>
    <n v="0.02"/>
    <n v="7.0000000000000007E-2"/>
    <m/>
    <m/>
    <n v="0.63"/>
    <m/>
    <m/>
    <m/>
    <m/>
    <n v="0.19"/>
    <m/>
    <s v="0,730,14"/>
    <n v="0.01"/>
    <n v="0.04"/>
    <m/>
    <m/>
    <n v="1131.51"/>
    <n v="13.72"/>
    <n v="7.45"/>
    <n v="10.65"/>
    <m/>
    <n v="0.38"/>
    <n v="2.8"/>
    <m/>
    <n v="5.0999999999999996"/>
    <m/>
    <m/>
    <n v="7.0000000000000007E-2"/>
    <n v="3.02"/>
    <m/>
    <m/>
    <m/>
    <m/>
    <m/>
    <m/>
    <n v="0.03"/>
    <m/>
    <m/>
    <n v="0.09"/>
    <m/>
    <m/>
    <m/>
    <m/>
    <m/>
    <m/>
    <n v="2034187.69"/>
    <m/>
    <n v="19.010000000000002"/>
    <n v="34.270000000000003"/>
    <n v="56.43"/>
    <n v="54.57"/>
    <m/>
    <m/>
    <m/>
    <m/>
    <n v="270.94"/>
    <n v="50"/>
    <m/>
    <m/>
    <m/>
    <m/>
    <n v="17.420000000000002"/>
    <n v="50"/>
    <n v="104.4"/>
    <m/>
    <m/>
    <m/>
    <m/>
    <m/>
    <m/>
    <m/>
    <m/>
    <m/>
    <m/>
    <m/>
    <m/>
    <m/>
    <m/>
    <m/>
    <m/>
    <m/>
    <n v="0.01"/>
    <m/>
    <m/>
    <m/>
    <m/>
    <m/>
    <n v="0.96"/>
    <m/>
    <n v="25.03"/>
    <m/>
    <m/>
    <m/>
    <m/>
    <n v="86.73"/>
    <n v="13.27"/>
    <n v="0"/>
    <m/>
    <n v="100"/>
    <n v="0"/>
    <n v="0"/>
  </r>
  <r>
    <x v="120"/>
    <s v="54.470.679.0001-01"/>
    <s v="Olivia Conceição Pinheiro Merlin"/>
    <s v="(16) 3660 - 1200"/>
    <s v="E1GC"/>
    <n v="98.28"/>
    <m/>
    <n v="20.100000000000001"/>
    <n v="16.7"/>
    <n v="0.9"/>
    <n v="1.8"/>
    <n v="0.7"/>
    <n v="67.3"/>
    <n v="87.4"/>
    <n v="77"/>
    <m/>
    <n v="19.399999999999999"/>
    <n v="16.7"/>
    <n v="0.9"/>
    <n v="1.4"/>
    <n v="0.4"/>
    <n v="68"/>
    <n v="87.4"/>
    <n v="78"/>
    <m/>
    <m/>
    <n v="52027.92"/>
    <n v="3989653.97"/>
    <n v="3989653.97"/>
    <n v="83.46"/>
    <n v="6.73"/>
    <m/>
    <n v="50"/>
    <m/>
    <n v="13192.53"/>
    <m/>
    <m/>
    <n v="4.1100000000000003"/>
    <n v="2.06"/>
    <m/>
    <x v="63"/>
    <m/>
    <m/>
    <m/>
    <m/>
    <m/>
    <m/>
    <m/>
    <m/>
    <m/>
    <n v="0.26"/>
    <m/>
    <n v="0.91"/>
    <n v="0.51"/>
    <n v="7.0000000000000007E-2"/>
    <n v="0.04"/>
    <m/>
    <n v="468.98"/>
    <n v="11.29"/>
    <n v="2.66"/>
    <n v="23.74"/>
    <n v="0.6"/>
    <n v="0.4"/>
    <n v="2.8"/>
    <n v="6.05"/>
    <n v="27.8"/>
    <m/>
    <m/>
    <m/>
    <n v="3.47"/>
    <m/>
    <m/>
    <m/>
    <m/>
    <m/>
    <m/>
    <n v="0.1"/>
    <m/>
    <m/>
    <n v="0.02"/>
    <m/>
    <m/>
    <m/>
    <m/>
    <m/>
    <m/>
    <n v="4059452.49"/>
    <m/>
    <n v="8.19"/>
    <n v="38.79"/>
    <n v="58.99"/>
    <m/>
    <n v="62.92"/>
    <n v="47.29"/>
    <m/>
    <m/>
    <n v="172.64"/>
    <n v="47"/>
    <m/>
    <m/>
    <m/>
    <m/>
    <m/>
    <m/>
    <m/>
    <m/>
    <m/>
    <m/>
    <m/>
    <m/>
    <m/>
    <m/>
    <m/>
    <m/>
    <n v="0.01"/>
    <n v="45"/>
    <n v="36"/>
    <m/>
    <m/>
    <m/>
    <m/>
    <m/>
    <m/>
    <m/>
    <m/>
    <m/>
    <m/>
    <m/>
    <n v="0.28999999999999998"/>
    <m/>
    <m/>
    <m/>
    <m/>
    <m/>
    <m/>
    <n v="90.43"/>
    <n v="33.32"/>
    <n v="0"/>
    <m/>
    <n v="66.680000000000007"/>
    <n v="9.57"/>
    <n v="0"/>
  </r>
  <r>
    <x v="121"/>
    <s v="61.231.478/0002-06"/>
    <s v="Marcia Raquel Camara Gusi"/>
    <s v="(43) 3511-1434"/>
    <s v="E1GC"/>
    <n v="91.24"/>
    <m/>
    <n v="34.1"/>
    <n v="30.5"/>
    <n v="1"/>
    <n v="1.9"/>
    <n v="0.7"/>
    <n v="53.3"/>
    <n v="87.4"/>
    <n v="61"/>
    <m/>
    <n v="33.799999999999997"/>
    <n v="30.1"/>
    <n v="1"/>
    <n v="1.8"/>
    <n v="0.4"/>
    <n v="53.6"/>
    <n v="87.4"/>
    <n v="61"/>
    <m/>
    <m/>
    <n v="33076.559999999998"/>
    <n v="2345954.85"/>
    <n v="2345954.85"/>
    <n v="55.7"/>
    <n v="9.67"/>
    <m/>
    <n v="50"/>
    <m/>
    <n v="25610.25"/>
    <m/>
    <m/>
    <n v="9.14"/>
    <n v="3.88"/>
    <m/>
    <x v="64"/>
    <m/>
    <m/>
    <m/>
    <m/>
    <n v="0.23"/>
    <m/>
    <m/>
    <m/>
    <m/>
    <n v="0.71"/>
    <m/>
    <n v="1.68"/>
    <m/>
    <n v="0.3"/>
    <m/>
    <m/>
    <n v="1130.8599999999999"/>
    <n v="70.36"/>
    <n v="9.67"/>
    <m/>
    <m/>
    <n v="0.38"/>
    <n v="2.8"/>
    <m/>
    <m/>
    <m/>
    <m/>
    <n v="7.0000000000000007E-2"/>
    <n v="5.01"/>
    <m/>
    <m/>
    <m/>
    <m/>
    <m/>
    <m/>
    <n v="0.06"/>
    <m/>
    <m/>
    <m/>
    <m/>
    <m/>
    <m/>
    <m/>
    <m/>
    <m/>
    <n v="2423443.33"/>
    <m/>
    <n v="26.91"/>
    <n v="18.77"/>
    <n v="52.12"/>
    <m/>
    <n v="41.91"/>
    <n v="50"/>
    <m/>
    <m/>
    <n v="166.18"/>
    <n v="46"/>
    <m/>
    <m/>
    <m/>
    <m/>
    <m/>
    <m/>
    <m/>
    <m/>
    <m/>
    <m/>
    <m/>
    <m/>
    <m/>
    <m/>
    <m/>
    <m/>
    <m/>
    <m/>
    <m/>
    <m/>
    <m/>
    <m/>
    <m/>
    <m/>
    <n v="0.01"/>
    <m/>
    <m/>
    <m/>
    <m/>
    <m/>
    <n v="1.0900000000000001"/>
    <m/>
    <m/>
    <m/>
    <m/>
    <m/>
    <m/>
    <n v="100"/>
    <n v="0"/>
    <n v="0"/>
    <m/>
    <n v="100"/>
    <n v="0"/>
    <n v="0"/>
  </r>
  <r>
    <x v="122"/>
    <s v="08.070.566/0012-54"/>
    <s v="Carlos Sodré"/>
    <s v="11 30968454"/>
    <s v="E1GC"/>
    <n v="100"/>
    <m/>
    <n v="32.799999999999997"/>
    <n v="28.7"/>
    <n v="1.6"/>
    <n v="1.8"/>
    <n v="0.7"/>
    <n v="54.6"/>
    <n v="87.4"/>
    <n v="63"/>
    <m/>
    <n v="32.6"/>
    <n v="28.7"/>
    <n v="1.6"/>
    <n v="1.8"/>
    <n v="0.4"/>
    <n v="54.8"/>
    <n v="87.4"/>
    <n v="63"/>
    <m/>
    <m/>
    <n v="59090.83"/>
    <n v="2904159.59"/>
    <n v="2904159.59"/>
    <n v="101.6"/>
    <n v="8.39"/>
    <m/>
    <n v="50"/>
    <m/>
    <n v="19619.189999999999"/>
    <m/>
    <m/>
    <n v="21.09"/>
    <n v="8.9600000000000009"/>
    <m/>
    <x v="16"/>
    <n v="7.0000000000000007E-2"/>
    <n v="7.0000000000000007E-2"/>
    <n v="0"/>
    <n v="0"/>
    <n v="0.52"/>
    <n v="0"/>
    <n v="0"/>
    <n v="7.0000000000000007E-2"/>
    <n v="0"/>
    <n v="0.6"/>
    <n v="0.09"/>
    <n v="1.56"/>
    <n v="0"/>
    <n v="0"/>
    <n v="0"/>
    <m/>
    <n v="1343.94"/>
    <n v="17.899999999999999"/>
    <n v="4.2300000000000004"/>
    <m/>
    <m/>
    <n v="0.38"/>
    <n v="2.8"/>
    <m/>
    <m/>
    <m/>
    <m/>
    <m/>
    <n v="5.2"/>
    <m/>
    <m/>
    <m/>
    <m/>
    <m/>
    <m/>
    <n v="0.08"/>
    <m/>
    <m/>
    <m/>
    <m/>
    <m/>
    <m/>
    <m/>
    <m/>
    <m/>
    <n v="2904159.59"/>
    <n v="0"/>
    <n v="28.47"/>
    <n v="55.84"/>
    <n v="0"/>
    <n v="56.5"/>
    <n v="0"/>
    <n v="50"/>
    <m/>
    <m/>
    <n v="279.48"/>
    <n v="50"/>
    <m/>
    <m/>
    <m/>
    <m/>
    <m/>
    <m/>
    <m/>
    <m/>
    <m/>
    <m/>
    <m/>
    <m/>
    <m/>
    <m/>
    <m/>
    <m/>
    <m/>
    <m/>
    <m/>
    <m/>
    <m/>
    <m/>
    <m/>
    <n v="0.28000000000000003"/>
    <m/>
    <m/>
    <m/>
    <m/>
    <m/>
    <m/>
    <n v="0.86"/>
    <m/>
    <m/>
    <m/>
    <m/>
    <m/>
    <m/>
    <n v="67.77"/>
    <n v="2.44"/>
    <n v="29.78"/>
    <m/>
    <n v="100"/>
    <n v="0"/>
    <n v="0"/>
  </r>
  <r>
    <x v="123"/>
    <s v="47.080.619/0061-58"/>
    <s v="Augusto Cesar Arakawa de Almeida"/>
    <s v="(17) 3800-1000"/>
    <s v="E1GC"/>
    <n v="95.68"/>
    <m/>
    <n v="25.6"/>
    <n v="21.4"/>
    <n v="1.7"/>
    <n v="1.9"/>
    <n v="0.7"/>
    <n v="61.8"/>
    <n v="87.4"/>
    <n v="71"/>
    <m/>
    <n v="25.3"/>
    <n v="21.4"/>
    <n v="1.7"/>
    <n v="1.8"/>
    <n v="0.4"/>
    <n v="62.1"/>
    <n v="87.4"/>
    <n v="71"/>
    <m/>
    <m/>
    <n v="43361.73"/>
    <n v="3319096.08"/>
    <n v="2628794.92"/>
    <n v="60.99"/>
    <n v="6.24"/>
    <n v="12260.26"/>
    <n v="50"/>
    <m/>
    <n v="22546.94"/>
    <m/>
    <n v="1.77"/>
    <n v="9.48"/>
    <n v="6.9"/>
    <m/>
    <x v="65"/>
    <m/>
    <m/>
    <m/>
    <m/>
    <n v="0.41"/>
    <m/>
    <m/>
    <m/>
    <m/>
    <n v="0.49"/>
    <n v="0.03"/>
    <n v="1.17"/>
    <n v="0.09"/>
    <n v="0.02"/>
    <m/>
    <m/>
    <n v="876.73"/>
    <n v="40.71"/>
    <n v="10.09"/>
    <n v="0.03"/>
    <m/>
    <n v="0.38"/>
    <n v="2.8"/>
    <n v="0"/>
    <n v="18.899999999999999"/>
    <m/>
    <m/>
    <m/>
    <n v="4.18"/>
    <m/>
    <m/>
    <m/>
    <m/>
    <m/>
    <m/>
    <n v="0.01"/>
    <m/>
    <m/>
    <n v="0.04"/>
    <m/>
    <m/>
    <m/>
    <m/>
    <m/>
    <m/>
    <n v="2628794.92"/>
    <n v="12202.45"/>
    <n v="5.09"/>
    <n v="42.48"/>
    <n v="65.08"/>
    <n v="62.82"/>
    <m/>
    <m/>
    <m/>
    <m/>
    <n v="247.73"/>
    <n v="50"/>
    <m/>
    <m/>
    <m/>
    <m/>
    <n v="53.92"/>
    <n v="50"/>
    <n v="101.33"/>
    <m/>
    <n v="4.66"/>
    <n v="50"/>
    <n v="7.5"/>
    <m/>
    <n v="1.56"/>
    <n v="35"/>
    <n v="49.71"/>
    <m/>
    <m/>
    <m/>
    <m/>
    <m/>
    <m/>
    <m/>
    <m/>
    <m/>
    <m/>
    <m/>
    <m/>
    <m/>
    <m/>
    <m/>
    <n v="0.76"/>
    <m/>
    <n v="16.670000000000002"/>
    <m/>
    <m/>
    <m/>
    <m/>
    <n v="100"/>
    <n v="0"/>
    <n v="0"/>
    <m/>
    <n v="100"/>
    <n v="0"/>
    <n v="0"/>
  </r>
  <r>
    <x v="124"/>
    <s v="47.080.619/0033-02"/>
    <s v="Augusto Cesar Arakawa de Almeida"/>
    <s v="(17) 3800-1000"/>
    <s v="E1GC"/>
    <n v="98.44"/>
    <m/>
    <n v="25.6"/>
    <n v="21.1"/>
    <n v="1.9"/>
    <n v="1.9"/>
    <n v="0.7"/>
    <n v="61.8"/>
    <n v="87.4"/>
    <n v="71"/>
    <m/>
    <n v="25.3"/>
    <n v="21.1"/>
    <n v="1.9"/>
    <n v="1.8"/>
    <n v="0.4"/>
    <n v="62.1"/>
    <n v="87.4"/>
    <n v="71"/>
    <m/>
    <m/>
    <n v="40212.01"/>
    <n v="3064713.68"/>
    <n v="2696563.64"/>
    <n v="82.53"/>
    <n v="6.27"/>
    <m/>
    <n v="50"/>
    <m/>
    <n v="25562.77"/>
    <m/>
    <m/>
    <n v="10.029999999999999"/>
    <n v="6.64"/>
    <m/>
    <x v="66"/>
    <m/>
    <m/>
    <m/>
    <m/>
    <n v="0.04"/>
    <m/>
    <m/>
    <m/>
    <m/>
    <n v="0.61"/>
    <m/>
    <n v="1.31"/>
    <n v="0.26"/>
    <m/>
    <m/>
    <m/>
    <n v="807.8"/>
    <n v="36.19"/>
    <n v="8.67"/>
    <m/>
    <m/>
    <n v="0.38"/>
    <n v="2.8"/>
    <m/>
    <m/>
    <m/>
    <m/>
    <m/>
    <n v="4.43"/>
    <m/>
    <m/>
    <m/>
    <m/>
    <m/>
    <m/>
    <n v="0.01"/>
    <m/>
    <m/>
    <n v="0.03"/>
    <m/>
    <m/>
    <m/>
    <m/>
    <m/>
    <m/>
    <n v="2696563.64"/>
    <m/>
    <n v="12.64"/>
    <n v="32.85"/>
    <n v="66.48"/>
    <n v="71.08"/>
    <m/>
    <m/>
    <m/>
    <m/>
    <n v="259.5"/>
    <n v="50"/>
    <m/>
    <m/>
    <m/>
    <m/>
    <n v="15.16"/>
    <n v="50"/>
    <n v="135.96"/>
    <m/>
    <n v="0.05"/>
    <n v="50"/>
    <n v="201"/>
    <m/>
    <m/>
    <m/>
    <m/>
    <m/>
    <m/>
    <m/>
    <m/>
    <m/>
    <m/>
    <m/>
    <m/>
    <m/>
    <m/>
    <m/>
    <m/>
    <m/>
    <m/>
    <m/>
    <n v="0.69"/>
    <m/>
    <n v="28.08"/>
    <m/>
    <m/>
    <m/>
    <m/>
    <n v="95.33"/>
    <n v="4.67"/>
    <n v="0"/>
    <m/>
    <n v="100"/>
    <n v="0"/>
    <n v="0"/>
  </r>
  <r>
    <x v="125"/>
    <s v="47.080.619/0009-74"/>
    <s v="Augusto Cesar Arakawa de Almeida"/>
    <s v="(17) 3800-1000"/>
    <s v="E1GC"/>
    <n v="96.1"/>
    <m/>
    <n v="28"/>
    <n v="24.1"/>
    <n v="1.7"/>
    <n v="1.5"/>
    <n v="0.7"/>
    <n v="59.4"/>
    <n v="87.4"/>
    <n v="68"/>
    <m/>
    <n v="28"/>
    <n v="24.1"/>
    <n v="1.7"/>
    <n v="1.8"/>
    <n v="0.4"/>
    <n v="59.4"/>
    <n v="87.4"/>
    <n v="68"/>
    <m/>
    <m/>
    <n v="57418.28"/>
    <n v="3836410.83"/>
    <n v="1793718.27"/>
    <n v="70.33"/>
    <n v="6.43"/>
    <m/>
    <n v="50"/>
    <m/>
    <n v="29602.55"/>
    <m/>
    <m/>
    <n v="10.6"/>
    <n v="5.93"/>
    <m/>
    <x v="67"/>
    <n v="0.01"/>
    <n v="0.01"/>
    <m/>
    <m/>
    <n v="0.37"/>
    <m/>
    <m/>
    <m/>
    <m/>
    <n v="0.53"/>
    <n v="0.01"/>
    <n v="1.29"/>
    <n v="7.0000000000000007E-2"/>
    <n v="7.0000000000000007E-2"/>
    <n v="0.02"/>
    <m/>
    <n v="646.98"/>
    <n v="25.68"/>
    <n v="7.59"/>
    <n v="0.08"/>
    <m/>
    <n v="0.43"/>
    <n v="2.8"/>
    <m/>
    <n v="18.899999999999999"/>
    <m/>
    <m/>
    <n v="0.03"/>
    <n v="4.28"/>
    <m/>
    <m/>
    <m/>
    <m/>
    <m/>
    <m/>
    <n v="0.01"/>
    <m/>
    <m/>
    <n v="11.56"/>
    <m/>
    <m/>
    <m/>
    <m/>
    <m/>
    <m/>
    <n v="1794065.43"/>
    <m/>
    <n v="13.43"/>
    <n v="24.72"/>
    <n v="80.069999999999993"/>
    <m/>
    <m/>
    <m/>
    <m/>
    <m/>
    <n v="248.96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1"/>
    <m/>
    <n v="18.98"/>
    <m/>
    <m/>
    <m/>
    <m/>
    <n v="67.03"/>
    <n v="32.97"/>
    <n v="0"/>
    <m/>
    <n v="100"/>
    <n v="0"/>
    <n v="0"/>
  </r>
  <r>
    <x v="126"/>
    <s v="47.080.619/0030-51"/>
    <s v="Augusto Cesar Arakawa de Almeida"/>
    <s v="(17) 3800-1000"/>
    <s v="E1GC"/>
    <n v="95"/>
    <m/>
    <n v="22.6"/>
    <n v="18.100000000000001"/>
    <n v="2.1"/>
    <n v="1.7"/>
    <n v="0.7"/>
    <n v="64.8"/>
    <n v="87.4"/>
    <n v="74"/>
    <m/>
    <n v="22.4"/>
    <n v="18.100000000000001"/>
    <n v="2.1"/>
    <n v="1.8"/>
    <n v="0.4"/>
    <n v="65"/>
    <n v="87.4"/>
    <n v="74"/>
    <m/>
    <m/>
    <n v="44549.4"/>
    <n v="2109056.46"/>
    <n v="2109056.46"/>
    <n v="116.1"/>
    <n v="6.43"/>
    <m/>
    <n v="50"/>
    <m/>
    <n v="5097.68"/>
    <m/>
    <m/>
    <n v="18.75"/>
    <n v="11.8"/>
    <m/>
    <x v="68"/>
    <n v="0.01"/>
    <n v="0.01"/>
    <m/>
    <m/>
    <n v="0.37"/>
    <m/>
    <m/>
    <m/>
    <m/>
    <n v="0.12"/>
    <m/>
    <n v="0.12"/>
    <n v="0.7"/>
    <n v="0.31"/>
    <n v="0.11"/>
    <m/>
    <n v="472.54"/>
    <n v="21.07"/>
    <n v="9.0299999999999994"/>
    <m/>
    <m/>
    <n v="0.38"/>
    <n v="2.8"/>
    <m/>
    <m/>
    <m/>
    <m/>
    <n v="0.01"/>
    <n v="4.37"/>
    <m/>
    <m/>
    <m/>
    <m/>
    <m/>
    <m/>
    <n v="0.02"/>
    <m/>
    <m/>
    <n v="0.02"/>
    <m/>
    <m/>
    <m/>
    <m/>
    <m/>
    <m/>
    <n v="2109056.46"/>
    <m/>
    <n v="11.49"/>
    <n v="34.409999999999997"/>
    <n v="73.77"/>
    <n v="75.69"/>
    <m/>
    <m/>
    <m/>
    <m/>
    <n v="244.85"/>
    <n v="50"/>
    <m/>
    <m/>
    <m/>
    <m/>
    <n v="21.27"/>
    <n v="50"/>
    <n v="115.2"/>
    <m/>
    <m/>
    <m/>
    <m/>
    <m/>
    <m/>
    <m/>
    <m/>
    <m/>
    <m/>
    <m/>
    <m/>
    <m/>
    <m/>
    <m/>
    <m/>
    <m/>
    <m/>
    <m/>
    <m/>
    <m/>
    <m/>
    <m/>
    <n v="1.1100000000000001"/>
    <m/>
    <n v="36.17"/>
    <m/>
    <m/>
    <m/>
    <m/>
    <n v="84.91"/>
    <n v="15.09"/>
    <n v="0"/>
    <m/>
    <n v="100"/>
    <n v="0"/>
    <n v="0"/>
  </r>
  <r>
    <x v="6"/>
    <s v="53.881.006/0001-05"/>
    <s v="André Christyan Bresqui"/>
    <s v="(16) 3952 9900 - ramal: 2231"/>
    <s v="E1GC"/>
    <n v="96.91"/>
    <m/>
    <n v="20.3"/>
    <n v="17.3"/>
    <n v="0.9"/>
    <n v="1.4"/>
    <n v="0.7"/>
    <n v="67.099999999999994"/>
    <n v="87.4"/>
    <n v="77"/>
    <m/>
    <n v="19.899999999999999"/>
    <n v="17.3"/>
    <n v="0.9"/>
    <n v="1.2"/>
    <n v="0.4"/>
    <n v="67.5"/>
    <n v="87.4"/>
    <n v="77"/>
    <m/>
    <m/>
    <n v="40104.339999999997"/>
    <n v="2849105.32"/>
    <n v="2849105.32"/>
    <n v="77.69"/>
    <n v="10.16"/>
    <m/>
    <n v="50"/>
    <m/>
    <n v="11630.18"/>
    <m/>
    <m/>
    <n v="6.23"/>
    <n v="2.54"/>
    <m/>
    <x v="5"/>
    <m/>
    <m/>
    <m/>
    <m/>
    <m/>
    <m/>
    <m/>
    <m/>
    <m/>
    <n v="0.25"/>
    <m/>
    <n v="0.5"/>
    <n v="0.74"/>
    <n v="0.2"/>
    <n v="0.88"/>
    <m/>
    <n v="638.05999999999995"/>
    <n v="32.909999999999997"/>
    <n v="2.52"/>
    <m/>
    <m/>
    <n v="0.38"/>
    <n v="2.8"/>
    <m/>
    <m/>
    <m/>
    <m/>
    <n v="0.09"/>
    <n v="4.54"/>
    <m/>
    <m/>
    <m/>
    <m/>
    <m/>
    <m/>
    <n v="7.0000000000000007E-2"/>
    <m/>
    <m/>
    <m/>
    <m/>
    <m/>
    <m/>
    <m/>
    <m/>
    <m/>
    <n v="2887732.12"/>
    <m/>
    <n v="22.69"/>
    <n v="14.11"/>
    <n v="77.58"/>
    <n v="63.37"/>
    <m/>
    <m/>
    <m/>
    <m/>
    <n v="270.93"/>
    <n v="50"/>
    <m/>
    <m/>
    <m/>
    <m/>
    <n v="15.79"/>
    <n v="47.82"/>
    <n v="32.9"/>
    <m/>
    <m/>
    <m/>
    <m/>
    <m/>
    <m/>
    <m/>
    <m/>
    <m/>
    <m/>
    <m/>
    <m/>
    <m/>
    <m/>
    <m/>
    <m/>
    <m/>
    <n v="0.02"/>
    <m/>
    <m/>
    <m/>
    <m/>
    <m/>
    <n v="0.55000000000000004"/>
    <m/>
    <m/>
    <m/>
    <m/>
    <m/>
    <m/>
    <n v="56.99"/>
    <n v="43.01"/>
    <n v="0"/>
    <m/>
    <n v="41.19"/>
    <n v="48.81"/>
    <n v="0"/>
  </r>
  <r>
    <x v="127"/>
    <s v="44.207.249.0001-48"/>
    <s v="Luiz Eduardo Oliveira"/>
    <s v="(19) 3547-3957"/>
    <s v="E1GC"/>
    <e v="#N/A"/>
    <m/>
    <n v="38.6"/>
    <n v="34.9"/>
    <n v="1.1000000000000001"/>
    <n v="1.9"/>
    <n v="0.7"/>
    <n v="48.8"/>
    <n v="87.4"/>
    <n v="56"/>
    <m/>
    <n v="38.200000000000003"/>
    <n v="34.9"/>
    <n v="1.1000000000000001"/>
    <n v="1.8"/>
    <n v="0.4"/>
    <n v="49.2"/>
    <n v="87.4"/>
    <n v="56"/>
    <m/>
    <m/>
    <n v="12945.28"/>
    <n v="1106436.18"/>
    <n v="1106436.18"/>
    <n v="40.82"/>
    <n v="7.96"/>
    <m/>
    <n v="50"/>
    <m/>
    <n v="12945.28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08"/>
    <m/>
    <m/>
    <n v="0.38"/>
    <n v="2.8"/>
    <m/>
    <m/>
    <m/>
    <m/>
    <m/>
    <n v="6"/>
    <m/>
    <m/>
    <m/>
    <m/>
    <m/>
    <m/>
    <m/>
    <m/>
    <m/>
    <m/>
    <m/>
    <m/>
    <m/>
    <m/>
    <m/>
    <m/>
    <n v="1486262.92"/>
    <m/>
    <n v="15.48"/>
    <n v="21.45"/>
    <n v="61.24"/>
    <n v="22.81"/>
    <n v="1.73"/>
    <n v="49"/>
    <m/>
    <m/>
    <n v="253.67"/>
    <n v="49"/>
    <m/>
    <m/>
    <m/>
    <m/>
    <m/>
    <m/>
    <m/>
    <m/>
    <m/>
    <m/>
    <m/>
    <m/>
    <m/>
    <m/>
    <m/>
    <m/>
    <n v="0.09"/>
    <n v="45"/>
    <n v="15.6"/>
    <m/>
    <m/>
    <m/>
    <m/>
    <m/>
    <n v="0.01"/>
    <m/>
    <m/>
    <m/>
    <m/>
    <m/>
    <n v="0.61"/>
    <m/>
    <m/>
    <m/>
    <m/>
    <m/>
    <m/>
    <n v="100"/>
    <n v="0"/>
    <n v="0"/>
    <m/>
    <n v="100"/>
    <n v="0"/>
    <n v="0"/>
  </r>
  <r>
    <x v="128"/>
    <s v="49.213.747/0115-85"/>
    <s v="MARIANA VELLOSO PIERRE"/>
    <s v="(16) 999632740"/>
    <s v="E1GC"/>
    <n v="98.73"/>
    <m/>
    <n v="33.6"/>
    <n v="30"/>
    <n v="1.1000000000000001"/>
    <n v="1.9"/>
    <n v="0.7"/>
    <n v="53.8"/>
    <n v="87.4"/>
    <n v="62"/>
    <m/>
    <n v="33.299999999999997"/>
    <n v="30"/>
    <n v="1.1000000000000001"/>
    <n v="1.8"/>
    <n v="0.4"/>
    <n v="54.1"/>
    <n v="87.4"/>
    <n v="62"/>
    <m/>
    <m/>
    <n v="64545.37"/>
    <n v="4675894.41"/>
    <n v="2563066.63"/>
    <n v="39.729999999999997"/>
    <n v="8.67"/>
    <m/>
    <n v="50"/>
    <m/>
    <n v="31870.18"/>
    <m/>
    <m/>
    <n v="10.58"/>
    <n v="4.5999999999999996"/>
    <m/>
    <x v="69"/>
    <m/>
    <n v="0.04"/>
    <m/>
    <m/>
    <n v="0.14000000000000001"/>
    <n v="0.22"/>
    <m/>
    <m/>
    <m/>
    <n v="0.57999999999999996"/>
    <m/>
    <n v="1.25"/>
    <m/>
    <n v="0.01"/>
    <m/>
    <m/>
    <n v="1213.8"/>
    <n v="34.06"/>
    <n v="5.81"/>
    <m/>
    <m/>
    <n v="0.38"/>
    <n v="2.8"/>
    <m/>
    <m/>
    <m/>
    <m/>
    <m/>
    <n v="3.46"/>
    <n v="2.7"/>
    <n v="9"/>
    <m/>
    <m/>
    <m/>
    <m/>
    <n v="0.09"/>
    <m/>
    <m/>
    <m/>
    <m/>
    <m/>
    <m/>
    <m/>
    <m/>
    <m/>
    <n v="2595972.65"/>
    <m/>
    <n v="20.84"/>
    <n v="22.71"/>
    <n v="54.91"/>
    <n v="4.68"/>
    <n v="15.63"/>
    <n v="50.35"/>
    <m/>
    <m/>
    <n v="236.6"/>
    <n v="50"/>
    <m/>
    <m/>
    <m/>
    <m/>
    <m/>
    <m/>
    <m/>
    <m/>
    <m/>
    <m/>
    <m/>
    <m/>
    <m/>
    <m/>
    <m/>
    <m/>
    <n v="7.0000000000000007E-2"/>
    <n v="45"/>
    <n v="95.7"/>
    <m/>
    <m/>
    <m/>
    <m/>
    <m/>
    <m/>
    <m/>
    <m/>
    <m/>
    <m/>
    <m/>
    <n v="0.4"/>
    <m/>
    <m/>
    <m/>
    <m/>
    <m/>
    <m/>
    <n v="100"/>
    <n v="0"/>
    <n v="0"/>
    <m/>
    <n v="100"/>
    <n v="0"/>
    <n v="0"/>
  </r>
  <r>
    <x v="129"/>
    <s v="15.527.906/0036-66"/>
    <s v="MARIANA VELLOSO PIERRE"/>
    <s v="(16) 999632740"/>
    <s v="E1GC"/>
    <n v="98.59"/>
    <m/>
    <n v="26.4"/>
    <n v="22.8"/>
    <n v="1"/>
    <n v="1.9"/>
    <n v="0.7"/>
    <n v="61"/>
    <n v="87.4"/>
    <n v="70"/>
    <m/>
    <n v="26"/>
    <n v="22.8"/>
    <n v="1"/>
    <n v="1.8"/>
    <n v="0.4"/>
    <n v="61.4"/>
    <n v="87.4"/>
    <n v="70"/>
    <m/>
    <m/>
    <n v="26551.17"/>
    <n v="2084315.54"/>
    <n v="2084315.54"/>
    <n v="83.55"/>
    <n v="10.42"/>
    <m/>
    <m/>
    <m/>
    <n v="14033.2"/>
    <m/>
    <m/>
    <n v="9.0500000000000007"/>
    <n v="3.95"/>
    <m/>
    <x v="70"/>
    <m/>
    <n v="0.01"/>
    <m/>
    <m/>
    <m/>
    <n v="0.12"/>
    <m/>
    <m/>
    <m/>
    <n v="0.46"/>
    <m/>
    <n v="0.91"/>
    <m/>
    <n v="0.01"/>
    <m/>
    <m/>
    <n v="684.93"/>
    <n v="36.630000000000003"/>
    <n v="4.3"/>
    <n v="0.43"/>
    <m/>
    <n v="0.38"/>
    <n v="2.8"/>
    <m/>
    <n v="75"/>
    <m/>
    <m/>
    <m/>
    <n v="2.74"/>
    <n v="3.28"/>
    <n v="9"/>
    <m/>
    <m/>
    <m/>
    <m/>
    <n v="0.12"/>
    <m/>
    <m/>
    <m/>
    <m/>
    <m/>
    <m/>
    <m/>
    <m/>
    <m/>
    <n v="2114058.7999999998"/>
    <m/>
    <n v="8.41"/>
    <n v="35.869999999999997"/>
    <n v="54.26"/>
    <n v="50.05"/>
    <n v="14.68"/>
    <n v="46.8"/>
    <m/>
    <m/>
    <n v="233.03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"/>
    <m/>
    <m/>
    <m/>
    <m/>
    <m/>
    <m/>
    <n v="100"/>
    <n v="0"/>
    <n v="0"/>
    <m/>
    <n v="100"/>
    <n v="0"/>
    <n v="0"/>
  </r>
  <r>
    <x v="130"/>
    <s v="00.372.496/0001-24."/>
    <s v="Elizabete de Andrade Moreira"/>
    <s v="(16) 3145-9300"/>
    <s v="E1GC"/>
    <n v="94.63"/>
    <m/>
    <n v="31.7"/>
    <n v="28.4"/>
    <n v="1"/>
    <n v="1.6"/>
    <n v="0.7"/>
    <n v="55.7"/>
    <n v="87.4"/>
    <n v="64"/>
    <m/>
    <n v="31.3"/>
    <n v="28.4"/>
    <n v="1"/>
    <n v="1.4"/>
    <n v="0.4"/>
    <n v="56.1"/>
    <n v="87.4"/>
    <n v="64"/>
    <m/>
    <m/>
    <n v="32538.6"/>
    <n v="2156883.54"/>
    <n v="2156883.54"/>
    <n v="64.7"/>
    <n v="6.73"/>
    <m/>
    <n v="50"/>
    <m/>
    <n v="22611.69"/>
    <m/>
    <m/>
    <n v="11.98"/>
    <n v="4.97"/>
    <m/>
    <x v="71"/>
    <m/>
    <m/>
    <m/>
    <m/>
    <m/>
    <m/>
    <m/>
    <m/>
    <m/>
    <n v="0.77"/>
    <m/>
    <n v="1.85"/>
    <n v="0.1"/>
    <n v="0.43"/>
    <n v="0.4"/>
    <m/>
    <n v="768.41"/>
    <n v="35.340000000000003"/>
    <n v="30.12"/>
    <m/>
    <m/>
    <n v="0.38"/>
    <n v="2.8"/>
    <m/>
    <m/>
    <m/>
    <m/>
    <n v="0.18"/>
    <n v="5.47"/>
    <m/>
    <m/>
    <m/>
    <m/>
    <m/>
    <m/>
    <n v="0.26"/>
    <m/>
    <m/>
    <m/>
    <m/>
    <m/>
    <m/>
    <m/>
    <m/>
    <m/>
    <n v="2231446.7000000002"/>
    <m/>
    <n v="7.92"/>
    <n v="44.74"/>
    <n v="48.97"/>
    <n v="46.17"/>
    <m/>
    <m/>
    <m/>
    <m/>
    <n v="265.44"/>
    <n v="51"/>
    <m/>
    <m/>
    <m/>
    <m/>
    <n v="4.9800000000000004"/>
    <n v="51"/>
    <n v="53.07"/>
    <m/>
    <m/>
    <m/>
    <m/>
    <m/>
    <n v="0.46"/>
    <n v="42"/>
    <n v="167"/>
    <m/>
    <n v="0.08"/>
    <n v="45"/>
    <n v="27.7"/>
    <m/>
    <m/>
    <m/>
    <m/>
    <m/>
    <m/>
    <m/>
    <m/>
    <m/>
    <m/>
    <m/>
    <n v="0.98"/>
    <m/>
    <m/>
    <m/>
    <m/>
    <m/>
    <m/>
    <n v="70"/>
    <n v="30"/>
    <n v="0"/>
    <m/>
    <n v="77"/>
    <n v="23"/>
    <n v="0"/>
  </r>
  <r>
    <x v="131"/>
    <s v="51.466.860/0001-56"/>
    <s v="Marcella Oliveira / Rodrigo Mendes"/>
    <s v="(16)3981-9011"/>
    <s v="E1GC"/>
    <n v="98.5"/>
    <m/>
    <n v="26.7"/>
    <n v="23"/>
    <n v="1.1000000000000001"/>
    <n v="1.9"/>
    <n v="0.7"/>
    <n v="60.7"/>
    <n v="87.4"/>
    <n v="69"/>
    <m/>
    <n v="26.4"/>
    <n v="23"/>
    <n v="1.1000000000000001"/>
    <n v="1.8"/>
    <n v="0.4"/>
    <n v="61"/>
    <n v="87.4"/>
    <n v="70"/>
    <m/>
    <m/>
    <n v="105317.88"/>
    <n v="8708217.3200000003"/>
    <n v="8452040.7100000009"/>
    <n v="75.989999999999995"/>
    <n v="8.06"/>
    <m/>
    <n v="50"/>
    <m/>
    <n v="38860.22"/>
    <m/>
    <m/>
    <n v="10.95"/>
    <n v="3.92"/>
    <m/>
    <x v="57"/>
    <m/>
    <m/>
    <m/>
    <m/>
    <n v="0.32"/>
    <m/>
    <m/>
    <m/>
    <m/>
    <n v="0.37"/>
    <n v="0.01"/>
    <n v="0.99"/>
    <n v="0.01"/>
    <n v="0.1"/>
    <m/>
    <m/>
    <n v="642.39"/>
    <n v="49.39"/>
    <n v="16.57"/>
    <n v="5.3"/>
    <m/>
    <n v="0.38"/>
    <n v="3.72"/>
    <n v="0.54"/>
    <n v="26.07"/>
    <m/>
    <m/>
    <n v="0.18"/>
    <n v="4.93"/>
    <m/>
    <n v="5"/>
    <m/>
    <m/>
    <m/>
    <n v="0.01"/>
    <n v="0.17"/>
    <m/>
    <m/>
    <n v="0.16"/>
    <m/>
    <m/>
    <m/>
    <m/>
    <m/>
    <m/>
    <n v="8580803.1199999992"/>
    <m/>
    <n v="23.37"/>
    <n v="19.71"/>
    <n v="64.849999999999994"/>
    <n v="33.58"/>
    <n v="0.45"/>
    <n v="51.48"/>
    <m/>
    <m/>
    <n v="279.02"/>
    <n v="51"/>
    <m/>
    <m/>
    <m/>
    <m/>
    <m/>
    <m/>
    <m/>
    <m/>
    <m/>
    <m/>
    <m/>
    <m/>
    <m/>
    <m/>
    <m/>
    <m/>
    <m/>
    <m/>
    <m/>
    <m/>
    <m/>
    <m/>
    <m/>
    <n v="0.06"/>
    <n v="0"/>
    <m/>
    <m/>
    <m/>
    <m/>
    <m/>
    <n v="0.77"/>
    <m/>
    <m/>
    <m/>
    <m/>
    <m/>
    <m/>
    <n v="100"/>
    <n v="0"/>
    <n v="0"/>
    <m/>
    <n v="100"/>
    <n v="0"/>
    <n v="0"/>
  </r>
  <r>
    <x v="132"/>
    <s v="44.373.108/0006-00"/>
    <s v="Willian Villa Camussi"/>
    <s v="(18) 3361-8888"/>
    <s v="E1GC"/>
    <n v="96.83"/>
    <m/>
    <n v="21.2"/>
    <n v="17.5"/>
    <n v="1.1000000000000001"/>
    <n v="1.9"/>
    <n v="0.7"/>
    <n v="66.2"/>
    <n v="87.4"/>
    <n v="76"/>
    <m/>
    <n v="20.8"/>
    <n v="17.5"/>
    <n v="1.1000000000000001"/>
    <n v="1.8"/>
    <n v="0.4"/>
    <n v="66.599999999999994"/>
    <n v="87.4"/>
    <n v="76"/>
    <m/>
    <m/>
    <n v="130942.22"/>
    <n v="7035714.1799999997"/>
    <n v="4361158.95"/>
    <n v="109.08"/>
    <n v="12.49"/>
    <m/>
    <n v="50"/>
    <m/>
    <n v="13514.81"/>
    <m/>
    <m/>
    <n v="14.71"/>
    <n v="2.0099999999999998"/>
    <m/>
    <x v="68"/>
    <n v="0.05"/>
    <n v="0.23"/>
    <m/>
    <m/>
    <m/>
    <m/>
    <m/>
    <m/>
    <m/>
    <n v="0.08"/>
    <n v="0.28999999999999998"/>
    <n v="0.21"/>
    <n v="0.63"/>
    <n v="0.02"/>
    <n v="0.51"/>
    <m/>
    <n v="456.93"/>
    <n v="2.2400000000000002"/>
    <n v="0.53"/>
    <n v="0.1"/>
    <n v="16.41"/>
    <n v="0.38"/>
    <n v="2.8"/>
    <m/>
    <m/>
    <n v="2.8"/>
    <m/>
    <m/>
    <n v="4.05"/>
    <m/>
    <m/>
    <m/>
    <m/>
    <m/>
    <m/>
    <n v="0.17"/>
    <m/>
    <m/>
    <m/>
    <m/>
    <m/>
    <m/>
    <m/>
    <m/>
    <m/>
    <n v="4516142.3099999996"/>
    <m/>
    <n v="32.590000000000003"/>
    <n v="3.38"/>
    <n v="63.41"/>
    <n v="65.22"/>
    <m/>
    <m/>
    <m/>
    <m/>
    <n v="288.14999999999998"/>
    <n v="50"/>
    <m/>
    <m/>
    <m/>
    <m/>
    <m/>
    <m/>
    <m/>
    <m/>
    <m/>
    <m/>
    <m/>
    <m/>
    <m/>
    <m/>
    <m/>
    <m/>
    <n v="0.05"/>
    <n v="45"/>
    <n v="39.299999999999997"/>
    <m/>
    <m/>
    <m/>
    <m/>
    <m/>
    <m/>
    <m/>
    <m/>
    <m/>
    <m/>
    <m/>
    <n v="0.78"/>
    <m/>
    <m/>
    <m/>
    <m/>
    <m/>
    <m/>
    <n v="100"/>
    <n v="0"/>
    <n v="0"/>
    <m/>
    <n v="100"/>
    <n v="0"/>
    <n v="0"/>
  </r>
  <r>
    <x v="133"/>
    <s v="44.373.108/0001-03"/>
    <s v="Willian Villa Camussi"/>
    <s v="(18) 3361-8888"/>
    <s v="E1GC"/>
    <n v="96.84"/>
    <m/>
    <n v="22.4"/>
    <n v="18.8"/>
    <n v="1"/>
    <n v="1.9"/>
    <n v="0.7"/>
    <n v="65"/>
    <n v="87.4"/>
    <n v="74"/>
    <m/>
    <n v="22"/>
    <n v="18.8"/>
    <n v="1"/>
    <n v="1.8"/>
    <n v="0.4"/>
    <n v="65.400000000000006"/>
    <n v="87.4"/>
    <n v="75"/>
    <m/>
    <m/>
    <n v="140447.54"/>
    <n v="7285101.25"/>
    <n v="3151822.45"/>
    <n v="105.33"/>
    <n v="12.26"/>
    <m/>
    <n v="50"/>
    <m/>
    <n v="23020.13"/>
    <m/>
    <m/>
    <n v="14.43"/>
    <n v="2.3199999999999998"/>
    <m/>
    <x v="21"/>
    <n v="0.04"/>
    <n v="0.2"/>
    <m/>
    <m/>
    <m/>
    <m/>
    <m/>
    <m/>
    <m/>
    <n v="0.18"/>
    <n v="0.26"/>
    <n v="0.39"/>
    <n v="0.56000000000000005"/>
    <n v="0.02"/>
    <n v="0.46"/>
    <m/>
    <n v="513.76"/>
    <n v="6.48"/>
    <n v="1.53"/>
    <n v="0.09"/>
    <n v="14.7"/>
    <n v="0.38"/>
    <n v="2.8"/>
    <m/>
    <m/>
    <n v="2.8"/>
    <m/>
    <m/>
    <n v="4.25"/>
    <m/>
    <m/>
    <m/>
    <m/>
    <m/>
    <m/>
    <n v="0.15"/>
    <m/>
    <m/>
    <m/>
    <m/>
    <m/>
    <m/>
    <m/>
    <m/>
    <m/>
    <n v="3217768.34"/>
    <m/>
    <n v="9.33"/>
    <n v="30.39"/>
    <n v="67.760000000000005"/>
    <n v="29.93"/>
    <m/>
    <m/>
    <m/>
    <m/>
    <n v="264.33999999999997"/>
    <n v="49"/>
    <m/>
    <m/>
    <m/>
    <m/>
    <m/>
    <m/>
    <m/>
    <m/>
    <m/>
    <m/>
    <m/>
    <m/>
    <m/>
    <m/>
    <m/>
    <m/>
    <n v="0.03"/>
    <n v="45"/>
    <n v="90.6"/>
    <m/>
    <m/>
    <m/>
    <m/>
    <m/>
    <n v="0.19"/>
    <m/>
    <m/>
    <m/>
    <m/>
    <m/>
    <n v="0.76"/>
    <m/>
    <m/>
    <m/>
    <m/>
    <m/>
    <m/>
    <n v="100"/>
    <n v="0"/>
    <n v="0"/>
    <m/>
    <n v="100"/>
    <n v="0"/>
    <n v="0"/>
  </r>
  <r>
    <x v="134"/>
    <s v="61.082.962/0003-93"/>
    <s v="Aurilene R. de Farias Cardoso"/>
    <s v="(44) 3628 8053"/>
    <s v="E1GC"/>
    <n v="92.47"/>
    <m/>
    <n v="28.2"/>
    <n v="24.5"/>
    <n v="1.2"/>
    <n v="1.9"/>
    <n v="0.7"/>
    <n v="59.2"/>
    <n v="87.4"/>
    <n v="68"/>
    <m/>
    <n v="27.9"/>
    <n v="24.5"/>
    <n v="1.2"/>
    <n v="1.8"/>
    <n v="0.4"/>
    <n v="59.5"/>
    <n v="87.4"/>
    <n v="68"/>
    <m/>
    <m/>
    <n v="42095.39"/>
    <n v="2790412.91"/>
    <n v="2300620.6"/>
    <n v="106.53"/>
    <n v="14.61"/>
    <m/>
    <n v="50"/>
    <m/>
    <n v="14589.52"/>
    <m/>
    <m/>
    <n v="11.05"/>
    <n v="4.32"/>
    <m/>
    <x v="21"/>
    <n v="0.06"/>
    <n v="0.28999999999999998"/>
    <m/>
    <m/>
    <n v="0.56999999999999995"/>
    <m/>
    <m/>
    <m/>
    <m/>
    <n v="0.19"/>
    <m/>
    <n v="0.95"/>
    <n v="0.06"/>
    <n v="0.1"/>
    <m/>
    <m/>
    <n v="1023.07"/>
    <n v="39.75"/>
    <n v="11.17"/>
    <n v="11.67"/>
    <m/>
    <n v="0.38"/>
    <n v="2.8"/>
    <n v="0.31"/>
    <n v="2.42"/>
    <m/>
    <m/>
    <n v="0.08"/>
    <n v="3.75"/>
    <m/>
    <m/>
    <m/>
    <m/>
    <m/>
    <m/>
    <n v="0.1"/>
    <m/>
    <m/>
    <m/>
    <m/>
    <m/>
    <m/>
    <m/>
    <m/>
    <m/>
    <n v="2300621"/>
    <m/>
    <n v="65.45"/>
    <n v="12.7"/>
    <m/>
    <n v="3"/>
    <n v="20.100000000000001"/>
    <n v="47.13"/>
    <m/>
    <m/>
    <n v="217.71"/>
    <n v="47"/>
    <m/>
    <m/>
    <m/>
    <m/>
    <m/>
    <m/>
    <m/>
    <m/>
    <m/>
    <m/>
    <m/>
    <m/>
    <m/>
    <m/>
    <m/>
    <m/>
    <n v="0.1"/>
    <n v="12"/>
    <n v="62"/>
    <m/>
    <m/>
    <m/>
    <m/>
    <m/>
    <m/>
    <m/>
    <m/>
    <m/>
    <m/>
    <m/>
    <n v="0.6"/>
    <m/>
    <m/>
    <m/>
    <m/>
    <m/>
    <m/>
    <n v="100"/>
    <n v="0"/>
    <n v="0"/>
    <m/>
    <n v="100"/>
    <n v="0"/>
    <n v="0"/>
  </r>
  <r>
    <x v="135"/>
    <s v="06.315.338/0023-24"/>
    <s v="JUNIOR CESAR DOS SANTOS"/>
    <s v="(17) 3475-9644"/>
    <s v="E1GC"/>
    <n v="75.39"/>
    <m/>
    <n v="26.7"/>
    <n v="22.9"/>
    <n v="1.2"/>
    <n v="1.9"/>
    <n v="0.7"/>
    <n v="60.7"/>
    <n v="87.4"/>
    <n v="69"/>
    <m/>
    <n v="26.4"/>
    <n v="22.9"/>
    <n v="1.2"/>
    <n v="1.8"/>
    <n v="0.4"/>
    <n v="61"/>
    <n v="87.4"/>
    <n v="70"/>
    <m/>
    <m/>
    <n v="52811.22"/>
    <n v="3050957.06"/>
    <n v="3050957.06"/>
    <n v="90.84"/>
    <n v="10.79"/>
    <m/>
    <n v="50"/>
    <m/>
    <n v="10711.33"/>
    <m/>
    <m/>
    <n v="15.17"/>
    <n v="7.84"/>
    <m/>
    <x v="72"/>
    <n v="0.09"/>
    <n v="0.46"/>
    <m/>
    <m/>
    <m/>
    <m/>
    <m/>
    <m/>
    <m/>
    <n v="0.2"/>
    <m/>
    <n v="0.85"/>
    <m/>
    <n v="0.36"/>
    <m/>
    <m/>
    <n v="813.02"/>
    <n v="24.22"/>
    <n v="36.04"/>
    <n v="0.94"/>
    <m/>
    <n v="0.37"/>
    <n v="11.44"/>
    <n v="1.89"/>
    <n v="33.229999999999997"/>
    <m/>
    <m/>
    <m/>
    <n v="4.91"/>
    <m/>
    <m/>
    <m/>
    <m/>
    <m/>
    <m/>
    <n v="0.18"/>
    <m/>
    <m/>
    <m/>
    <m/>
    <m/>
    <m/>
    <m/>
    <m/>
    <m/>
    <n v="4047036.56"/>
    <n v="0"/>
    <n v="24.6"/>
    <n v="12.26"/>
    <n v="71.930000000000007"/>
    <n v="51.41"/>
    <m/>
    <n v="50"/>
    <m/>
    <m/>
    <n v="258.3"/>
    <n v="50.7"/>
    <m/>
    <m/>
    <m/>
    <m/>
    <n v="17.899999999999999"/>
    <n v="50.6"/>
    <n v="86"/>
    <m/>
    <m/>
    <m/>
    <m/>
    <m/>
    <m/>
    <m/>
    <m/>
    <m/>
    <n v="1.2E-2"/>
    <n v="45"/>
    <n v="153"/>
    <m/>
    <m/>
    <m/>
    <m/>
    <n v="0.1"/>
    <n v="0.01"/>
    <m/>
    <m/>
    <m/>
    <m/>
    <m/>
    <n v="0.47"/>
    <m/>
    <n v="0.05"/>
    <m/>
    <m/>
    <m/>
    <m/>
    <n v="100"/>
    <n v="0"/>
    <n v="0"/>
    <m/>
    <n v="100"/>
    <n v="0"/>
    <n v="0"/>
  </r>
  <r>
    <x v="136"/>
    <s v="71.304.687/0001-05"/>
    <s v="Renato do Bem"/>
    <s v="(16) 3987-9148"/>
    <s v="E1GC"/>
    <n v="96.35"/>
    <m/>
    <n v="21.9"/>
    <n v="19.100000000000001"/>
    <n v="1"/>
    <n v="1.2"/>
    <n v="0.7"/>
    <n v="65.5"/>
    <n v="87.4"/>
    <n v="75"/>
    <m/>
    <n v="21.3"/>
    <n v="19.100000000000001"/>
    <n v="1"/>
    <n v="0.8"/>
    <n v="0.4"/>
    <n v="66.099999999999994"/>
    <n v="87.4"/>
    <n v="76"/>
    <m/>
    <m/>
    <n v="68198.22"/>
    <n v="4157129.26"/>
    <n v="4157129.26"/>
    <n v="97.1"/>
    <n v="4.3600000000000003"/>
    <n v="47017.82"/>
    <n v="50"/>
    <m/>
    <n v="21664.17"/>
    <m/>
    <n v="2.25"/>
    <n v="4.54"/>
    <n v="3.4"/>
    <m/>
    <x v="8"/>
    <n v="0.03"/>
    <n v="0.12"/>
    <m/>
    <m/>
    <m/>
    <n v="0.23"/>
    <m/>
    <m/>
    <m/>
    <n v="0.32"/>
    <m/>
    <n v="0.72"/>
    <n v="0.48"/>
    <n v="0.26"/>
    <n v="0.39"/>
    <m/>
    <n v="764.08"/>
    <n v="47.78"/>
    <n v="13.31"/>
    <m/>
    <m/>
    <n v="0.38"/>
    <n v="2.8"/>
    <m/>
    <m/>
    <m/>
    <m/>
    <n v="0.17"/>
    <n v="4.32"/>
    <m/>
    <m/>
    <m/>
    <m/>
    <m/>
    <n v="0.01"/>
    <n v="0.11"/>
    <m/>
    <m/>
    <m/>
    <m/>
    <m/>
    <m/>
    <m/>
    <m/>
    <m/>
    <n v="4228175.1399999997"/>
    <n v="48250.63"/>
    <n v="7.62"/>
    <n v="46.03"/>
    <n v="49.84"/>
    <n v="70.31"/>
    <m/>
    <m/>
    <m/>
    <m/>
    <n v="279.5"/>
    <n v="50"/>
    <m/>
    <n v="6.18"/>
    <n v="8.93"/>
    <m/>
    <n v="3.65"/>
    <n v="49.53"/>
    <n v="140.28"/>
    <m/>
    <n v="6.4"/>
    <n v="9.48"/>
    <n v="21.41"/>
    <m/>
    <m/>
    <m/>
    <m/>
    <m/>
    <m/>
    <m/>
    <m/>
    <m/>
    <m/>
    <m/>
    <m/>
    <m/>
    <m/>
    <m/>
    <m/>
    <m/>
    <m/>
    <m/>
    <n v="0.77"/>
    <m/>
    <m/>
    <m/>
    <m/>
    <m/>
    <m/>
    <n v="42.48"/>
    <n v="57.52"/>
    <n v="0"/>
    <m/>
    <n v="18"/>
    <n v="82"/>
    <n v="0"/>
  </r>
  <r>
    <x v="23"/>
    <s v="07.280.328/0001-58"/>
    <s v="Denis Lucas da Silva"/>
    <s v="(19) 3666-7000"/>
    <s v="E1GC"/>
    <n v="91.64"/>
    <m/>
    <n v="33.6"/>
    <n v="28.7"/>
    <n v="2.2999999999999998"/>
    <n v="1.9"/>
    <n v="0.7"/>
    <n v="53.8"/>
    <n v="87.4"/>
    <n v="62"/>
    <m/>
    <n v="33.200000000000003"/>
    <n v="28.7"/>
    <n v="2.2999999999999998"/>
    <n v="1.8"/>
    <n v="0.4"/>
    <n v="54.2"/>
    <n v="87.4"/>
    <n v="62"/>
    <m/>
    <m/>
    <n v="52065.279999999999"/>
    <n v="2686614.22"/>
    <n v="2686614.22"/>
    <n v="66.5"/>
    <n v="8.1999999999999993"/>
    <m/>
    <n v="49.57"/>
    <m/>
    <n v="10367.42"/>
    <m/>
    <m/>
    <n v="14.92"/>
    <n v="9.32"/>
    <m/>
    <x v="36"/>
    <m/>
    <m/>
    <m/>
    <m/>
    <m/>
    <m/>
    <m/>
    <m/>
    <m/>
    <n v="0.32"/>
    <m/>
    <n v="0.34"/>
    <n v="1.3"/>
    <n v="0.68"/>
    <n v="1.1000000000000001"/>
    <m/>
    <n v="850.65"/>
    <n v="23.71"/>
    <n v="1.65"/>
    <n v="2.71"/>
    <m/>
    <n v="0.38"/>
    <n v="2.8"/>
    <m/>
    <n v="545.22"/>
    <m/>
    <m/>
    <n v="0.28000000000000003"/>
    <n v="4.6500000000000004"/>
    <m/>
    <m/>
    <m/>
    <m/>
    <m/>
    <n v="0.01"/>
    <n v="0.11"/>
    <m/>
    <m/>
    <n v="0.33"/>
    <m/>
    <m/>
    <m/>
    <m/>
    <m/>
    <m/>
    <n v="2790581"/>
    <m/>
    <n v="54.54"/>
    <n v="12.15"/>
    <n v="33.840000000000003"/>
    <m/>
    <n v="12.9"/>
    <n v="49.57"/>
    <m/>
    <m/>
    <n v="254.46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7"/>
    <m/>
    <n v="31.77"/>
    <m/>
    <m/>
    <m/>
    <m/>
    <n v="100"/>
    <n v="0"/>
    <n v="0"/>
    <m/>
    <n v="100"/>
    <n v="0"/>
    <n v="0"/>
  </r>
  <r>
    <x v="137"/>
    <s v="23.858.708/0001-83"/>
    <s v="FERNANDA PALOTA"/>
    <s v="(67) 3409-0500"/>
    <s v="E1GC"/>
    <n v="99.41"/>
    <m/>
    <n v="41.5"/>
    <n v="37.5"/>
    <n v="1.4"/>
    <n v="1.9"/>
    <n v="0.7"/>
    <n v="45.9"/>
    <n v="87.4"/>
    <n v="53"/>
    <m/>
    <n v="0.4"/>
    <n v="0"/>
    <n v="0"/>
    <n v="0"/>
    <n v="0.4"/>
    <n v="87"/>
    <n v="87.4"/>
    <n v="99"/>
    <m/>
    <m/>
    <n v="17886.29"/>
    <n v="698843.11"/>
    <n v="698843.11"/>
    <n v="145.5"/>
    <n v="24.2"/>
    <m/>
    <n v="50"/>
    <m/>
    <n v="17886.29"/>
    <m/>
    <m/>
    <n v="12"/>
    <n v="5"/>
    <m/>
    <x v="11"/>
    <m/>
    <m/>
    <m/>
    <m/>
    <m/>
    <m/>
    <m/>
    <m/>
    <m/>
    <n v="1"/>
    <m/>
    <n v="2"/>
    <m/>
    <m/>
    <m/>
    <m/>
    <n v="1000"/>
    <n v="42.8"/>
    <n v="10.08"/>
    <m/>
    <m/>
    <n v="0.38"/>
    <n v="2.8"/>
    <m/>
    <m/>
    <m/>
    <m/>
    <m/>
    <n v="6"/>
    <m/>
    <m/>
    <m/>
    <m/>
    <m/>
    <m/>
    <m/>
    <m/>
    <m/>
    <m/>
    <m/>
    <m/>
    <m/>
    <m/>
    <m/>
    <m/>
    <n v="699693.52"/>
    <m/>
    <m/>
    <n v="80.56"/>
    <m/>
    <m/>
    <n v="11.95"/>
    <n v="50"/>
    <m/>
    <m/>
    <n v="285.58999999999997"/>
    <n v="50"/>
    <m/>
    <m/>
    <m/>
    <m/>
    <n v="11.71"/>
    <n v="50"/>
    <n v="140.25"/>
    <m/>
    <m/>
    <m/>
    <m/>
    <m/>
    <m/>
    <m/>
    <m/>
    <m/>
    <n v="2.15"/>
    <n v="45"/>
    <n v="42"/>
    <m/>
    <m/>
    <m/>
    <m/>
    <m/>
    <m/>
    <m/>
    <m/>
    <m/>
    <m/>
    <m/>
    <n v="1.91"/>
    <m/>
    <m/>
    <m/>
    <m/>
    <m/>
    <m/>
    <n v="100"/>
    <n v="0"/>
    <n v="0"/>
    <m/>
    <n v="100"/>
    <n v="0"/>
    <n v="0"/>
  </r>
  <r>
    <x v="138"/>
    <s v=" 71.304.687/0028-17"/>
    <s v="Renato do Bem"/>
    <s v="(16) 3987-9148"/>
    <s v="E1GC"/>
    <n v="98.1"/>
    <m/>
    <n v="24.6"/>
    <n v="21"/>
    <n v="1"/>
    <n v="1.9"/>
    <n v="0.7"/>
    <n v="62.8"/>
    <n v="87.4"/>
    <n v="72"/>
    <m/>
    <n v="24.2"/>
    <n v="21"/>
    <n v="1"/>
    <n v="1.8"/>
    <n v="0.4"/>
    <n v="63.2"/>
    <n v="87.4"/>
    <n v="72"/>
    <m/>
    <m/>
    <n v="53030.43"/>
    <n v="3156674.16"/>
    <n v="3156674.16"/>
    <n v="67.599999999999994"/>
    <n v="6.47"/>
    <m/>
    <n v="50"/>
    <m/>
    <n v="15607.13"/>
    <m/>
    <n v="4.8099999999999996"/>
    <n v="3.81"/>
    <n v="4.6500000000000004"/>
    <m/>
    <x v="8"/>
    <n v="0.03"/>
    <n v="0.15"/>
    <m/>
    <m/>
    <m/>
    <n v="0.08"/>
    <m/>
    <m/>
    <m/>
    <n v="0.32"/>
    <m/>
    <n v="0.65"/>
    <n v="0.59"/>
    <n v="0.39"/>
    <n v="0.41"/>
    <m/>
    <n v="1019.49"/>
    <n v="45.79"/>
    <n v="25.02"/>
    <m/>
    <m/>
    <n v="0.38"/>
    <n v="2.8"/>
    <m/>
    <m/>
    <m/>
    <m/>
    <n v="0.14000000000000001"/>
    <n v="4.7"/>
    <m/>
    <m/>
    <m/>
    <m/>
    <m/>
    <m/>
    <n v="0.1"/>
    <m/>
    <m/>
    <m/>
    <m/>
    <m/>
    <m/>
    <m/>
    <m/>
    <m/>
    <n v="3179225.75"/>
    <m/>
    <n v="53.25"/>
    <n v="32.61"/>
    <m/>
    <n v="66.13"/>
    <n v="14.07"/>
    <n v="50"/>
    <m/>
    <m/>
    <n v="278.7200000000000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5"/>
    <m/>
    <m/>
    <m/>
    <m/>
    <m/>
    <m/>
    <n v="100"/>
    <n v="0"/>
    <n v="0"/>
    <m/>
    <n v="100"/>
    <n v="0"/>
    <n v="0"/>
  </r>
  <r>
    <x v="139"/>
    <s v=" 71.304.687/0018-45"/>
    <s v="Renato do Bem"/>
    <s v="(16) 3987-9148"/>
    <s v="E1GC"/>
    <n v="96.93"/>
    <m/>
    <n v="24.8"/>
    <n v="22.5"/>
    <n v="1"/>
    <n v="0.6"/>
    <n v="0.7"/>
    <n v="62.6"/>
    <n v="87.4"/>
    <n v="72"/>
    <m/>
    <n v="25.7"/>
    <n v="22.5"/>
    <n v="1"/>
    <n v="1.7"/>
    <n v="0.4"/>
    <n v="61.7"/>
    <n v="87.4"/>
    <n v="71"/>
    <m/>
    <m/>
    <n v="38989.22"/>
    <n v="2736169.25"/>
    <n v="2736169.25"/>
    <n v="58.5"/>
    <n v="5.19"/>
    <m/>
    <n v="50"/>
    <m/>
    <n v="15731.34"/>
    <m/>
    <n v="3.73"/>
    <n v="6.49"/>
    <n v="5.33"/>
    <m/>
    <x v="50"/>
    <n v="0.04"/>
    <n v="0.18"/>
    <m/>
    <m/>
    <m/>
    <n v="0.12"/>
    <m/>
    <m/>
    <m/>
    <n v="0.43"/>
    <m/>
    <n v="0.9"/>
    <n v="0.34"/>
    <n v="0.06"/>
    <n v="0.34"/>
    <m/>
    <n v="958.28"/>
    <n v="42.23"/>
    <n v="15.97"/>
    <m/>
    <m/>
    <n v="0.38"/>
    <n v="2.8"/>
    <m/>
    <m/>
    <m/>
    <m/>
    <n v="0.1"/>
    <n v="4.75"/>
    <m/>
    <m/>
    <m/>
    <m/>
    <m/>
    <m/>
    <n v="0.09"/>
    <m/>
    <m/>
    <m/>
    <m/>
    <m/>
    <m/>
    <m/>
    <m/>
    <m/>
    <n v="2801923.33"/>
    <m/>
    <n v="76.53"/>
    <n v="5.62"/>
    <m/>
    <n v="65.900000000000006"/>
    <m/>
    <m/>
    <m/>
    <m/>
    <n v="253.26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8"/>
    <m/>
    <m/>
    <m/>
    <m/>
    <m/>
    <m/>
    <n v="0"/>
    <n v="100"/>
    <n v="0"/>
    <m/>
    <n v="89.25"/>
    <n v="10.75"/>
    <n v="0"/>
  </r>
  <r>
    <x v="140"/>
    <s v="02.773.950/0001-84"/>
    <s v="Francielli Pinheiro / Josimar Rodrigues"/>
    <s v="(64) 3608-8823 / 8885"/>
    <s v="E1GC"/>
    <n v="96.72"/>
    <m/>
    <n v="24.6"/>
    <n v="21"/>
    <n v="1"/>
    <n v="1.9"/>
    <n v="0.7"/>
    <n v="62.8"/>
    <n v="87.4"/>
    <n v="72"/>
    <m/>
    <n v="24.2"/>
    <n v="21"/>
    <n v="1"/>
    <n v="1.8"/>
    <n v="0.4"/>
    <n v="63.2"/>
    <n v="87.4"/>
    <n v="72"/>
    <m/>
    <m/>
    <n v="43168.53"/>
    <n v="2735617.45"/>
    <n v="2735617.45"/>
    <n v="48.58"/>
    <n v="5.15"/>
    <m/>
    <n v="50"/>
    <m/>
    <n v="12314.6"/>
    <m/>
    <n v="3.72"/>
    <n v="8.3699999999999992"/>
    <n v="3.77"/>
    <m/>
    <x v="12"/>
    <n v="0.05"/>
    <n v="0.22"/>
    <m/>
    <m/>
    <n v="0.27"/>
    <m/>
    <m/>
    <n v="0.17"/>
    <m/>
    <n v="0.23"/>
    <m/>
    <n v="1.1200000000000001"/>
    <n v="0.04"/>
    <n v="0.33"/>
    <n v="0.05"/>
    <m/>
    <n v="632.95000000000005"/>
    <n v="44.16"/>
    <n v="24.63"/>
    <m/>
    <m/>
    <n v="0.43"/>
    <n v="1.55"/>
    <n v="0.73"/>
    <m/>
    <m/>
    <m/>
    <n v="0.2"/>
    <n v="4.7"/>
    <m/>
    <m/>
    <m/>
    <m/>
    <m/>
    <n v="0.01"/>
    <n v="0.2"/>
    <m/>
    <m/>
    <m/>
    <m/>
    <m/>
    <m/>
    <m/>
    <m/>
    <m/>
    <n v="2735617.46"/>
    <m/>
    <n v="12.39"/>
    <n v="33.81"/>
    <n v="58.9"/>
    <n v="25.79"/>
    <m/>
    <n v="50"/>
    <m/>
    <m/>
    <n v="273.57"/>
    <n v="50"/>
    <m/>
    <m/>
    <m/>
    <m/>
    <n v="0.55000000000000004"/>
    <n v="50"/>
    <n v="29.2"/>
    <m/>
    <m/>
    <m/>
    <m/>
    <m/>
    <m/>
    <m/>
    <m/>
    <m/>
    <m/>
    <m/>
    <m/>
    <m/>
    <m/>
    <m/>
    <m/>
    <m/>
    <n v="0.11"/>
    <m/>
    <m/>
    <m/>
    <m/>
    <m/>
    <n v="0.68"/>
    <m/>
    <m/>
    <m/>
    <m/>
    <m/>
    <m/>
    <n v="100"/>
    <n v="0"/>
    <n v="0"/>
    <m/>
    <n v="10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m/>
    <m/>
    <m/>
    <m/>
    <m/>
    <m/>
    <m/>
    <m/>
    <m/>
    <m/>
    <m/>
    <m/>
    <m/>
    <s v="%"/>
    <m/>
    <m/>
    <s v="ha"/>
    <s v="t soja"/>
    <s v="t soja"/>
    <s v="%"/>
    <m/>
    <s v="kg/ t soja"/>
    <s v="kg/ t soja"/>
    <s v="kg/ t soja"/>
    <m/>
    <s v="kg/ t soja"/>
    <m/>
    <s v="kg N/ t soja"/>
    <s v="kg N/ t soja"/>
    <s v="kg P2Os/ t soja"/>
    <s v="kg N/ t soja"/>
    <s v="kg P2Os/ t soja"/>
    <s v="kg P2Os/ t soja"/>
    <s v="kg N/ t soja"/>
    <s v="kg N/ t soja"/>
    <s v="kg N/ t soja"/>
    <s v="kg N/ t soja"/>
    <s v="kg P2Os/ t soja"/>
    <s v="kg P2Os/ t soja"/>
    <s v="kg P2Os/ t soja"/>
    <s v="kg N/ t soja"/>
    <s v="kg N/ t soja"/>
    <m/>
    <s v="kg/t soja"/>
    <s v="kg/t soja"/>
    <s v="g N/ kg"/>
    <s v="g N/ kg"/>
    <m/>
    <s v="L/t soja"/>
    <s v="L/t soja"/>
    <s v="L/t soja"/>
    <s v="L/t soja"/>
    <s v="L/t soja"/>
    <s v="L/t soja"/>
    <s v="L/t soja"/>
    <s v="L/t soja"/>
    <s v="Nm³/t soja"/>
    <s v="Nm³/t soja"/>
    <s v="kWh/t soja"/>
    <s v="kWh/t soja"/>
    <s v="kWh/t soja"/>
    <s v="kWh/t soja"/>
    <s v="kWh/t soja"/>
    <s v="%"/>
    <m/>
    <m/>
    <s v="t soja"/>
    <s v="km"/>
    <s v="kg/ t soja"/>
    <s v="kg/ t soja"/>
    <s v="%"/>
    <m/>
    <s v="kWh/ t soja"/>
    <s v="kWh/ t soja"/>
    <s v="kWh/ t soja"/>
    <s v="kWh/ t soja"/>
    <s v="kWh/ t soja"/>
    <s v="L/t soja"/>
    <s v="L/t soja"/>
    <s v="L/t soja"/>
    <s v="L/t soja"/>
    <s v="L/t soja"/>
    <s v="L/t soja"/>
    <s v="%"/>
    <s v="L/t soja"/>
    <s v="Nm³/t soja"/>
    <s v="Nm³/t soja"/>
    <s v="Nm³/t soja"/>
    <s v="MJ/Nm³"/>
    <s v="MJ/Nm³"/>
    <m/>
    <s v="kg/t soja"/>
    <s v="%"/>
    <s v="km"/>
    <m/>
    <s v="kg/t soja"/>
    <s v="%"/>
    <s v="km"/>
    <m/>
    <s v="kg/t soja"/>
    <s v="%"/>
    <s v="km"/>
    <m/>
    <s v="kg/t soja"/>
    <s v="%"/>
    <s v="km"/>
    <m/>
    <s v="kg/t soja"/>
    <s v="%"/>
    <s v="km"/>
    <m/>
    <m/>
    <m/>
    <s v="t óleo / ano"/>
    <s v="Km"/>
    <s v="1 = sim"/>
    <m/>
    <s v="t óleo / ano"/>
    <s v="Km"/>
    <s v="1 = sim"/>
    <s v="g CO2 eq/kg óleo"/>
    <m/>
    <s v="t óleo / ano"/>
    <s v="Km"/>
    <s v="1 = sim"/>
    <m/>
    <s v="t óleo / ano"/>
    <s v="Km"/>
    <s v="1 = sim"/>
    <m/>
    <s v="t óleo / ano"/>
    <s v="Km"/>
    <s v="1 = sim"/>
    <m/>
    <s v="t óleo / ano"/>
    <s v="Km"/>
    <m/>
    <s v="t gordura animal / ano"/>
    <s v="Km"/>
    <m/>
    <s v="t óleo / ano"/>
    <s v="Km"/>
    <m/>
    <m/>
    <s v="M³ / ano"/>
    <s v="t / ano"/>
    <s v="t / ano"/>
    <m/>
    <s v="t / ano"/>
    <s v="t / ano"/>
    <s v="t / ano"/>
    <s v="t / ano"/>
    <m/>
    <s v="MWh / ano"/>
    <s v="MWh / ano"/>
    <s v="MWh / ano"/>
    <s v="MWh / ano"/>
    <s v="MWh / ano"/>
    <s v="m³ / ano"/>
    <s v="m³ / ano"/>
    <s v="m³ / ano"/>
    <s v="%"/>
    <s v="m³ / ano"/>
    <s v="m³ / ano"/>
    <s v="m³ / ano"/>
    <s v="m³ / ano"/>
    <s v="Nm³ / ano"/>
    <s v="MJ / Nm³"/>
    <s v="Nm³ / ano"/>
    <s v="MJ / Nm³"/>
    <s v="Nm³ / ano"/>
    <m/>
    <s v="t / ano"/>
    <s v="%"/>
    <s v="km"/>
    <m/>
    <s v="t / ano"/>
    <s v="%"/>
    <s v="km"/>
    <m/>
    <s v="t / ano"/>
    <s v="%"/>
    <s v="km"/>
    <m/>
    <s v="t / ano"/>
    <s v="%"/>
    <s v="km"/>
    <m/>
    <m/>
    <s v="%"/>
    <s v="%"/>
    <s v="%"/>
  </r>
  <r>
    <x v="1"/>
    <s v="02.003.402/0024-61"/>
    <s v="-"/>
    <s v="-"/>
    <n v="33.39"/>
    <n v="41.6"/>
    <n v="34"/>
    <n v="2.5"/>
    <n v="0"/>
    <n v="3.3"/>
    <n v="1.3"/>
    <n v="0.4"/>
    <n v="44.9"/>
    <n v="86.5"/>
    <n v="52"/>
    <m/>
    <m/>
    <n v="646292.98"/>
    <n v="2132775.14"/>
    <n v="632494.92000000004"/>
    <n v="13"/>
    <m/>
    <n v="0"/>
    <n v="546.6"/>
    <n v="90.6"/>
    <m/>
    <n v="36.159999999999997"/>
    <m/>
    <n v="5.55"/>
    <n v="0"/>
    <n v="0"/>
    <n v="0"/>
    <n v="0"/>
    <n v="0"/>
    <n v="0"/>
    <n v="0"/>
    <n v="0"/>
    <n v="0"/>
    <n v="58.77"/>
    <n v="0"/>
    <n v="51.8"/>
    <n v="0"/>
    <n v="0"/>
    <m/>
    <n v="0"/>
    <n v="0"/>
    <n v="0"/>
    <n v="0"/>
    <m/>
    <n v="0"/>
    <n v="17.36"/>
    <n v="0"/>
    <n v="0"/>
    <n v="0"/>
    <n v="0"/>
    <n v="0"/>
    <n v="0"/>
    <n v="0"/>
    <n v="0"/>
    <n v="0"/>
    <n v="0"/>
    <n v="0"/>
    <n v="0"/>
    <n v="0"/>
    <n v="0"/>
    <m/>
    <m/>
    <n v="2054720.12"/>
    <n v="365.59"/>
    <n v="206.72"/>
    <n v="712.65"/>
    <n v="12.45"/>
    <m/>
    <n v="37.369999999999997"/>
    <n v="0"/>
    <n v="0"/>
    <n v="0"/>
    <n v="0"/>
    <n v="0.01"/>
    <n v="0.04"/>
    <n v="0"/>
    <n v="0"/>
    <n v="0"/>
    <n v="0"/>
    <n v="0"/>
    <n v="0"/>
    <n v="0"/>
    <n v="0"/>
    <n v="0"/>
    <n v="0"/>
    <n v="0"/>
    <m/>
    <n v="88.66"/>
    <n v="37.69"/>
    <n v="75.16"/>
    <m/>
    <n v="0"/>
    <n v="0"/>
    <n v="0"/>
    <m/>
    <n v="0"/>
    <n v="0"/>
    <n v="0"/>
    <m/>
    <n v="0"/>
    <n v="0"/>
    <n v="0"/>
    <m/>
    <n v="0"/>
    <n v="0"/>
    <n v="0"/>
    <m/>
    <m/>
    <m/>
    <n v="318133.34999999998"/>
    <n v="0"/>
    <n v="1"/>
    <m/>
    <n v="0"/>
    <n v="0"/>
    <n v="0"/>
    <n v="0"/>
    <m/>
    <n v="0"/>
    <n v="0"/>
    <n v="0"/>
    <m/>
    <n v="0"/>
    <n v="0"/>
    <n v="0"/>
    <m/>
    <n v="0"/>
    <n v="0"/>
    <n v="0"/>
    <m/>
    <n v="0"/>
    <n v="0"/>
    <m/>
    <n v="0"/>
    <n v="0"/>
    <m/>
    <n v="0"/>
    <n v="0"/>
    <m/>
    <s v="Metílica"/>
    <n v="358563.58"/>
    <n v="0"/>
    <n v="40509.660000000003"/>
    <m/>
    <n v="29616.48"/>
    <n v="5215.3900000000003"/>
    <n v="0"/>
    <n v="2089.46"/>
    <m/>
    <n v="18806.099999999999"/>
    <n v="0"/>
    <n v="0"/>
    <n v="0"/>
    <n v="0"/>
    <n v="2.29"/>
    <n v="10.86"/>
    <n v="0"/>
    <n v="0"/>
    <n v="0"/>
    <n v="0"/>
    <n v="0"/>
    <n v="717.21"/>
    <n v="0"/>
    <n v="0"/>
    <n v="0"/>
    <n v="0"/>
    <n v="0"/>
    <m/>
    <n v="41887.33"/>
    <n v="37.69"/>
    <n v="75.16"/>
    <m/>
    <n v="0"/>
    <n v="0"/>
    <n v="0"/>
    <m/>
    <n v="0"/>
    <n v="0"/>
    <n v="0"/>
    <m/>
    <n v="0"/>
    <n v="0"/>
    <n v="0"/>
    <m/>
    <m/>
    <n v="100"/>
    <n v="0"/>
    <n v="0"/>
  </r>
  <r>
    <x v="2"/>
    <s v="08.794.451/0001-50"/>
    <s v="Vivian Heller Weiss Souguellis "/>
    <s v="(11) 2770-2000"/>
    <n v="100"/>
    <n v="6.1"/>
    <n v="0"/>
    <n v="0"/>
    <n v="0"/>
    <n v="4.3"/>
    <n v="1.3"/>
    <n v="0.4"/>
    <n v="80.400000000000006"/>
    <n v="86.5"/>
    <n v="93"/>
    <m/>
    <m/>
    <n v="0"/>
    <n v="0"/>
    <n v="0"/>
    <n v="0"/>
    <m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m/>
    <n v="0"/>
    <n v="0"/>
    <n v="0"/>
    <m/>
    <n v="0"/>
    <n v="0"/>
    <n v="0"/>
    <n v="0"/>
    <m/>
    <n v="0"/>
    <n v="0"/>
    <n v="0"/>
    <m/>
    <n v="0"/>
    <n v="0"/>
    <n v="0"/>
    <m/>
    <n v="0"/>
    <n v="0"/>
    <n v="0"/>
    <m/>
    <n v="0"/>
    <n v="0"/>
    <m/>
    <n v="16269.99"/>
    <n v="145.44"/>
    <m/>
    <n v="0"/>
    <n v="0"/>
    <m/>
    <s v="Metílica"/>
    <n v="15861.52"/>
    <n v="0"/>
    <n v="5772.59"/>
    <m/>
    <n v="3330.42"/>
    <n v="0"/>
    <n v="0"/>
    <n v="223.35"/>
    <m/>
    <n v="360.53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2465.58"/>
    <n v="45"/>
    <n v="93.87"/>
    <m/>
    <n v="0"/>
    <n v="0"/>
    <n v="0"/>
    <m/>
    <n v="0"/>
    <n v="0"/>
    <n v="0"/>
    <m/>
    <m/>
    <n v="100"/>
    <n v="0"/>
    <n v="0"/>
  </r>
  <r>
    <x v="3"/>
    <s v="02.987.873/0010-56"/>
    <s v="Fernanda Bocchi"/>
    <s v="(54)3355-1101"/>
    <e v="#N/A"/>
    <n v="35.799999999999997"/>
    <n v="29.4"/>
    <n v="0.4"/>
    <n v="1.1000000000000001"/>
    <n v="3.1"/>
    <n v="1.3"/>
    <n v="0.4"/>
    <n v="50.7"/>
    <n v="86.5"/>
    <n v="59"/>
    <m/>
    <m/>
    <n v="47203.8"/>
    <n v="168679.45"/>
    <n v="82479.59"/>
    <n v="14"/>
    <m/>
    <n v="0"/>
    <n v="546.6"/>
    <n v="90.6"/>
    <m/>
    <n v="39.159999999999997"/>
    <m/>
    <n v="5.55"/>
    <n v="0"/>
    <n v="0"/>
    <n v="0"/>
    <n v="0"/>
    <n v="0"/>
    <n v="0"/>
    <n v="0"/>
    <n v="0"/>
    <n v="0"/>
    <n v="58.77"/>
    <n v="0"/>
    <n v="51.8"/>
    <n v="0"/>
    <n v="0"/>
    <m/>
    <n v="0"/>
    <n v="0"/>
    <n v="0"/>
    <n v="0"/>
    <m/>
    <n v="0"/>
    <n v="17.36"/>
    <n v="0"/>
    <n v="0"/>
    <n v="0"/>
    <n v="0"/>
    <n v="0"/>
    <n v="0"/>
    <n v="0"/>
    <n v="0"/>
    <n v="0"/>
    <n v="0"/>
    <n v="0"/>
    <n v="0"/>
    <n v="0"/>
    <n v="0"/>
    <m/>
    <m/>
    <n v="233818.09"/>
    <n v="28.05"/>
    <n v="199.9"/>
    <n v="767.22"/>
    <n v="10.14"/>
    <m/>
    <n v="0"/>
    <n v="8.4"/>
    <n v="8.4"/>
    <n v="8.4"/>
    <n v="8.4"/>
    <n v="0"/>
    <n v="0.18"/>
    <n v="0.05"/>
    <n v="0"/>
    <n v="0"/>
    <n v="0"/>
    <n v="0"/>
    <n v="0"/>
    <n v="0"/>
    <n v="0"/>
    <n v="0"/>
    <n v="0"/>
    <n v="0"/>
    <m/>
    <n v="61.44"/>
    <n v="35"/>
    <n v="161.59"/>
    <m/>
    <n v="28.71"/>
    <n v="45"/>
    <n v="144.77000000000001"/>
    <m/>
    <n v="0.95"/>
    <n v="45"/>
    <n v="134"/>
    <m/>
    <n v="0"/>
    <n v="0"/>
    <n v="0"/>
    <m/>
    <n v="0"/>
    <n v="0"/>
    <n v="0"/>
    <m/>
    <m/>
    <m/>
    <n v="46712.52"/>
    <n v="0"/>
    <n v="1"/>
    <m/>
    <n v="1865.64"/>
    <n v="193.56"/>
    <n v="0"/>
    <n v="0"/>
    <m/>
    <n v="0"/>
    <n v="0"/>
    <n v="0"/>
    <m/>
    <n v="0"/>
    <n v="0"/>
    <n v="0"/>
    <m/>
    <n v="0"/>
    <n v="0"/>
    <n v="0"/>
    <m/>
    <n v="0"/>
    <n v="0"/>
    <m/>
    <n v="5251.37"/>
    <n v="815.5"/>
    <m/>
    <n v="0"/>
    <n v="0"/>
    <m/>
    <s v="Metílica"/>
    <n v="58838.49"/>
    <n v="0"/>
    <n v="6555.38"/>
    <m/>
    <n v="5281.5"/>
    <n v="584.01"/>
    <n v="233.41"/>
    <m/>
    <m/>
    <n v="0"/>
    <n v="347.27"/>
    <n v="347.27"/>
    <n v="347.27"/>
    <n v="347.27"/>
    <n v="0"/>
    <n v="7.28"/>
    <n v="2.25"/>
    <n v="11"/>
    <n v="0"/>
    <n v="0"/>
    <n v="0"/>
    <n v="0"/>
    <n v="0"/>
    <n v="0"/>
    <n v="0"/>
    <n v="0"/>
    <n v="0"/>
    <m/>
    <n v="11325.6"/>
    <n v="35"/>
    <n v="161.59"/>
    <m/>
    <n v="2103.67"/>
    <n v="45"/>
    <n v="183.06"/>
    <m/>
    <n v="0"/>
    <n v="0"/>
    <n v="0"/>
    <m/>
    <n v="0"/>
    <n v="0"/>
    <n v="0"/>
    <m/>
    <m/>
    <n v="100"/>
    <n v="0"/>
    <n v="0"/>
  </r>
  <r>
    <x v="4"/>
    <s v="10.932.276/0001-61"/>
    <s v="Gabriela Vendrusculo"/>
    <s v="54 21037216"/>
    <n v="39.590000000000003"/>
    <n v="5.5"/>
    <n v="0"/>
    <n v="0"/>
    <n v="0"/>
    <n v="3.7"/>
    <n v="1.3"/>
    <n v="0.4"/>
    <n v="81"/>
    <n v="86.5"/>
    <n v="94"/>
    <m/>
    <m/>
    <n v="0"/>
    <n v="0"/>
    <n v="0"/>
    <n v="0"/>
    <m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m/>
    <n v="0"/>
    <n v="0"/>
    <n v="0"/>
    <m/>
    <n v="143039.78"/>
    <n v="352.77"/>
    <n v="0"/>
    <n v="0"/>
    <m/>
    <n v="0"/>
    <n v="0"/>
    <n v="0"/>
    <m/>
    <n v="3418.56"/>
    <n v="280.93"/>
    <n v="0"/>
    <m/>
    <n v="0"/>
    <n v="0"/>
    <n v="0"/>
    <m/>
    <n v="0"/>
    <n v="0"/>
    <m/>
    <n v="100822.47"/>
    <n v="663.41"/>
    <m/>
    <n v="0"/>
    <n v="0"/>
    <m/>
    <s v="Metílica"/>
    <n v="270723.59999999998"/>
    <n v="0"/>
    <n v="29198.02"/>
    <m/>
    <n v="24904.09"/>
    <n v="1922.89"/>
    <n v="0"/>
    <n v="739.67"/>
    <m/>
    <n v="10167.5"/>
    <n v="0"/>
    <n v="0"/>
    <n v="0"/>
    <n v="0"/>
    <n v="0"/>
    <n v="16.88"/>
    <n v="3.68"/>
    <n v="0"/>
    <n v="0"/>
    <n v="0"/>
    <n v="0"/>
    <n v="0"/>
    <n v="0"/>
    <n v="0"/>
    <n v="0"/>
    <n v="0"/>
    <n v="162086.07999999999"/>
    <m/>
    <n v="30392.02"/>
    <n v="45.4"/>
    <n v="129.47999999999999"/>
    <m/>
    <n v="0"/>
    <n v="0"/>
    <n v="0"/>
    <m/>
    <n v="0"/>
    <n v="0"/>
    <n v="0"/>
    <m/>
    <n v="0"/>
    <n v="0"/>
    <n v="0"/>
    <m/>
    <m/>
    <n v="100"/>
    <n v="0"/>
    <n v="0"/>
  </r>
  <r>
    <x v="5"/>
    <s v="07.322.382.0001/19"/>
    <s v="Gabriela Vendrusculo"/>
    <s v="54 21037216"/>
    <n v="20.72"/>
    <n v="5.2"/>
    <n v="0"/>
    <n v="0"/>
    <n v="0"/>
    <n v="3.2"/>
    <n v="1.6"/>
    <n v="0.4"/>
    <n v="81.3"/>
    <n v="86.5"/>
    <n v="94"/>
    <m/>
    <m/>
    <n v="0"/>
    <n v="0"/>
    <n v="0"/>
    <n v="0"/>
    <m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m/>
    <n v="198110.68"/>
    <n v="0.1"/>
    <n v="0"/>
    <m/>
    <n v="28.37"/>
    <n v="20.6"/>
    <n v="0"/>
    <n v="0"/>
    <m/>
    <n v="0"/>
    <n v="0"/>
    <n v="0"/>
    <m/>
    <n v="0"/>
    <n v="0"/>
    <n v="0"/>
    <m/>
    <n v="0"/>
    <n v="0"/>
    <n v="0"/>
    <m/>
    <n v="0"/>
    <n v="0"/>
    <m/>
    <n v="53615.35"/>
    <n v="663.72"/>
    <m/>
    <n v="0"/>
    <n v="0"/>
    <m/>
    <s v="Metílica"/>
    <n v="275415.43"/>
    <n v="0"/>
    <n v="29309.83"/>
    <m/>
    <n v="23837.72"/>
    <n v="2873.88"/>
    <n v="0"/>
    <n v="1052.9100000000001"/>
    <m/>
    <n v="12440.16"/>
    <n v="0"/>
    <n v="0"/>
    <n v="0"/>
    <n v="0"/>
    <n v="0"/>
    <n v="20.25"/>
    <n v="2.5"/>
    <n v="0"/>
    <n v="0"/>
    <n v="0"/>
    <n v="0"/>
    <n v="0"/>
    <n v="0"/>
    <n v="0"/>
    <n v="0"/>
    <n v="0"/>
    <n v="0"/>
    <m/>
    <n v="29255.34"/>
    <n v="40.57"/>
    <n v="139.53"/>
    <m/>
    <n v="0"/>
    <n v="0"/>
    <n v="0"/>
    <m/>
    <n v="0"/>
    <n v="0"/>
    <n v="0"/>
    <m/>
    <n v="0"/>
    <n v="0"/>
    <n v="0"/>
    <m/>
    <m/>
    <n v="57.4"/>
    <n v="0"/>
    <n v="42.6"/>
  </r>
  <r>
    <x v="6"/>
    <s v="29.332.398/0002-26"/>
    <s v="Alessandro Rogério Dias da Cunha"/>
    <s v="(66) 3410 - 3013"/>
    <n v="31.9"/>
    <n v="43.1"/>
    <n v="34.200000000000003"/>
    <n v="2.5"/>
    <n v="1.5"/>
    <n v="2.9"/>
    <n v="1.6"/>
    <n v="0.4"/>
    <n v="43.4"/>
    <n v="86.5"/>
    <n v="50"/>
    <m/>
    <m/>
    <n v="381568.29"/>
    <n v="1267146"/>
    <n v="357349.46"/>
    <n v="13"/>
    <m/>
    <n v="0"/>
    <n v="546.6"/>
    <n v="90.6"/>
    <m/>
    <n v="39.159999999999997"/>
    <m/>
    <n v="5.55"/>
    <n v="0"/>
    <n v="0"/>
    <n v="0"/>
    <n v="0"/>
    <n v="0"/>
    <n v="0"/>
    <n v="0"/>
    <n v="0"/>
    <n v="0"/>
    <n v="58.77"/>
    <n v="0"/>
    <n v="51.8"/>
    <n v="0"/>
    <n v="0"/>
    <m/>
    <n v="0"/>
    <n v="0"/>
    <n v="0"/>
    <n v="0"/>
    <m/>
    <n v="0"/>
    <n v="17.36"/>
    <n v="0"/>
    <n v="0"/>
    <n v="0"/>
    <n v="0"/>
    <n v="0"/>
    <n v="0"/>
    <n v="0"/>
    <n v="0"/>
    <n v="0"/>
    <n v="0"/>
    <n v="0"/>
    <n v="0"/>
    <n v="0"/>
    <n v="0"/>
    <m/>
    <m/>
    <n v="1074600.3899999999"/>
    <n v="360.29"/>
    <n v="205.44"/>
    <n v="705.78"/>
    <n v="12.73"/>
    <m/>
    <n v="33.979999999999997"/>
    <n v="0"/>
    <n v="0"/>
    <n v="0"/>
    <n v="0"/>
    <n v="0.12"/>
    <n v="0"/>
    <n v="0"/>
    <n v="0"/>
    <n v="0"/>
    <n v="0"/>
    <n v="0"/>
    <n v="0"/>
    <n v="0"/>
    <n v="0"/>
    <n v="0"/>
    <n v="0"/>
    <n v="0"/>
    <m/>
    <n v="79.64"/>
    <n v="35"/>
    <n v="110.94"/>
    <m/>
    <n v="4.01"/>
    <n v="45"/>
    <n v="122"/>
    <m/>
    <n v="0"/>
    <n v="0"/>
    <n v="0"/>
    <m/>
    <n v="0"/>
    <n v="0"/>
    <n v="0"/>
    <m/>
    <n v="0"/>
    <n v="0"/>
    <n v="0"/>
    <m/>
    <m/>
    <m/>
    <n v="203594.97"/>
    <n v="0"/>
    <n v="1"/>
    <m/>
    <n v="1962.49"/>
    <n v="200"/>
    <n v="0"/>
    <n v="0"/>
    <m/>
    <n v="0"/>
    <n v="0"/>
    <n v="0"/>
    <m/>
    <n v="6160.06"/>
    <n v="256.54000000000002"/>
    <n v="0"/>
    <m/>
    <n v="0"/>
    <n v="0"/>
    <n v="0"/>
    <m/>
    <n v="0"/>
    <n v="0"/>
    <m/>
    <n v="16269.99"/>
    <n v="145.44"/>
    <m/>
    <n v="0"/>
    <n v="0"/>
    <m/>
    <s v="Metílica"/>
    <n v="230524.23"/>
    <n v="0"/>
    <n v="24934.52"/>
    <m/>
    <n v="20739.22"/>
    <n v="2403.62"/>
    <n v="0"/>
    <n v="1297"/>
    <m/>
    <n v="6306.02"/>
    <n v="0"/>
    <n v="0"/>
    <n v="0"/>
    <n v="0"/>
    <n v="0"/>
    <n v="0"/>
    <n v="0"/>
    <n v="0"/>
    <n v="0"/>
    <n v="0"/>
    <n v="0"/>
    <n v="0"/>
    <n v="0"/>
    <n v="0"/>
    <n v="0"/>
    <n v="0"/>
    <n v="0"/>
    <m/>
    <n v="22218.19"/>
    <n v="35"/>
    <n v="110.94"/>
    <m/>
    <n v="0"/>
    <n v="0"/>
    <n v="0"/>
    <m/>
    <n v="0"/>
    <n v="0"/>
    <n v="0"/>
    <m/>
    <n v="0"/>
    <n v="0"/>
    <n v="0"/>
    <m/>
    <m/>
    <n v="44.07"/>
    <n v="0"/>
    <n v="55.93"/>
  </r>
  <r>
    <x v="7"/>
    <s v="11.513.699/0001-00"/>
    <s v="Francisco Antonio Gervazio Junior"/>
    <s v="(11) 9 5456 0060"/>
    <n v="45.85"/>
    <n v="5.3"/>
    <n v="0"/>
    <n v="0"/>
    <n v="0"/>
    <n v="3.5"/>
    <n v="1.3"/>
    <n v="0.4"/>
    <n v="81.2"/>
    <n v="86.5"/>
    <n v="94"/>
    <m/>
    <m/>
    <n v="0"/>
    <n v="0"/>
    <n v="0"/>
    <n v="0"/>
    <m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m/>
    <n v="0"/>
    <n v="0"/>
    <n v="0"/>
    <m/>
    <n v="50872.160000000003"/>
    <n v="111.96"/>
    <n v="0"/>
    <n v="0"/>
    <m/>
    <n v="0"/>
    <n v="0"/>
    <n v="0"/>
    <m/>
    <n v="229.58"/>
    <n v="826.13"/>
    <n v="0"/>
    <m/>
    <n v="0"/>
    <n v="0"/>
    <n v="0"/>
    <m/>
    <n v="11236.77"/>
    <n v="428.18"/>
    <m/>
    <n v="32535.17"/>
    <n v="740.93"/>
    <m/>
    <n v="1472.58"/>
    <n v="267.8"/>
    <m/>
    <s v="Metílica"/>
    <n v="104010.6"/>
    <n v="0"/>
    <n v="11213.1"/>
    <m/>
    <n v="9516.32"/>
    <n v="963.02"/>
    <n v="0"/>
    <n v="724.73"/>
    <m/>
    <n v="0"/>
    <n v="0"/>
    <n v="3531.65"/>
    <n v="0"/>
    <n v="0"/>
    <n v="0"/>
    <n v="10"/>
    <n v="0"/>
    <n v="0"/>
    <n v="0"/>
    <n v="0"/>
    <n v="0"/>
    <n v="0"/>
    <n v="0"/>
    <n v="0"/>
    <n v="0"/>
    <n v="0"/>
    <n v="0"/>
    <m/>
    <n v="0"/>
    <n v="0"/>
    <n v="0"/>
    <m/>
    <n v="11205.35"/>
    <n v="45"/>
    <n v="70.64"/>
    <m/>
    <n v="0"/>
    <n v="0"/>
    <n v="0"/>
    <m/>
    <n v="0"/>
    <n v="0"/>
    <n v="0"/>
    <m/>
    <m/>
    <n v="100"/>
    <n v="0"/>
    <n v="0"/>
  </r>
  <r>
    <x v="8"/>
    <s v="12.613.484/0001-23"/>
    <s v="Hilda Juliane de Oliveira Pereira"/>
    <s v="41 3613 3000"/>
    <n v="25.66"/>
    <n v="5.6"/>
    <n v="0"/>
    <n v="0"/>
    <n v="0"/>
    <n v="3.9"/>
    <n v="1.3"/>
    <n v="0.4"/>
    <n v="80.900000000000006"/>
    <n v="86.5"/>
    <n v="93"/>
    <m/>
    <m/>
    <n v="0"/>
    <n v="0"/>
    <n v="0"/>
    <n v="0"/>
    <m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m/>
    <n v="0"/>
    <n v="0"/>
    <n v="0"/>
    <m/>
    <n v="215032.83"/>
    <n v="284.2"/>
    <n v="0"/>
    <n v="0"/>
    <m/>
    <n v="0"/>
    <n v="0"/>
    <n v="0"/>
    <m/>
    <n v="1483.65"/>
    <n v="324.01"/>
    <n v="0"/>
    <m/>
    <n v="0"/>
    <n v="0"/>
    <n v="0"/>
    <m/>
    <n v="2264.8200000000002"/>
    <n v="431.6"/>
    <m/>
    <n v="76691.09"/>
    <n v="662.21"/>
    <m/>
    <n v="0"/>
    <n v="0"/>
    <m/>
    <s v="Metílica"/>
    <n v="326730.44"/>
    <n v="15624.58"/>
    <n v="16071.02"/>
    <m/>
    <n v="27928.78"/>
    <n v="4042.54"/>
    <n v="0"/>
    <n v="862.83"/>
    <m/>
    <n v="12709.59"/>
    <n v="0"/>
    <n v="0"/>
    <n v="0"/>
    <n v="0"/>
    <n v="132.5"/>
    <n v="475.08"/>
    <n v="0"/>
    <n v="0"/>
    <n v="0"/>
    <n v="0"/>
    <n v="0"/>
    <n v="0"/>
    <n v="0"/>
    <n v="0"/>
    <n v="0"/>
    <n v="0"/>
    <n v="0"/>
    <m/>
    <n v="47911.18"/>
    <n v="35"/>
    <n v="102.82"/>
    <m/>
    <n v="1098.1500000000001"/>
    <n v="45"/>
    <n v="50.78"/>
    <m/>
    <n v="0"/>
    <n v="0"/>
    <n v="0"/>
    <m/>
    <n v="0"/>
    <n v="0"/>
    <n v="0"/>
    <m/>
    <m/>
    <n v="100"/>
    <n v="0"/>
    <n v="0"/>
  </r>
  <r>
    <x v="9"/>
    <s v="94.813.102/0017-37"/>
    <s v="Inajara Costa Pereira Britz"/>
    <s v="55 3331 0600"/>
    <n v="66.62"/>
    <n v="30.1"/>
    <n v="21.1"/>
    <n v="0.4"/>
    <n v="4.0999999999999996"/>
    <n v="2.8"/>
    <n v="1.4"/>
    <n v="0.4"/>
    <n v="56.4"/>
    <n v="86.5"/>
    <n v="65"/>
    <m/>
    <m/>
    <n v="614380.52"/>
    <n v="2084118.88"/>
    <n v="373357.17"/>
    <n v="14"/>
    <m/>
    <n v="0"/>
    <n v="398.5"/>
    <n v="66.05"/>
    <m/>
    <n v="28.55"/>
    <m/>
    <n v="4.05"/>
    <n v="0"/>
    <n v="0"/>
    <n v="0"/>
    <n v="0"/>
    <n v="0"/>
    <n v="0"/>
    <n v="0"/>
    <n v="0"/>
    <n v="0"/>
    <n v="42.85"/>
    <n v="0"/>
    <n v="37.76"/>
    <n v="0"/>
    <n v="0"/>
    <m/>
    <n v="0"/>
    <n v="0"/>
    <n v="0"/>
    <n v="0"/>
    <m/>
    <n v="0"/>
    <n v="12.66"/>
    <n v="0"/>
    <n v="0"/>
    <n v="0"/>
    <n v="0"/>
    <n v="0"/>
    <n v="0"/>
    <n v="0"/>
    <n v="0"/>
    <n v="0"/>
    <n v="0"/>
    <n v="0"/>
    <n v="0"/>
    <n v="0"/>
    <n v="0"/>
    <m/>
    <m/>
    <n v="470463.69"/>
    <n v="0"/>
    <n v="198.88"/>
    <n v="749.42"/>
    <n v="11"/>
    <m/>
    <n v="26.13"/>
    <n v="0"/>
    <n v="0"/>
    <n v="0"/>
    <n v="0"/>
    <n v="0"/>
    <n v="0.57999999999999996"/>
    <n v="0"/>
    <n v="0"/>
    <n v="0"/>
    <n v="0.3"/>
    <n v="0"/>
    <n v="0"/>
    <n v="0"/>
    <n v="0"/>
    <n v="0"/>
    <n v="0"/>
    <n v="0"/>
    <m/>
    <n v="0"/>
    <n v="0"/>
    <n v="0"/>
    <m/>
    <n v="83.26"/>
    <n v="33"/>
    <n v="234.72"/>
    <m/>
    <n v="0"/>
    <n v="0"/>
    <n v="0"/>
    <m/>
    <n v="0"/>
    <n v="0"/>
    <n v="0"/>
    <m/>
    <n v="0"/>
    <n v="0"/>
    <n v="0"/>
    <m/>
    <m/>
    <m/>
    <n v="94911.12"/>
    <n v="0"/>
    <n v="1"/>
    <m/>
    <n v="18382.330000000002"/>
    <n v="169.17"/>
    <n v="0"/>
    <n v="0"/>
    <m/>
    <n v="0"/>
    <n v="0"/>
    <n v="0"/>
    <m/>
    <n v="0"/>
    <n v="0"/>
    <n v="0"/>
    <m/>
    <n v="0"/>
    <n v="0"/>
    <n v="0"/>
    <m/>
    <n v="0"/>
    <n v="0"/>
    <m/>
    <n v="470.09"/>
    <n v="153.19999999999999"/>
    <m/>
    <n v="0"/>
    <n v="0"/>
    <m/>
    <s v="Metílica"/>
    <n v="128954.14"/>
    <n v="13764.5"/>
    <n v="221.18"/>
    <m/>
    <n v="11961.76"/>
    <n v="648.51"/>
    <n v="0"/>
    <n v="242.94"/>
    <m/>
    <n v="5268.67"/>
    <n v="0"/>
    <n v="0"/>
    <n v="0"/>
    <n v="0"/>
    <n v="0"/>
    <n v="117.38"/>
    <n v="0"/>
    <n v="0"/>
    <n v="0"/>
    <n v="0"/>
    <n v="59.95"/>
    <n v="0"/>
    <n v="0"/>
    <n v="0"/>
    <n v="0"/>
    <n v="0"/>
    <n v="0"/>
    <m/>
    <n v="0"/>
    <n v="0"/>
    <n v="0"/>
    <m/>
    <n v="9352.98"/>
    <n v="33"/>
    <n v="234.72"/>
    <m/>
    <n v="0"/>
    <n v="0"/>
    <n v="0"/>
    <m/>
    <n v="0"/>
    <n v="0"/>
    <n v="0"/>
    <m/>
    <m/>
    <n v="94.58"/>
    <n v="0"/>
    <n v="5.42"/>
  </r>
  <r>
    <x v="10"/>
    <s v="08.094.915/0001-15"/>
    <s v="Janaina Rittes"/>
    <s v="66 3419 5582"/>
    <e v="#N/A"/>
    <n v="6.1"/>
    <n v="0"/>
    <n v="0"/>
    <n v="0"/>
    <n v="4.3"/>
    <n v="1.3"/>
    <n v="0.4"/>
    <n v="80.400000000000006"/>
    <n v="86.5"/>
    <n v="93"/>
    <m/>
    <m/>
    <n v="0"/>
    <n v="0"/>
    <n v="0"/>
    <n v="0"/>
    <m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m/>
    <n v="0"/>
    <n v="0"/>
    <n v="0"/>
    <m/>
    <n v="24742.42"/>
    <n v="338.23"/>
    <n v="0"/>
    <n v="0"/>
    <m/>
    <n v="0"/>
    <n v="0"/>
    <n v="0"/>
    <m/>
    <n v="21487.919999999998"/>
    <n v="245.81"/>
    <n v="0"/>
    <m/>
    <n v="39.22"/>
    <n v="457"/>
    <n v="0"/>
    <m/>
    <n v="0"/>
    <n v="0"/>
    <m/>
    <n v="48871.16"/>
    <n v="607.77"/>
    <m/>
    <n v="670.28"/>
    <n v="1281.08"/>
    <m/>
    <s v="Metílica"/>
    <n v="101798.12"/>
    <n v="0"/>
    <n v="11408.33"/>
    <m/>
    <n v="9255.39"/>
    <n v="1698.87"/>
    <n v="0"/>
    <n v="929.97"/>
    <m/>
    <n v="3113.51"/>
    <n v="0"/>
    <n v="0"/>
    <n v="0"/>
    <n v="0"/>
    <n v="136.11000000000001"/>
    <n v="0"/>
    <n v="0"/>
    <n v="0"/>
    <n v="0"/>
    <n v="0"/>
    <n v="0"/>
    <n v="0"/>
    <n v="0"/>
    <n v="0"/>
    <n v="0"/>
    <n v="0"/>
    <n v="0"/>
    <m/>
    <n v="0"/>
    <n v="0"/>
    <n v="0"/>
    <m/>
    <n v="9909.83"/>
    <n v="45"/>
    <n v="139.6"/>
    <m/>
    <n v="0"/>
    <n v="0"/>
    <n v="0"/>
    <m/>
    <n v="0"/>
    <n v="0"/>
    <n v="0"/>
    <m/>
    <m/>
    <n v="100"/>
    <n v="0"/>
    <n v="0"/>
  </r>
  <r>
    <x v="11"/>
    <s v="91.830.836/0040-85"/>
    <s v="Dilnei Puhl"/>
    <s v="54 2106 2600"/>
    <n v="99.74"/>
    <n v="5.7"/>
    <n v="0"/>
    <n v="0"/>
    <n v="0"/>
    <n v="3.9"/>
    <n v="1.3"/>
    <n v="0.4"/>
    <n v="80.8"/>
    <n v="86.5"/>
    <n v="93"/>
    <m/>
    <m/>
    <n v="0"/>
    <n v="0"/>
    <n v="0"/>
    <n v="0"/>
    <m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m/>
    <n v="0"/>
    <n v="0"/>
    <n v="0"/>
    <m/>
    <n v="0"/>
    <n v="0"/>
    <n v="0"/>
    <m/>
    <m/>
    <n v="0"/>
    <n v="0"/>
    <n v="0"/>
    <m/>
    <n v="0"/>
    <n v="0"/>
    <n v="0"/>
    <m/>
    <n v="0"/>
    <n v="0"/>
    <n v="0"/>
    <m/>
    <n v="32295.89"/>
    <n v="308.52"/>
    <m/>
    <n v="42249.8"/>
    <n v="552.9"/>
    <m/>
    <n v="1255.6600000000001"/>
    <n v="422"/>
    <m/>
    <s v="Metílica"/>
    <n v="79099.600000000006"/>
    <n v="8307.6200000000008"/>
    <n v="8307.6200000000008"/>
    <m/>
    <n v="7429.5"/>
    <n v="1015.2"/>
    <n v="0"/>
    <n v="324.2"/>
    <m/>
    <n v="4046.4"/>
    <n v="0"/>
    <n v="0"/>
    <n v="0"/>
    <n v="0"/>
    <n v="0"/>
    <n v="0"/>
    <n v="0"/>
    <n v="0"/>
    <n v="0"/>
    <n v="0"/>
    <n v="0"/>
    <n v="0"/>
    <n v="0"/>
    <n v="0"/>
    <n v="0"/>
    <n v="0"/>
    <n v="0"/>
    <m/>
    <n v="11890.2"/>
    <n v="35"/>
    <n v="56.4"/>
    <m/>
    <n v="0"/>
    <n v="0"/>
    <n v="0"/>
    <m/>
    <n v="0"/>
    <n v="0"/>
    <n v="0"/>
    <m/>
    <n v="0"/>
    <n v="0"/>
    <n v="0"/>
    <m/>
    <m/>
    <n v="100"/>
    <n v="0"/>
    <n v="0"/>
  </r>
  <r>
    <x v="12"/>
    <s v="02.916.265/0133-00"/>
    <s v="NELSON MARTINS"/>
    <s v="14 3511 5637"/>
    <n v="92.57"/>
    <n v="6.9"/>
    <n v="0"/>
    <n v="0"/>
    <n v="0"/>
    <n v="5.0999999999999996"/>
    <n v="1.3"/>
    <n v="0.4"/>
    <n v="79.599999999999994"/>
    <n v="86.5"/>
    <n v="93"/>
    <m/>
    <m/>
    <n v="0"/>
    <n v="0"/>
    <n v="0"/>
    <n v="0"/>
    <m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m/>
    <n v="0"/>
    <n v="0"/>
    <n v="0"/>
    <m/>
    <n v="8525.01"/>
    <n v="694.07"/>
    <n v="0"/>
    <m/>
    <m/>
    <n v="40.47"/>
    <n v="2555"/>
    <n v="0"/>
    <m/>
    <n v="1408.76"/>
    <n v="1502.86"/>
    <n v="0"/>
    <m/>
    <n v="395.34"/>
    <n v="449"/>
    <n v="0"/>
    <m/>
    <n v="32024.17"/>
    <n v="644.37"/>
    <m/>
    <n v="83642.37"/>
    <n v="1147.58"/>
    <m/>
    <n v="17817.349999999999"/>
    <n v="576.95000000000005"/>
    <m/>
    <s v="Metílica"/>
    <n v="156048.10999999999"/>
    <n v="0"/>
    <n v="16823.22"/>
    <m/>
    <n v="12886.19"/>
    <n v="3124.99"/>
    <n v="0"/>
    <n v="373.07"/>
    <m/>
    <n v="0"/>
    <n v="0"/>
    <n v="6326.11"/>
    <n v="0"/>
    <n v="0"/>
    <n v="0"/>
    <n v="0"/>
    <n v="0"/>
    <n v="0"/>
    <n v="0"/>
    <n v="0"/>
    <n v="0"/>
    <n v="0"/>
    <n v="0"/>
    <n v="0"/>
    <n v="0"/>
    <n v="0"/>
    <n v="1284824.58"/>
    <m/>
    <n v="16423.63"/>
    <n v="45"/>
    <n v="422"/>
    <m/>
    <n v="0"/>
    <n v="0"/>
    <n v="0"/>
    <m/>
    <n v="0"/>
    <n v="0"/>
    <n v="0"/>
    <m/>
    <n v="0"/>
    <n v="0"/>
    <n v="0"/>
    <m/>
    <m/>
    <n v="100"/>
    <n v="0"/>
    <n v="0"/>
  </r>
  <r>
    <x v="13"/>
    <s v="10.144.628/0003-86"/>
    <s v="Pedro Golçalves Fernandes"/>
    <s v="21 979637878"/>
    <n v="22.56"/>
    <n v="7.2"/>
    <n v="0"/>
    <n v="0"/>
    <n v="0"/>
    <n v="5.4"/>
    <n v="1.3"/>
    <n v="0.4"/>
    <n v="79.3"/>
    <n v="86.5"/>
    <n v="92"/>
    <m/>
    <m/>
    <n v="0"/>
    <n v="0"/>
    <n v="0"/>
    <n v="0"/>
    <m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m/>
    <n v="0"/>
    <n v="0"/>
    <n v="0"/>
    <m/>
    <n v="52245.120000000003"/>
    <n v="1410.41"/>
    <n v="0"/>
    <m/>
    <m/>
    <n v="10002.92"/>
    <n v="1967.16"/>
    <n v="0"/>
    <m/>
    <n v="12911.91"/>
    <n v="631.94000000000005"/>
    <n v="0"/>
    <m/>
    <n v="53636.87"/>
    <n v="738.78"/>
    <n v="0"/>
    <m/>
    <n v="403.29"/>
    <n v="1331.83"/>
    <m/>
    <n v="37082.699999999997"/>
    <n v="1499"/>
    <m/>
    <n v="0"/>
    <n v="0"/>
    <m/>
    <s v="Metílica"/>
    <n v="189453.3"/>
    <n v="0"/>
    <n v="23991.200000000001"/>
    <m/>
    <n v="16336"/>
    <n v="3048.9"/>
    <n v="0"/>
    <n v="117.8"/>
    <m/>
    <n v="10345.4"/>
    <n v="0"/>
    <n v="0"/>
    <n v="0"/>
    <n v="0"/>
    <n v="0"/>
    <n v="195"/>
    <n v="0"/>
    <n v="0"/>
    <n v="0"/>
    <n v="0"/>
    <n v="0"/>
    <n v="0"/>
    <n v="0"/>
    <n v="0"/>
    <n v="0"/>
    <n v="0"/>
    <n v="5988903"/>
    <m/>
    <n v="0"/>
    <n v="0"/>
    <n v="0"/>
    <m/>
    <n v="0"/>
    <n v="0"/>
    <n v="0"/>
    <m/>
    <n v="0"/>
    <n v="0"/>
    <n v="0"/>
    <m/>
    <n v="0"/>
    <n v="0"/>
    <n v="0"/>
    <m/>
    <m/>
    <n v="100"/>
    <n v="0"/>
    <n v="0"/>
  </r>
  <r>
    <x v="14"/>
    <s v="10.144.628/0004-67"/>
    <s v="Pedro Golçalves Fernandes"/>
    <s v="21 979637878"/>
    <n v="51.84"/>
    <n v="9.6999999999999993"/>
    <n v="0"/>
    <n v="0"/>
    <n v="0"/>
    <n v="7.9"/>
    <n v="1.3"/>
    <n v="0.4"/>
    <n v="76.8"/>
    <n v="86.5"/>
    <n v="89"/>
    <m/>
    <m/>
    <n v="0"/>
    <n v="0"/>
    <n v="0"/>
    <n v="0"/>
    <m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m/>
    <n v="0"/>
    <n v="0"/>
    <n v="0"/>
    <m/>
    <n v="9259.43"/>
    <n v="1273.56"/>
    <n v="0"/>
    <m/>
    <m/>
    <n v="0"/>
    <n v="0"/>
    <n v="0"/>
    <m/>
    <n v="1598.37"/>
    <n v="777.9"/>
    <n v="0"/>
    <m/>
    <n v="43153.69"/>
    <n v="959"/>
    <n v="0"/>
    <m/>
    <n v="310"/>
    <n v="1116.98"/>
    <m/>
    <n v="58019.8"/>
    <n v="665.52"/>
    <m/>
    <n v="0"/>
    <n v="0"/>
    <m/>
    <s v="Metílica"/>
    <n v="128281.3"/>
    <n v="0"/>
    <n v="15880.8"/>
    <m/>
    <n v="10874.7"/>
    <n v="1788.7"/>
    <n v="0"/>
    <n v="184.5"/>
    <m/>
    <n v="7864.5"/>
    <n v="0"/>
    <n v="0"/>
    <n v="0"/>
    <n v="0"/>
    <n v="0"/>
    <n v="338.35"/>
    <n v="0"/>
    <n v="0"/>
    <n v="0"/>
    <n v="0"/>
    <n v="0"/>
    <n v="3857.85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n v="100"/>
    <n v="0"/>
    <n v="0"/>
  </r>
  <r>
    <x v="15"/>
    <s v="88.676.127/0002-57"/>
    <s v="Francine Ferraro"/>
    <s v="51 3329 5555"/>
    <n v="37.17"/>
    <n v="53"/>
    <n v="0"/>
    <n v="0"/>
    <n v="0"/>
    <n v="3.5"/>
    <n v="1.3"/>
    <n v="0.4"/>
    <n v="81.2"/>
    <n v="86.5"/>
    <n v="94"/>
    <m/>
    <m/>
    <n v="0"/>
    <n v="0"/>
    <n v="0"/>
    <n v="0"/>
    <m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m/>
    <m/>
    <n v="118455.65"/>
    <n v="0"/>
    <n v="0"/>
    <m/>
    <n v="74680.570000000007"/>
    <n v="359.63"/>
    <n v="0"/>
    <m/>
    <m/>
    <n v="0"/>
    <n v="0"/>
    <n v="0"/>
    <m/>
    <n v="0"/>
    <n v="0"/>
    <n v="0"/>
    <m/>
    <n v="3380.22"/>
    <n v="384.85"/>
    <n v="0"/>
    <m/>
    <n v="1457.82"/>
    <n v="224.81"/>
    <m/>
    <n v="102689.29"/>
    <n v="248.66"/>
    <m/>
    <n v="12161.65"/>
    <n v="559.47"/>
    <m/>
    <s v="Metílica"/>
    <n v="348758.15"/>
    <n v="0"/>
    <n v="37184.160000000003"/>
    <m/>
    <n v="31954.639999999999"/>
    <n v="3695.29"/>
    <n v="0"/>
    <n v="1737.25"/>
    <m/>
    <n v="13098.36"/>
    <n v="0"/>
    <n v="0"/>
    <n v="0"/>
    <n v="0"/>
    <n v="0"/>
    <n v="106.6"/>
    <n v="782.91"/>
    <n v="0"/>
    <n v="0"/>
    <n v="0"/>
    <n v="0"/>
    <n v="0"/>
    <n v="0"/>
    <n v="0"/>
    <n v="0"/>
    <n v="0"/>
    <n v="0"/>
    <m/>
    <n v="2902.24"/>
    <n v="35"/>
    <n v="39.67"/>
    <m/>
    <n v="30620.7"/>
    <n v="45"/>
    <n v="130.32"/>
    <m/>
    <n v="0"/>
    <n v="0"/>
    <n v="0"/>
    <m/>
    <n v="0"/>
    <n v="0"/>
    <n v="0"/>
    <m/>
    <m/>
    <n v="10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n v="6.2299999999999996E-5"/>
    <n v="0"/>
    <n v="25.1"/>
    <n v="0.4"/>
    <n v="0.95620000000000005"/>
    <n v="0.95620000000000005"/>
    <n v="1.2713352795891998E-3"/>
    <n v="0"/>
    <n v="4652829.8099999996"/>
    <n v="80.87"/>
    <n v="0"/>
    <n v="376274346.73469996"/>
    <n v="0"/>
    <n v="478370.85180820333"/>
    <n v="0"/>
    <n v="478370.85180820333"/>
  </r>
  <r>
    <x v="1"/>
    <n v="5.9700000000000001E-5"/>
    <n v="0"/>
    <n v="27.7"/>
    <n v="0.4"/>
    <n v="0.9919"/>
    <n v="0.9919"/>
    <n v="1.2637627035306E-3"/>
    <n v="0"/>
    <n v="4283282.32"/>
    <n v="62.57"/>
    <n v="0"/>
    <n v="268004974.76240003"/>
    <n v="0"/>
    <n v="338694.69146538089"/>
    <n v="0"/>
    <n v="338694.69146538089"/>
  </r>
  <r>
    <x v="2"/>
    <n v="6.0100000000000004E-5"/>
    <n v="0"/>
    <n v="27.3"/>
    <n v="0.4"/>
    <n v="0.95239999999999991"/>
    <n v="0.95239999999999991"/>
    <n v="1.2215666613207999E-3"/>
    <n v="0"/>
    <n v="3310564.94"/>
    <n v="18.309999999999999"/>
    <n v="0"/>
    <n v="60616444.051399998"/>
    <n v="0"/>
    <n v="74047.027181007754"/>
    <n v="0"/>
    <n v="74047.027181007754"/>
  </r>
  <r>
    <x v="3"/>
    <n v="5.9700000000000001E-5"/>
    <n v="0"/>
    <n v="27.7"/>
    <n v="0.4"/>
    <n v="0.96329999999999993"/>
    <n v="0.96329999999999993"/>
    <n v="1.2273239361941999E-3"/>
    <n v="0"/>
    <n v="2413432.04"/>
    <n v="36.130000000000003"/>
    <n v="0"/>
    <n v="87197299.605200008"/>
    <n v="0"/>
    <n v="107019.33297695902"/>
    <n v="0"/>
    <n v="107019.33297695902"/>
  </r>
  <r>
    <x v="4"/>
    <n v="6.1199999999999997E-5"/>
    <n v="0"/>
    <n v="26.2"/>
    <n v="0.4"/>
    <n v="0.98250000000000004"/>
    <n v="0.98250000000000004"/>
    <n v="1.2832382431799999E-3"/>
    <n v="0"/>
    <n v="2992446.12"/>
    <n v="31.41"/>
    <n v="0"/>
    <n v="93992732.629199997"/>
    <n v="0"/>
    <n v="120615.06909078205"/>
    <n v="0"/>
    <n v="120615.06909078205"/>
  </r>
  <r>
    <x v="5"/>
    <n v="6.7099999999999991E-5"/>
    <n v="6.7500000000000001E-5"/>
    <n v="20.3"/>
    <n v="19.899999999999999"/>
    <n v="0.96909999999999996"/>
    <n v="0.96909999999999996"/>
    <n v="1.3877601951861997E-3"/>
    <n v="1.4622479036550001E-3"/>
    <n v="2887732.12"/>
    <n v="14.11"/>
    <n v="22.69"/>
    <n v="40745900.213200003"/>
    <n v="65522641.802800007"/>
    <n v="56545.538432907852"/>
    <n v="95810.345618081788"/>
    <n v="152355.88405098964"/>
  </r>
  <r>
    <x v="6"/>
    <n v="5.49E-5"/>
    <n v="0"/>
    <n v="32.5"/>
    <n v="0.4"/>
    <n v="1"/>
    <n v="1"/>
    <n v="1.1716439579999998E-3"/>
    <n v="0"/>
    <n v="2325361.4900000002"/>
    <n v="47.67"/>
    <n v="0"/>
    <n v="110849982.22830002"/>
    <n v="0"/>
    <n v="129876.71192219509"/>
    <n v="0"/>
    <n v="129876.71192219509"/>
  </r>
  <r>
    <x v="7"/>
    <n v="6.2799999999999995E-5"/>
    <n v="0"/>
    <n v="24.6"/>
    <n v="0"/>
    <n v="0.95550000000000002"/>
    <n v="0.95550000000000002"/>
    <n v="1.2806004436679997E-3"/>
    <n v="0"/>
    <n v="1797253.26"/>
    <n v="26.82"/>
    <n v="0"/>
    <n v="48202332.433200002"/>
    <n v="0"/>
    <n v="61727.928299788335"/>
    <n v="0"/>
    <n v="61727.928299788335"/>
  </r>
  <r>
    <x v="8"/>
    <n v="5.3700000000000004E-5"/>
    <n v="0"/>
    <n v="33.700000000000003"/>
    <n v="0"/>
    <n v="0.96750000000000003"/>
    <n v="0.96750000000000003"/>
    <n v="1.1087881407450002E-3"/>
    <n v="0"/>
    <n v="1732126.88"/>
    <n v="39.46"/>
    <n v="0"/>
    <n v="68349726.684799999"/>
    <n v="0"/>
    <n v="75785.366371268319"/>
    <n v="0"/>
    <n v="75785.366371268319"/>
  </r>
  <r>
    <x v="9"/>
    <n v="5.91E-5"/>
    <n v="0"/>
    <n v="28.3"/>
    <n v="0"/>
    <n v="0.97599999999999998"/>
    <n v="0.97599999999999998"/>
    <n v="1.2310072518719999E-3"/>
    <n v="0"/>
    <n v="3860154.34"/>
    <n v="84.79"/>
    <n v="0"/>
    <n v="327302486.48860002"/>
    <n v="0"/>
    <n v="402911.73442320392"/>
    <n v="0"/>
    <n v="402911.73442320392"/>
  </r>
  <r>
    <x v="10"/>
    <n v="5.7200000000000001E-5"/>
    <n v="0"/>
    <n v="30.2"/>
    <n v="0"/>
    <n v="0.74790000000000001"/>
    <n v="0.74790000000000001"/>
    <n v="9.129833866296E-4"/>
    <n v="0"/>
    <n v="669281.89"/>
    <n v="57.15"/>
    <n v="0"/>
    <n v="38249460.013499998"/>
    <n v="0"/>
    <n v="34921.121539878695"/>
    <n v="0"/>
    <n v="34921.121539878695"/>
  </r>
  <r>
    <x v="11"/>
    <n v="5.6799999999999998E-5"/>
    <n v="0"/>
    <n v="30.6"/>
    <n v="0"/>
    <n v="0.94290000000000007"/>
    <n v="0.94290000000000007"/>
    <n v="1.1429764553424E-3"/>
    <n v="0"/>
    <n v="1360952.3200000001"/>
    <n v="45.46"/>
    <n v="0"/>
    <n v="61868892.467200004"/>
    <n v="0"/>
    <n v="70714.687408120371"/>
    <n v="0"/>
    <n v="70714.687408120371"/>
  </r>
  <r>
    <x v="12"/>
    <n v="6.0399999999999998E-5"/>
    <n v="0"/>
    <n v="27"/>
    <n v="0"/>
    <n v="0.90529999999999999"/>
    <n v="0.90529999999999999"/>
    <n v="1.1669514065704E-3"/>
    <n v="0"/>
    <n v="1275237.05"/>
    <n v="44.76"/>
    <n v="0"/>
    <n v="57079610.358000003"/>
    <n v="0"/>
    <n v="66609.131593758473"/>
    <n v="0"/>
    <n v="66609.131593758473"/>
  </r>
  <r>
    <x v="13"/>
    <n v="5.5500000000000001E-5"/>
    <n v="0"/>
    <n v="31.9"/>
    <n v="0"/>
    <n v="0.9234"/>
    <n v="0.9234"/>
    <n v="1.093720031154E-3"/>
    <n v="0"/>
    <n v="0"/>
    <n v="0"/>
    <n v="0"/>
    <n v="0"/>
    <n v="0"/>
    <n v="0"/>
    <n v="0"/>
    <n v="0"/>
  </r>
  <r>
    <x v="14"/>
    <n v="5.5399999999999998E-5"/>
    <n v="0"/>
    <n v="32"/>
    <n v="0"/>
    <n v="0.86849999999999994"/>
    <n v="0.86849999999999994"/>
    <n v="1.0268402891579998E-3"/>
    <n v="0"/>
    <n v="1218952.76"/>
    <n v="30.51"/>
    <n v="0"/>
    <n v="37190248.707600005"/>
    <n v="0"/>
    <n v="38188.445736769921"/>
    <n v="0"/>
    <n v="38188.445736769921"/>
  </r>
  <r>
    <x v="15"/>
    <n v="5.8999999999999998E-5"/>
    <n v="0"/>
    <n v="28.4"/>
    <n v="0"/>
    <n v="0.95930000000000004"/>
    <n v="0.95930000000000004"/>
    <n v="1.2078966281539999E-3"/>
    <n v="0"/>
    <n v="3265051.47"/>
    <n v="40.46"/>
    <n v="0"/>
    <n v="132103982.47620001"/>
    <n v="0"/>
    <n v="159567.95499871709"/>
    <n v="0"/>
    <n v="159567.95499871709"/>
  </r>
  <r>
    <x v="16"/>
    <n v="6.5099999999999997E-5"/>
    <n v="0"/>
    <n v="22.3"/>
    <n v="0.4"/>
    <n v="1"/>
    <n v="1"/>
    <n v="1.3893264419999999E-3"/>
    <n v="0"/>
    <n v="2110558.2599999998"/>
    <n v="79.290000000000006"/>
    <n v="0"/>
    <n v="167346164.43540001"/>
    <n v="0"/>
    <n v="232498.45121738123"/>
    <n v="0"/>
    <n v="232498.45121738123"/>
  </r>
  <r>
    <x v="17"/>
    <n v="6.3E-5"/>
    <n v="0"/>
    <n v="24.4"/>
    <n v="0.4"/>
    <n v="1"/>
    <n v="1"/>
    <n v="1.3445094599999999E-3"/>
    <n v="0"/>
    <n v="2179977.6800000002"/>
    <n v="81.099999999999994"/>
    <n v="0"/>
    <n v="176796189.84799999"/>
    <n v="0"/>
    <n v="237704.14974259192"/>
    <n v="0"/>
    <n v="237704.14974259192"/>
  </r>
  <r>
    <x v="18"/>
    <n v="6.2700000000000006E-5"/>
    <n v="0"/>
    <n v="24.7"/>
    <n v="0.4"/>
    <n v="0.52900000000000003"/>
    <n v="0.52900000000000003"/>
    <n v="7.0785862098600015E-4"/>
    <n v="0"/>
    <n v="603201.44999999995"/>
    <n v="87.53"/>
    <n v="0"/>
    <n v="52798222.918499999"/>
    <n v="0"/>
    <n v="37373.67726560084"/>
    <n v="0"/>
    <n v="37373.67726560084"/>
  </r>
  <r>
    <x v="19"/>
    <n v="4.9799999999999998E-5"/>
    <n v="0"/>
    <n v="37.6"/>
    <n v="0.4"/>
    <n v="0.86540000000000006"/>
    <n v="0.86540000000000006"/>
    <n v="9.1974947042640007E-4"/>
    <n v="0"/>
    <n v="1385009.86"/>
    <n v="43.89"/>
    <n v="0"/>
    <n v="60788082.755400002"/>
    <n v="0"/>
    <n v="55909.806922515338"/>
    <n v="0"/>
    <n v="55909.806922515338"/>
  </r>
  <r>
    <x v="20"/>
    <n v="6.6799999999999997E-5"/>
    <n v="6.7099999999999991E-5"/>
    <n v="20.6"/>
    <n v="20.3"/>
    <n v="0.98140000000000005"/>
    <n v="0.98140000000000005"/>
    <n v="1.3990905684784E-3"/>
    <n v="1.4720318771003999E-3"/>
    <n v="2824671.34"/>
    <n v="18.93"/>
    <n v="6.33"/>
    <n v="53471028.466199994"/>
    <n v="17880169.582199998"/>
    <n v="74810.811613900456"/>
    <n v="26320.179592959335"/>
    <n v="101130.99120685979"/>
  </r>
  <r>
    <x v="21"/>
    <n v="4.8999999999999998E-5"/>
    <n v="0"/>
    <n v="38.4"/>
    <n v="0.4"/>
    <n v="0.86699999999999999"/>
    <n v="0.86699999999999999"/>
    <n v="9.066475458599999E-4"/>
    <n v="0"/>
    <n v="2364908.75"/>
    <n v="45.68"/>
    <n v="0"/>
    <n v="108029031.7"/>
    <n v="0"/>
    <n v="97944.256472437133"/>
    <n v="0"/>
    <n v="97944.256472437133"/>
  </r>
  <r>
    <x v="22"/>
    <n v="6.3899999999999995E-5"/>
    <n v="0"/>
    <n v="23.5"/>
    <n v="0.4"/>
    <n v="0.89080000000000004"/>
    <n v="0.89080000000000004"/>
    <n v="1.2147988702104001E-3"/>
    <n v="0"/>
    <n v="1881523.6"/>
    <n v="72.72"/>
    <n v="0"/>
    <n v="136824396.192"/>
    <n v="0"/>
    <n v="166214.12191126175"/>
    <n v="0"/>
    <n v="166214.12191126175"/>
  </r>
  <r>
    <x v="23"/>
    <n v="6.5400000000000004E-5"/>
    <n v="0"/>
    <n v="22"/>
    <n v="0.4"/>
    <n v="0.98049999999999993"/>
    <n v="0.98049999999999993"/>
    <n v="1.3685121550739998E-3"/>
    <n v="0"/>
    <n v="1142423.02"/>
    <n v="81.650000000000006"/>
    <n v="0"/>
    <n v="93278839.583000004"/>
    <n v="0"/>
    <n v="127653.22578053325"/>
    <n v="0"/>
    <n v="127653.22578053325"/>
  </r>
  <r>
    <x v="24"/>
    <n v="6.7000000000000002E-5"/>
    <n v="0"/>
    <n v="20.399999999999999"/>
    <n v="0.4"/>
    <n v="1"/>
    <n v="1"/>
    <n v="1.42987514E-3"/>
    <n v="0"/>
    <n v="1413338.88"/>
    <n v="88.83"/>
    <n v="0"/>
    <n v="125546892.71039999"/>
    <n v="0"/>
    <n v="179516.38079084817"/>
    <n v="0"/>
    <n v="179516.38079084817"/>
  </r>
  <r>
    <x v="25"/>
    <n v="6.05E-5"/>
    <n v="0"/>
    <n v="26.9"/>
    <n v="0.4"/>
    <n v="0.75989999999999991"/>
    <n v="0.75989999999999991"/>
    <n v="9.8114937600899993E-4"/>
    <n v="0"/>
    <n v="3905235.12"/>
    <n v="47.08"/>
    <n v="0"/>
    <n v="183858469.44960001"/>
    <n v="0"/>
    <n v="180392.62257444483"/>
    <n v="0"/>
    <n v="180392.62257444483"/>
  </r>
  <r>
    <x v="26"/>
    <n v="6.3799999999999992E-5"/>
    <n v="0"/>
    <n v="23.6"/>
    <n v="0.4"/>
    <n v="0.83889999999999998"/>
    <n v="0.83889999999999998"/>
    <n v="1.1422316397843998E-3"/>
    <n v="0"/>
    <n v="1191001.51"/>
    <n v="57.2"/>
    <n v="0"/>
    <n v="68125286.372000009"/>
    <n v="0"/>
    <n v="77814.857563471392"/>
    <n v="0"/>
    <n v="77814.857563471392"/>
  </r>
  <r>
    <x v="27"/>
    <n v="4.9700000000000002E-5"/>
    <n v="0"/>
    <n v="37.700000000000003"/>
    <n v="0.4"/>
    <n v="0.93900000000000006"/>
    <n v="0.93900000000000006"/>
    <n v="9.9596779098599995E-4"/>
    <n v="0"/>
    <n v="1956314.53"/>
    <n v="80.400000000000006"/>
    <n v="0"/>
    <n v="157287688.21200001"/>
    <n v="0"/>
    <n v="156653.47137780036"/>
    <n v="0"/>
    <n v="156653.47137780036"/>
  </r>
  <r>
    <x v="28"/>
    <n v="5.13E-5"/>
    <n v="0"/>
    <n v="36.1"/>
    <n v="0.4"/>
    <n v="0.88879999999999992"/>
    <n v="0.88879999999999992"/>
    <n v="9.7307143512479996E-4"/>
    <n v="0"/>
    <n v="1386783.92"/>
    <n v="83.8"/>
    <n v="0"/>
    <n v="116212492.49599999"/>
    <n v="0"/>
    <n v="113083.05685251276"/>
    <n v="0"/>
    <n v="113083.05685251276"/>
  </r>
  <r>
    <x v="29"/>
    <n v="6.0000000000000002E-5"/>
    <n v="0"/>
    <n v="27.4"/>
    <n v="0.4"/>
    <n v="1"/>
    <n v="1"/>
    <n v="1.2804851999999999E-3"/>
    <n v="0"/>
    <n v="886781.07"/>
    <n v="78.25"/>
    <n v="0"/>
    <n v="69390618.727499992"/>
    <n v="0"/>
    <n v="88853.660299406562"/>
    <n v="0"/>
    <n v="88853.660299406562"/>
  </r>
  <r>
    <x v="30"/>
    <n v="5.7000000000000003E-5"/>
    <n v="0"/>
    <n v="30.4"/>
    <n v="0.4"/>
    <n v="1"/>
    <n v="1"/>
    <n v="1.2164609400000001E-3"/>
    <n v="0"/>
    <n v="196533.89"/>
    <n v="74.650000000000006"/>
    <n v="0"/>
    <n v="14671254.888500001"/>
    <n v="0"/>
    <n v="17847.008512644308"/>
    <n v="0"/>
    <n v="17847.008512644308"/>
  </r>
  <r>
    <x v="31"/>
    <n v="6.2600000000000004E-5"/>
    <n v="0"/>
    <n v="24.8"/>
    <n v="0"/>
    <n v="0.93159999999999998"/>
    <n v="0.93159999999999998"/>
    <n v="1.2445923461872001E-3"/>
    <n v="0"/>
    <n v="1486090.12"/>
    <n v="78.599999999999994"/>
    <n v="0"/>
    <n v="116806683.432"/>
    <n v="0"/>
    <n v="145376.70418297843"/>
    <n v="0"/>
    <n v="145376.70418297843"/>
  </r>
  <r>
    <x v="32"/>
    <n v="5.8399999999999997E-5"/>
    <n v="0"/>
    <n v="29"/>
    <n v="28.9"/>
    <n v="0.97959999999999992"/>
    <n v="0.97959999999999992"/>
    <n v="1.2209136138687997E-3"/>
    <n v="0"/>
    <n v="2144474.33"/>
    <n v="87.42"/>
    <n v="0"/>
    <n v="187469945.92860001"/>
    <n v="0"/>
    <n v="228884.60917547552"/>
    <n v="0"/>
    <n v="228884.60917547552"/>
  </r>
  <r>
    <x v="33"/>
    <n v="5.1200000000000004E-5"/>
    <n v="0"/>
    <n v="36.200000000000003"/>
    <n v="0.4"/>
    <n v="0.98519999999999996"/>
    <n v="0.98519999999999996"/>
    <n v="1.0765090295807998E-3"/>
    <n v="0"/>
    <n v="1786983.56"/>
    <n v="48.42"/>
    <n v="0"/>
    <n v="86525743.975200012"/>
    <n v="0"/>
    <n v="93145.744680499309"/>
    <n v="0"/>
    <n v="93145.744680499309"/>
  </r>
  <r>
    <x v="34"/>
    <n v="6.9400000000000006E-5"/>
    <n v="0"/>
    <n v="18"/>
    <n v="0.4"/>
    <n v="1"/>
    <n v="1"/>
    <n v="1.4810945480000001E-3"/>
    <n v="0"/>
    <n v="2840568.59"/>
    <n v="68.81"/>
    <n v="0"/>
    <n v="195459524.67789999"/>
    <n v="0"/>
    <n v="289494.03635510913"/>
    <n v="0"/>
    <n v="289494.03635510913"/>
  </r>
  <r>
    <x v="35"/>
    <n v="5.8600000000000001E-5"/>
    <n v="5.91E-5"/>
    <n v="28.8"/>
    <n v="28.3"/>
    <n v="0.92530000000000001"/>
    <n v="0.92530000000000001"/>
    <n v="1.1571868532635999E-3"/>
    <n v="1.2224150384418002E-3"/>
    <n v="4320209.68"/>
    <n v="45.56"/>
    <n v="8.56"/>
    <n v="196828753.02079999"/>
    <n v="36980994.860799998"/>
    <n v="227767.64533993782"/>
    <n v="45206.124254380848"/>
    <n v="272973.7695943187"/>
  </r>
  <r>
    <x v="36"/>
    <n v="5.7899999999999998E-5"/>
    <n v="5.8299999999999994E-5"/>
    <n v="29.5"/>
    <n v="29.1"/>
    <n v="0.95590000000000008"/>
    <n v="0.95590000000000008"/>
    <n v="1.1811752495862E-3"/>
    <n v="1.2457464475302E-3"/>
    <n v="3282139.42"/>
    <n v="23.27"/>
    <n v="24.85"/>
    <n v="76375384.303399995"/>
    <n v="81561164.586999997"/>
    <n v="90212.713616810433"/>
    <n v="101604.53104068121"/>
    <n v="191817.24465749162"/>
  </r>
  <r>
    <x v="37"/>
    <n v="5.9200000000000002E-5"/>
    <n v="5.9700000000000001E-5"/>
    <n v="28.2"/>
    <n v="27.7"/>
    <n v="0.9131999999999999"/>
    <n v="0.9131999999999999"/>
    <n v="1.1537478968447999E-3"/>
    <n v="1.2186777300263998E-3"/>
    <n v="1694170.58"/>
    <n v="7.84"/>
    <n v="78.86"/>
    <n v="13282297.347200001"/>
    <n v="133602291.93880001"/>
    <n v="15324.422629599267"/>
    <n v="162818.13786630117"/>
    <n v="178142.56049590043"/>
  </r>
  <r>
    <x v="38"/>
    <n v="6.1199999999999997E-5"/>
    <n v="6.1600000000000007E-5"/>
    <n v="26.2"/>
    <n v="25.8"/>
    <n v="0.42180000000000001"/>
    <n v="0.42180000000000001"/>
    <n v="5.5091083050719995E-4"/>
    <n v="5.8081246534080007E-4"/>
    <n v="361666.27"/>
    <n v="33.909999999999997"/>
    <n v="5.1100000000000003"/>
    <n v="12264103.215699999"/>
    <n v="1848114.6397000002"/>
    <n v="6756.4272879873079"/>
    <n v="1073.4080201165816"/>
    <n v="7829.8353081038895"/>
  </r>
  <r>
    <x v="39"/>
    <n v="6.0100000000000004E-5"/>
    <n v="6.02E-5"/>
    <n v="27.3"/>
    <n v="27.2"/>
    <n v="0.95609999999999995"/>
    <n v="0.95609999999999995"/>
    <n v="1.2263123528861999E-3"/>
    <n v="1.2866145264252E-3"/>
    <n v="2874016.32"/>
    <n v="28.81"/>
    <n v="24.05"/>
    <n v="82800410.179199994"/>
    <n v="69120092.495999992"/>
    <n v="101539.16582679719"/>
    <n v="88930.915073207056"/>
    <n v="190470.08090000425"/>
  </r>
  <r>
    <x v="40"/>
    <n v="6.4299999999999991E-5"/>
    <n v="6.4700000000000001E-5"/>
    <n v="23.1"/>
    <n v="22.7"/>
    <n v="0.87159999999999993"/>
    <n v="0.87159999999999993"/>
    <n v="1.1960559815095996E-3"/>
    <n v="1.2605792186232E-3"/>
    <n v="1298498.8600000001"/>
    <n v="58.8"/>
    <n v="17.329999999999998"/>
    <n v="76351732.96800001"/>
    <n v="22502985.243799999"/>
    <n v="91320.94691500011"/>
    <n v="28366.795555318804"/>
    <n v="119687.74247031892"/>
  </r>
  <r>
    <x v="41"/>
    <n v="6.0799999999999994E-5"/>
    <n v="6.1199999999999997E-5"/>
    <n v="26.6"/>
    <n v="26.2"/>
    <n v="1"/>
    <n v="1"/>
    <n v="1.2975583359999998E-3"/>
    <n v="1.3680439919999999E-3"/>
    <n v="1134120.8500000001"/>
    <n v="75.13"/>
    <n v="4.99"/>
    <n v="85206499.460500002"/>
    <n v="5659263.0415000003"/>
    <n v="110560.40365635126"/>
    <n v="7742.1208030717216"/>
    <n v="118302.52445942299"/>
  </r>
  <r>
    <x v="42"/>
    <n v="4.6700000000000003E-5"/>
    <n v="0"/>
    <n v="40.700000000000003"/>
    <n v="0.4"/>
    <n v="0.79420000000000002"/>
    <n v="0.79420000000000002"/>
    <n v="7.9153491417880014E-4"/>
    <n v="0"/>
    <n v="2338843"/>
    <n v="73.67"/>
    <n v="0"/>
    <n v="172302563.81"/>
    <n v="0"/>
    <n v="136383.4950581356"/>
    <n v="0"/>
    <n v="136383.4950581356"/>
  </r>
  <r>
    <x v="43"/>
    <n v="5.0799999999999995E-5"/>
    <n v="0"/>
    <n v="36.6"/>
    <n v="0.4"/>
    <n v="0.67980000000000007"/>
    <n v="0.67980000000000007"/>
    <n v="7.3700118365280004E-4"/>
    <n v="0"/>
    <n v="1551909.31"/>
    <n v="36.33"/>
    <n v="0"/>
    <n v="56380865.232299998"/>
    <n v="0"/>
    <n v="41552.764411574099"/>
    <n v="0"/>
    <n v="41552.764411574099"/>
  </r>
  <r>
    <x v="44"/>
    <n v="5.6200000000000004E-5"/>
    <n v="5.6499999999999998E-5"/>
    <n v="31.2"/>
    <n v="30.9"/>
    <n v="0.96970000000000001"/>
    <n v="0.96970000000000001"/>
    <n v="1.1630463535388001E-3"/>
    <n v="1.224713441763E-3"/>
    <n v="4420522.12"/>
    <n v="33.79"/>
    <n v="14.46"/>
    <n v="149369442.4348"/>
    <n v="63920749.855200008"/>
    <n v="173723.58535391785"/>
    <n v="78284.601555233778"/>
    <n v="252008.18690915161"/>
  </r>
  <r>
    <x v="45"/>
    <n v="7.0099999999999996E-5"/>
    <n v="7.0500000000000006E-5"/>
    <n v="17.3"/>
    <n v="16.899999999999999"/>
    <n v="1"/>
    <n v="1"/>
    <n v="1.4960335419999999E-3"/>
    <n v="1.5759330300000002E-3"/>
    <n v="2506749.7200000002"/>
    <n v="15.89"/>
    <n v="19.47"/>
    <n v="39832253.050800003"/>
    <n v="48806417.0484"/>
    <n v="59590.38661742863"/>
    <n v="76915.644702528676"/>
    <n v="136506.03131995731"/>
  </r>
  <r>
    <x v="46"/>
    <n v="6.1500000000000004E-5"/>
    <n v="6.1799999999999998E-5"/>
    <n v="25.9"/>
    <n v="25.6"/>
    <n v="0.99549999999999994"/>
    <n v="0.99549999999999994"/>
    <n v="1.306591092015E-3"/>
    <n v="1.3752396351539998E-3"/>
    <n v="3246051.6"/>
    <n v="15.61"/>
    <n v="28.27"/>
    <n v="50670865.475999996"/>
    <n v="91765878.732000008"/>
    <n v="66206.101455632001"/>
    <n v="126200.07358698189"/>
    <n v="192406.17504261388"/>
  </r>
  <r>
    <x v="47"/>
    <n v="5.9200000000000002E-5"/>
    <n v="5.9599999999999999E-5"/>
    <n v="28.2"/>
    <n v="27.8"/>
    <n v="0.93400000000000005"/>
    <n v="0.93400000000000005"/>
    <n v="1.180026867776E-3"/>
    <n v="1.2443477790240001E-3"/>
    <n v="2081623.69"/>
    <n v="55.73"/>
    <n v="22.28"/>
    <n v="116008888.2437"/>
    <n v="46378575.813200004"/>
    <n v="136893.60502838934"/>
    <n v="57711.077807451635"/>
    <n v="194604.68283584097"/>
  </r>
  <r>
    <x v="48"/>
    <n v="5.41E-5"/>
    <n v="5.4400000000000001E-5"/>
    <n v="33.299999999999997"/>
    <n v="33"/>
    <n v="0.91900000000000004"/>
    <n v="0.91900000000000004"/>
    <n v="1.0610505854179999E-3"/>
    <n v="1.1175399365760002E-3"/>
    <n v="2023913.87"/>
    <n v="42.26"/>
    <n v="34.44"/>
    <n v="85530600.146200001"/>
    <n v="69703593.682799995"/>
    <n v="90752.293356278373"/>
    <n v="77896.549663395592"/>
    <n v="168648.84301967395"/>
  </r>
  <r>
    <x v="49"/>
    <n v="5.2799999999999996E-5"/>
    <n v="5.3200000000000006E-5"/>
    <n v="34.6"/>
    <n v="34.200000000000003"/>
    <n v="0.97689999999999999"/>
    <n v="0.97689999999999999"/>
    <n v="1.1007972728543998E-3"/>
    <n v="1.1617438521528002E-3"/>
    <n v="3176423.21"/>
    <n v="43.94"/>
    <n v="11.09"/>
    <n v="139572035.84739998"/>
    <n v="35226533.398900002"/>
    <n v="153640.51642755442"/>
    <n v="40924.208608827365"/>
    <n v="194564.7250363818"/>
  </r>
  <r>
    <x v="50"/>
    <n v="5.5299999999999996E-5"/>
    <n v="5.5600000000000003E-5"/>
    <n v="32.1"/>
    <n v="31.8"/>
    <n v="0.97829999999999995"/>
    <n v="0.97829999999999995"/>
    <n v="1.1545706085857998E-3"/>
    <n v="1.2158933581368E-3"/>
    <n v="1984656.15"/>
    <n v="37.44"/>
    <n v="16.03"/>
    <n v="74305526.255999997"/>
    <n v="31814038.0845"/>
    <n v="85790.976670678036"/>
    <n v="38682.477602454754"/>
    <n v="124473.45427313278"/>
  </r>
  <r>
    <x v="51"/>
    <n v="5.0700000000000006E-5"/>
    <n v="5.1E-5"/>
    <n v="36.700000000000003"/>
    <n v="36.4"/>
    <n v="0.97299999999999998"/>
    <n v="0.97299999999999998"/>
    <n v="1.0527957241619999E-3"/>
    <n v="1.10925567018E-3"/>
    <n v="2238689.41"/>
    <n v="38.39"/>
    <n v="5.38"/>
    <n v="85943286.449900001"/>
    <n v="12044149.025800001"/>
    <n v="90480.724494884664"/>
    <n v="13360.040599361573"/>
    <n v="103840.76509424624"/>
  </r>
  <r>
    <x v="52"/>
    <n v="6.3600000000000001E-5"/>
    <n v="6.3899999999999995E-5"/>
    <n v="23.8"/>
    <n v="23.5"/>
    <n v="0.45130000000000003"/>
    <n v="0.45130000000000003"/>
    <n v="6.1255594900559999E-4"/>
    <n v="6.4463641183619999E-4"/>
    <n v="1021101.13"/>
    <n v="43.49"/>
    <n v="0.56999999999999995"/>
    <n v="44407688.143700004"/>
    <n v="582027.64409999992"/>
    <n v="27202.193554008885"/>
    <n v="375.19621208210077"/>
    <n v="27577.389766090986"/>
  </r>
  <r>
    <x v="53"/>
    <n v="6.2299999999999996E-5"/>
    <n v="6.2600000000000004E-5"/>
    <n v="25.1"/>
    <n v="24.8"/>
    <n v="0.98439999999999994"/>
    <n v="0.98439999999999994"/>
    <n v="1.3088291667303997E-3"/>
    <n v="1.3775094257904E-3"/>
    <n v="1102923.8999999999"/>
    <n v="72.239999999999995"/>
    <n v="11.57"/>
    <n v="79675222.535999984"/>
    <n v="12760829.523"/>
    <n v="104281.25512085203"/>
    <n v="17578.162948836914"/>
    <n v="121859.41806968895"/>
  </r>
  <r>
    <x v="54"/>
    <n v="4.88E-5"/>
    <n v="4.9100000000000001E-5"/>
    <n v="38.6"/>
    <n v="38.299999999999997"/>
    <n v="0.97060000000000002"/>
    <n v="0.97060000000000002"/>
    <n v="1.0108423338976E-3"/>
    <n v="1.0652963036436001E-3"/>
    <n v="2270286.8199999998"/>
    <n v="36.68"/>
    <n v="37.549999999999997"/>
    <n v="83274120.557599992"/>
    <n v="85249270.090999991"/>
    <n v="84177.006377714482"/>
    <n v="90815.732316257199"/>
    <n v="174992.73869397168"/>
  </r>
  <r>
    <x v="55"/>
    <n v="5.9799999999999997E-5"/>
    <n v="6.02E-5"/>
    <n v="27.6"/>
    <n v="27.2"/>
    <n v="0.98709999999999998"/>
    <n v="0.98709999999999998"/>
    <n v="1.2597537177835999E-3"/>
    <n v="1.3283309267172001E-3"/>
    <n v="1612487.63"/>
    <n v="58.45"/>
    <n v="22.79"/>
    <n v="94249901.973499998"/>
    <n v="36748593.087699994"/>
    <n v="118731.66441185647"/>
    <n v="48814.292711737828"/>
    <n v="167545.9571235943"/>
  </r>
  <r>
    <x v="56"/>
    <n v="6.2299999999999996E-5"/>
    <n v="6.2600000000000004E-5"/>
    <n v="25.1"/>
    <n v="24.8"/>
    <n v="0.88939999999999997"/>
    <n v="0.88939999999999997"/>
    <n v="1.1825199724603999E-3"/>
    <n v="1.2445722097704E-3"/>
    <n v="2012400.15"/>
    <n v="33.29"/>
    <n v="16.39"/>
    <n v="66992800.993499994"/>
    <n v="32983238.458499998"/>
    <n v="79220.325185878668"/>
    <n v="41050.021973679388"/>
    <n v="120270.34715955806"/>
  </r>
  <r>
    <x v="57"/>
    <n v="6.0100000000000004E-5"/>
    <n v="6.05E-5"/>
    <n v="27.3"/>
    <n v="26.9"/>
    <n v="0.91349999999999998"/>
    <n v="0.91349999999999998"/>
    <n v="1.1716727689169999E-3"/>
    <n v="1.235414138805E-3"/>
    <n v="2462131.59"/>
    <n v="43.22"/>
    <n v="9.73"/>
    <n v="106413327.31979999"/>
    <n v="23956540.370699998"/>
    <n v="124681.59787046108"/>
    <n v="29596.248690815555"/>
    <n v="154277.84656127664"/>
  </r>
  <r>
    <x v="58"/>
    <n v="6.1700000000000009E-5"/>
    <n v="6.2100000000000005E-5"/>
    <n v="25.7"/>
    <n v="25.3"/>
    <n v="1"/>
    <n v="1"/>
    <n v="1.3167656140000001E-3"/>
    <n v="1.3881622860000002E-3"/>
    <n v="1044078.56"/>
    <n v="70.31"/>
    <n v="2.4300000000000002"/>
    <n v="73409163.553600013"/>
    <n v="2537110.9008000004"/>
    <n v="96662.662319882555"/>
    <n v="3521.9216678900484"/>
    <n v="100184.58398777261"/>
  </r>
  <r>
    <x v="59"/>
    <n v="6.41E-5"/>
    <n v="6.4499999999999996E-5"/>
    <n v="23.3"/>
    <n v="22.9"/>
    <n v="0.93940000000000001"/>
    <n v="0.93940000000000001"/>
    <n v="1.2850851296667999E-3"/>
    <n v="1.3544373191579999E-3"/>
    <n v="2161428.56"/>
    <n v="26.46"/>
    <n v="15.05"/>
    <n v="57191399.6976"/>
    <n v="32529499.828000002"/>
    <n v="73495.817296216075"/>
    <n v="44059.168540586943"/>
    <n v="117554.98583680301"/>
  </r>
  <r>
    <x v="60"/>
    <n v="6.1600000000000007E-5"/>
    <n v="6.19E-5"/>
    <n v="25.8"/>
    <n v="25.5"/>
    <n v="0.49950000000000006"/>
    <n v="0.49950000000000006"/>
    <n v="6.5665842026400021E-4"/>
    <n v="6.9115393122300009E-4"/>
    <n v="1163012.33"/>
    <n v="37.450000000000003"/>
    <n v="8.35"/>
    <n v="43554811.75850001"/>
    <n v="9711152.9555000011"/>
    <n v="28600.633884232517"/>
    <n v="6711.9015419016814"/>
    <n v="35312.5354261342"/>
  </r>
  <r>
    <x v="61"/>
    <n v="6.8499999999999998E-5"/>
    <n v="6.8900000000000008E-5"/>
    <n v="18.899999999999999"/>
    <n v="18.5"/>
    <n v="0.92110000000000003"/>
    <n v="0.92110000000000003"/>
    <n v="1.3465443643969999E-3"/>
    <n v="1.4186479839714003E-3"/>
    <n v="1441176.86"/>
    <n v="17.75"/>
    <n v="20.94"/>
    <n v="25580889.265000001"/>
    <n v="30178243.448400006"/>
    <n v="34445.802276049464"/>
    <n v="42812.304227870787"/>
    <n v="77258.106503920251"/>
  </r>
  <r>
    <x v="62"/>
    <n v="6.3E-5"/>
    <n v="6.3600000000000001E-5"/>
    <n v="24.4"/>
    <n v="23.8"/>
    <n v="0.47200000000000003"/>
    <n v="0.47200000000000003"/>
    <n v="6.3460846511999996E-4"/>
    <n v="6.7103899027200014E-4"/>
    <n v="3004414.42"/>
    <n v="10.69"/>
    <n v="30.18"/>
    <n v="32117190.149799999"/>
    <n v="90673227.195600003"/>
    <n v="20381.84074493176"/>
    <n v="60845.270822039092"/>
    <n v="81227.111566970852"/>
  </r>
  <r>
    <x v="63"/>
    <n v="7.1599999999999992E-5"/>
    <n v="0"/>
    <n v="15.8"/>
    <n v="0.04"/>
    <n v="0.93559999999999999"/>
    <n v="0.93559999999999999"/>
    <n v="1.4296395307231997E-3"/>
    <n v="0"/>
    <n v="1429916.42"/>
    <n v="39.86"/>
    <n v="0"/>
    <n v="56996468.501199998"/>
    <n v="0"/>
    <n v="81484.404480935191"/>
    <n v="0"/>
    <n v="81484.404480935191"/>
  </r>
  <r>
    <x v="64"/>
    <n v="6.2899999999999997E-5"/>
    <n v="6.3200000000000005E-5"/>
    <n v="24.5"/>
    <n v="24.2"/>
    <n v="0.99360000000000004"/>
    <n v="0.99360000000000004"/>
    <n v="1.3337841159647998E-3"/>
    <n v="1.4037097036032002E-3"/>
    <n v="5650324.3399999999"/>
    <n v="20.25"/>
    <n v="13.38"/>
    <n v="114419067.88499999"/>
    <n v="75601339.669200003"/>
    <n v="152610.33530851113"/>
    <n v="106122.3340990576"/>
    <n v="258732.66940756873"/>
  </r>
  <r>
    <x v="65"/>
    <n v="6.7000000000000002E-5"/>
    <n v="6.7099999999999991E-5"/>
    <n v="20.399999999999999"/>
    <n v="20.3"/>
    <n v="0.97"/>
    <n v="0.97"/>
    <n v="1.3869788858000001E-3"/>
    <n v="1.4549326684199998E-3"/>
    <n v="2252134.94"/>
    <n v="34.630000000000003"/>
    <n v="33.229999999999997"/>
    <n v="77991432.972200006"/>
    <n v="74838444.056199998"/>
    <n v="108172.47080572735"/>
    <n v="108884.89711108794"/>
    <n v="217057.36791681527"/>
  </r>
  <r>
    <x v="66"/>
    <n v="6.0000000000000002E-5"/>
    <n v="6.0299999999999995E-5"/>
    <n v="27.4"/>
    <n v="27.1"/>
    <n v="0.80599999999999994"/>
    <n v="0.80599999999999994"/>
    <n v="1.0320710711999997E-3"/>
    <n v="1.0864281125879999E-3"/>
    <n v="39874646.289999999"/>
    <n v="68.849999999999994"/>
    <n v="8.86"/>
    <n v="2745369397.0664997"/>
    <n v="353289366.12939996"/>
    <n v="2833416.3344701198"/>
    <n v="383823.49924137484"/>
    <n v="3217239.8337114947"/>
  </r>
  <r>
    <x v="67"/>
    <n v="6.5900000000000003E-5"/>
    <n v="6.6199999999999996E-5"/>
    <n v="21.5"/>
    <n v="21.2"/>
    <n v="0.90680000000000005"/>
    <n v="0.90680000000000005"/>
    <n v="1.2753231373304002E-3"/>
    <n v="1.3418937863856001E-3"/>
    <n v="1876090.2"/>
    <n v="12.31"/>
    <n v="13.77"/>
    <n v="23094670.362"/>
    <n v="25833762.053999998"/>
    <n v="29453.167461677247"/>
    <n v="34666.164779226696"/>
    <n v="64119.332240903939"/>
  </r>
  <r>
    <x v="68"/>
    <n v="7.0199999999999999E-5"/>
    <n v="7.0500000000000006E-5"/>
    <n v="17.2"/>
    <n v="16.899999999999999"/>
    <n v="0.90680000000000005"/>
    <n v="0.90680000000000005"/>
    <n v="1.3585384558512002E-3"/>
    <n v="1.4290560716040002E-3"/>
    <n v="2715942.9"/>
    <n v="12.54"/>
    <n v="21.85"/>
    <n v="34057923.965999998"/>
    <n v="59343352.365000002"/>
    <n v="46268.999434267222"/>
    <n v="84804.978006538862"/>
    <n v="131073.97744080608"/>
  </r>
  <r>
    <x v="69"/>
    <n v="5.41E-5"/>
    <n v="5.4400000000000001E-5"/>
    <n v="33.299999999999997"/>
    <n v="33"/>
    <n v="0.64610000000000001"/>
    <n v="0.64610000000000001"/>
    <n v="7.4596820809419992E-4"/>
    <n v="7.8568286509440009E-4"/>
    <n v="4956033.83"/>
    <n v="32.4"/>
    <n v="24.84"/>
    <n v="160575496.09200001"/>
    <n v="123107880.3372"/>
    <n v="119784.21508358644"/>
    <n v="96723.752139029864"/>
    <n v="216507.96722261631"/>
  </r>
  <r>
    <x v="70"/>
    <n v="6.0600000000000003E-5"/>
    <n v="6.0999999999999999E-5"/>
    <n v="26.8"/>
    <n v="26.4"/>
    <n v="0.97549999999999992"/>
    <n v="0.97549999999999992"/>
    <n v="1.2616044457260001E-3"/>
    <n v="1.33016571513E-3"/>
    <n v="1722945.71"/>
    <n v="55.6"/>
    <n v="28.15"/>
    <n v="95795781.475999996"/>
    <n v="48500921.736499995"/>
    <n v="120856.38379191801"/>
    <n v="64514.263246095681"/>
    <n v="185370.64703801367"/>
  </r>
  <r>
    <x v="71"/>
    <n v="4.71E-5"/>
    <n v="4.7500000000000003E-5"/>
    <n v="40.299999999999997"/>
    <n v="39.9"/>
    <m/>
    <n v="0"/>
    <n v="0"/>
    <n v="0"/>
    <n v="730131.83"/>
    <n v="30.04"/>
    <n v="9.6999999999999993"/>
    <n v="21933160.173199996"/>
    <n v="7082278.7509999992"/>
    <m/>
    <m/>
    <n v="0"/>
  </r>
  <r>
    <x v="72"/>
    <n v="6.5199999999999999E-5"/>
    <n v="6.5599999999999995E-5"/>
    <n v="22.2"/>
    <n v="21.8"/>
    <n v="0.98109999999999997"/>
    <n v="0.98109999999999997"/>
    <n v="1.3651619789624E-3"/>
    <n v="1.4386851341855998E-3"/>
    <n v="3477832.63"/>
    <n v="17.260000000000002"/>
    <n v="29.72"/>
    <n v="60027391.193800002"/>
    <n v="103361185.76359999"/>
    <n v="81947.112154078161"/>
    <n v="148704.20140988755"/>
    <n v="230651.31356396573"/>
  </r>
  <r>
    <x v="73"/>
    <n v="6.6199999999999996E-5"/>
    <n v="6.6599999999999993E-5"/>
    <n v="21.2"/>
    <n v="20.8"/>
    <n v="0.98360000000000003"/>
    <n v="0.98360000000000003"/>
    <n v="1.3896320511343999E-3"/>
    <n v="1.4643381944016E-3"/>
    <n v="3573619.06"/>
    <n v="23.16"/>
    <n v="27.04"/>
    <n v="82765017.4296"/>
    <n v="96630659.382399991"/>
    <n v="115012.92093286941"/>
    <n v="141499.96528385964"/>
    <n v="256512.88621672906"/>
  </r>
  <r>
    <x v="74"/>
    <n v="5.6700000000000003E-5"/>
    <n v="5.7000000000000003E-5"/>
    <n v="30.7"/>
    <n v="30.4"/>
    <m/>
    <n v="0"/>
    <n v="0"/>
    <n v="0"/>
    <n v="1133222.75"/>
    <n v="31.29"/>
    <n v="15.46"/>
    <n v="35458539.847499996"/>
    <n v="17519623.715"/>
    <m/>
    <m/>
    <n v="0"/>
  </r>
  <r>
    <x v="20"/>
    <n v="6.6799999999999997E-5"/>
    <n v="6.7099999999999991E-5"/>
    <n v="20.6"/>
    <n v="20.3"/>
    <n v="0.98140000000000005"/>
    <n v="0.98140000000000005"/>
    <n v="1.3990905684784E-3"/>
    <n v="1.4720318771003999E-3"/>
    <n v="2824671.34"/>
    <n v="18.93"/>
    <n v="6.33"/>
    <n v="53471028.466199994"/>
    <n v="17880169.582199998"/>
    <n v="74810.811613900456"/>
    <n v="26320.179592959335"/>
    <n v="101130.99120685979"/>
  </r>
  <r>
    <x v="75"/>
    <n v="5.1200000000000004E-5"/>
    <n v="5.1600000000000001E-5"/>
    <n v="36.200000000000003"/>
    <n v="35.799999999999997"/>
    <n v="0.98540000000000005"/>
    <n v="0.98540000000000005"/>
    <n v="1.0767275657216E-3"/>
    <n v="1.1366085027024002E-3"/>
    <n v="1871649.27"/>
    <n v="0.03"/>
    <n v="41.18"/>
    <n v="56149.4781"/>
    <n v="77074516.938600004"/>
    <n v="60.457690871151286"/>
    <n v="87603.551294092933"/>
    <n v="87664.008984964079"/>
  </r>
  <r>
    <x v="76"/>
    <n v="5.0600000000000003E-5"/>
    <n v="5.1E-5"/>
    <n v="36.799999999999997"/>
    <n v="36.4"/>
    <n v="0.77510000000000001"/>
    <n v="0.77510000000000001"/>
    <n v="8.3701177288519999E-4"/>
    <n v="8.8364241516600002E-4"/>
    <n v="3344427.43"/>
    <n v="14.8"/>
    <n v="29.44"/>
    <n v="49497525.964000002"/>
    <n v="98459943.539200008"/>
    <n v="41430.011960558855"/>
    <n v="87003.3823060867"/>
    <n v="128433.39426664556"/>
  </r>
  <r>
    <x v="77"/>
    <n v="6.3299999999999994E-5"/>
    <n v="0"/>
    <n v="24.1"/>
    <n v="0"/>
    <n v="0.91819999999999991"/>
    <n v="0.91819999999999991"/>
    <n v="1.2404072937251998E-3"/>
    <n v="0"/>
    <n v="1969486.31"/>
    <n v="44.24"/>
    <n v="0"/>
    <n v="87130074.354400009"/>
    <n v="0"/>
    <n v="108076.77973201674"/>
    <n v="0"/>
    <n v="108076.77973201674"/>
  </r>
  <r>
    <x v="78"/>
    <n v="5.94E-5"/>
    <n v="5.9700000000000001E-5"/>
    <n v="28"/>
    <n v="27.7"/>
    <n v="0.89249999999999996"/>
    <n v="0.89249999999999996"/>
    <n v="1.13140471059E-3"/>
    <n v="1.191053300535E-3"/>
    <n v="5891448.7699999996"/>
    <n v="12.43"/>
    <n v="25.09"/>
    <n v="73230708.211099997"/>
    <n v="147816449.63929999"/>
    <n v="82853.568229880329"/>
    <n v="176057.27021625385"/>
    <n v="258910.83844613418"/>
  </r>
  <r>
    <x v="79"/>
    <n v="6.0299999999999995E-5"/>
    <n v="6.0600000000000003E-5"/>
    <n v="27.1"/>
    <n v="26.8"/>
    <n v="0.92730000000000001"/>
    <n v="0.92730000000000001"/>
    <n v="1.1933308955897998E-3"/>
    <n v="1.2561500644308E-3"/>
    <n v="4851296.53"/>
    <n v="21.67"/>
    <n v="15.35"/>
    <n v="105127595.80510001"/>
    <n v="74467401.735500008"/>
    <n v="125452.00805330247"/>
    <n v="93542.231488042598"/>
    <n v="218994.23954134507"/>
  </r>
  <r>
    <x v="80"/>
    <n v="6.0700000000000005E-5"/>
    <n v="6.0999999999999999E-5"/>
    <n v="26.7"/>
    <n v="26.4"/>
    <n v="0.91599999999999993"/>
    <n v="0.91599999999999993"/>
    <n v="1.186608561704E-3"/>
    <n v="1.2490331061599999E-3"/>
    <n v="3724153.5"/>
    <n v="20.56"/>
    <n v="10.01"/>
    <n v="76568595.959999993"/>
    <n v="37278776.534999996"/>
    <n v="90856.951523790296"/>
    <n v="46562.426049355563"/>
    <n v="137419.37757314584"/>
  </r>
  <r>
    <x v="81"/>
    <n v="6.1100000000000008E-5"/>
    <n v="6.1400000000000002E-5"/>
    <n v="26.3"/>
    <n v="26"/>
    <n v="0.9617"/>
    <n v="0.9617"/>
    <n v="1.2540190648154001E-3"/>
    <n v="1.3199474100708002E-3"/>
    <n v="3976052.57"/>
    <n v="3.68"/>
    <n v="56.49"/>
    <n v="14631873.457599999"/>
    <n v="224607209.67930001"/>
    <n v="18348.648269796828"/>
    <n v="296469.70469942119"/>
    <n v="314818.35296921799"/>
  </r>
  <r>
    <x v="82"/>
    <n v="6.1700000000000009E-5"/>
    <n v="6.2100000000000005E-5"/>
    <n v="25.7"/>
    <n v="25.3"/>
    <n v="0.84360000000000002"/>
    <n v="0.84360000000000002"/>
    <n v="1.1108234719704E-3"/>
    <n v="1.1710537044696003E-3"/>
    <n v="2299995.31"/>
    <n v="1.7"/>
    <n v="25.7"/>
    <n v="3909992.0269999998"/>
    <n v="59109879.467"/>
    <n v="4343.3109188087219"/>
    <n v="69220.843320581916"/>
    <n v="73564.154239390642"/>
  </r>
  <r>
    <x v="83"/>
    <n v="5.5600000000000003E-5"/>
    <n v="5.5999999999999999E-5"/>
    <n v="31.8"/>
    <n v="31.4"/>
    <n v="0.9595999999999999"/>
    <n v="0.9595999999999999"/>
    <n v="1.1386450007391999E-3"/>
    <n v="1.2012320396159999E-3"/>
    <n v="2626426.44"/>
    <n v="5.94"/>
    <n v="30.36"/>
    <n v="15600973.0536"/>
    <n v="79738306.718400002"/>
    <n v="17763.969974148611"/>
    <n v="95784.208814869824"/>
    <n v="113548.17878901844"/>
  </r>
  <r>
    <x v="84"/>
    <n v="4.85E-5"/>
    <n v="0"/>
    <n v="38.9"/>
    <n v="0"/>
    <m/>
    <n v="0"/>
    <n v="0"/>
    <n v="0"/>
    <n v="1424343.3"/>
    <n v="44.73"/>
    <n v="0"/>
    <n v="63710875.809"/>
    <n v="0"/>
    <m/>
    <m/>
    <n v="0"/>
  </r>
  <r>
    <x v="85"/>
    <n v="6.05E-5"/>
    <n v="6.0899999999999996E-5"/>
    <n v="26.9"/>
    <n v="26.5"/>
    <n v="0.91339999999999999"/>
    <n v="0.91339999999999999"/>
    <n v="1.179341808194E-3"/>
    <n v="1.2434460323795999E-3"/>
    <n v="1990566.3"/>
    <n v="18.73"/>
    <n v="17.010000000000002"/>
    <n v="37283306.799000002"/>
    <n v="33859532.763000004"/>
    <n v="43969.762455784316"/>
    <n v="42102.501672379425"/>
    <n v="86072.264128163748"/>
  </r>
  <r>
    <x v="86"/>
    <n v="5.66E-5"/>
    <n v="0"/>
    <n v="30.8"/>
    <n v="0"/>
    <n v="0.9373999999999999"/>
    <n v="0.9373999999999999"/>
    <n v="1.1323083063127998E-3"/>
    <n v="0"/>
    <n v="2106367.87"/>
    <n v="48.08"/>
    <n v="0"/>
    <n v="101274167.18960001"/>
    <n v="0"/>
    <n v="114673.58072369531"/>
    <n v="0"/>
    <n v="114673.58072369531"/>
  </r>
  <r>
    <x v="87"/>
    <n v="5.3200000000000006E-5"/>
    <n v="5.3499999999999999E-5"/>
    <n v="34.200000000000003"/>
    <n v="33.9"/>
    <m/>
    <n v="0"/>
    <n v="0"/>
    <n v="0"/>
    <n v="2699050.79"/>
    <n v="0.44"/>
    <n v="31.87"/>
    <n v="1187582.3476"/>
    <n v="86018748.677300006"/>
    <m/>
    <m/>
    <n v="0"/>
  </r>
  <r>
    <x v="88"/>
    <n v="5.1200000000000004E-5"/>
    <n v="5.1900000000000001E-5"/>
    <n v="36.200000000000003"/>
    <n v="35.799999999999997"/>
    <n v="0.98540000000000005"/>
    <n v="0.98540000000000005"/>
    <n v="1.0767275657216E-3"/>
    <n v="1.1432166916716003E-3"/>
    <n v="1871649.27"/>
    <n v="0.03"/>
    <n v="41.18"/>
    <n v="56149.4781"/>
    <n v="77074516.938600004"/>
    <n v="60.457690871151286"/>
    <n v="88112.874266733008"/>
    <n v="88173.331957604154"/>
  </r>
  <r>
    <x v="89"/>
    <n v="5.1799999999999999E-5"/>
    <n v="6.2200000000000008E-5"/>
    <n v="25.6"/>
    <n v="25.8"/>
    <n v="0.95420000000000005"/>
    <n v="0.95420000000000005"/>
    <n v="1.0548543175352E-3"/>
    <n v="1.3267174395384003E-3"/>
    <n v="1131527.93"/>
    <n v="66.319999999999993"/>
    <n v="14.54"/>
    <n v="75042932.317599982"/>
    <n v="16452416.102199998"/>
    <n v="79159.36115572213"/>
    <n v="21827.707365331127"/>
    <n v="100987.06852105325"/>
  </r>
  <r>
    <x v="90"/>
    <n v="6.6099999999999994E-5"/>
    <n v="6.6400000000000001E-5"/>
    <n v="21.3"/>
    <n v="21"/>
    <n v="0.89950000000000008"/>
    <n v="0.89950000000000008"/>
    <n v="1.268895741869E-3"/>
    <n v="1.3351125800880003E-3"/>
    <n v="1116219"/>
    <n v="50.35"/>
    <n v="15.72"/>
    <n v="56201626.649999999"/>
    <n v="17546962.68"/>
    <n v="71314.004742296311"/>
    <n v="23427.170616402651"/>
    <n v="94741.175358698965"/>
  </r>
  <r>
    <x v="91"/>
    <n v="5.5299999999999996E-5"/>
    <n v="5.5600000000000003E-5"/>
    <n v="32.1"/>
    <n v="31.8"/>
    <n v="0.97470000000000001"/>
    <n v="0.97470000000000001"/>
    <n v="1.1503219586922E-3"/>
    <n v="1.2114190495512E-3"/>
    <n v="1395858.64"/>
    <n v="34.369999999999997"/>
    <n v="16.45"/>
    <n v="47975661.456799991"/>
    <n v="22961874.627999999"/>
    <n v="55187.456856540055"/>
    <n v="27816.452337765571"/>
    <n v="83003.909194305626"/>
  </r>
  <r>
    <x v="92"/>
    <n v="5.3399999999999997E-5"/>
    <n v="5.38E-5"/>
    <n v="34"/>
    <n v="33.6"/>
    <m/>
    <n v="0"/>
    <n v="0"/>
    <n v="0"/>
    <n v="245301.54"/>
    <n v="53.55"/>
    <n v="17.989999999999998"/>
    <n v="13135897.467"/>
    <n v="4412974.7045999998"/>
    <m/>
    <m/>
    <n v="0"/>
  </r>
  <r>
    <x v="93"/>
    <n v="5.3399999999999997E-5"/>
    <n v="5.38E-5"/>
    <n v="34"/>
    <n v="33.6"/>
    <n v="0.93900000000000006"/>
    <n v="0.93900000000000006"/>
    <n v="1.0701142864919999E-3"/>
    <n v="1.1292666666120001E-3"/>
    <n v="645807.34"/>
    <n v="16.07"/>
    <n v="44.27"/>
    <n v="10378123.9538"/>
    <n v="28589890.941800002"/>
    <n v="11105.77870994622"/>
    <n v="32285.610842647104"/>
    <n v="43391.389552593326"/>
  </r>
  <r>
    <x v="94"/>
    <n v="5.5899999999999997E-5"/>
    <n v="0"/>
    <n v="31.5"/>
    <n v="0.4"/>
    <m/>
    <n v="0"/>
    <n v="0"/>
    <n v="0"/>
    <n v="1451756.08"/>
    <n v="48.24"/>
    <n v="0"/>
    <n v="70032713.299200013"/>
    <n v="0"/>
    <m/>
    <m/>
    <n v="0"/>
  </r>
  <r>
    <x v="95"/>
    <n v="6.2200000000000008E-5"/>
    <n v="6.2600000000000004E-5"/>
    <n v="25.2"/>
    <n v="24.8"/>
    <m/>
    <n v="0"/>
    <n v="0"/>
    <n v="0"/>
    <n v="1133398.8400000001"/>
    <n v="48.86"/>
    <n v="29.82"/>
    <n v="55377867.322400004"/>
    <n v="33797953.408800006"/>
    <m/>
    <m/>
    <n v="0"/>
  </r>
  <r>
    <x v="96"/>
    <n v="4.6600000000000001E-5"/>
    <n v="0"/>
    <n v="40.799999999999997"/>
    <n v="0.4"/>
    <m/>
    <n v="0"/>
    <n v="0"/>
    <n v="0"/>
    <n v="1213913.26"/>
    <n v="88.14"/>
    <n v="0"/>
    <n v="106994314.73640001"/>
    <n v="0"/>
    <m/>
    <m/>
    <n v="0"/>
  </r>
  <r>
    <x v="97"/>
    <n v="6.0000000000000002E-5"/>
    <n v="0"/>
    <n v="27.4"/>
    <n v="0.4"/>
    <m/>
    <n v="0"/>
    <n v="0"/>
    <n v="0"/>
    <n v="1388267.28"/>
    <n v="44.89"/>
    <n v="0"/>
    <n v="62319318.199200004"/>
    <n v="0"/>
    <m/>
    <m/>
    <n v="0"/>
  </r>
  <r>
    <x v="98"/>
    <n v="6.2100000000000005E-5"/>
    <n v="6.2399999999999999E-5"/>
    <n v="25.3"/>
    <n v="25"/>
    <m/>
    <n v="0"/>
    <n v="0"/>
    <n v="0"/>
    <n v="1956404.45"/>
    <n v="18.53"/>
    <n v="23.09"/>
    <n v="36252174.458499998"/>
    <n v="45173378.750500001"/>
    <m/>
    <m/>
    <n v="0"/>
  </r>
  <r>
    <x v="99"/>
    <n v="4.5899999999999998E-5"/>
    <n v="4.6299999999999994E-5"/>
    <n v="41.5"/>
    <n v="41.1"/>
    <m/>
    <n v="0"/>
    <n v="0"/>
    <n v="0"/>
    <n v="732005.59"/>
    <n v="18.489999999999998"/>
    <n v="7.86"/>
    <n v="13534783.359099999"/>
    <n v="5753563.9374000002"/>
    <m/>
    <m/>
    <n v="0"/>
  </r>
  <r>
    <x v="100"/>
    <n v="5.9299999999999998E-5"/>
    <n v="5.9599999999999999E-5"/>
    <n v="28.1"/>
    <n v="27.8"/>
    <m/>
    <n v="0"/>
    <n v="0"/>
    <n v="0"/>
    <n v="786752.55"/>
    <n v="15.48"/>
    <n v="12.14"/>
    <n v="12178929.474000001"/>
    <n v="9551175.9570000004"/>
    <m/>
    <m/>
    <n v="0"/>
  </r>
  <r>
    <x v="101"/>
    <n v="6.3E-5"/>
    <n v="6.3399999999999996E-5"/>
    <n v="24.4"/>
    <n v="24"/>
    <m/>
    <n v="0"/>
    <n v="0"/>
    <n v="0"/>
    <n v="992741.27"/>
    <n v="14.06"/>
    <n v="6.14"/>
    <n v="13957942.256200001"/>
    <n v="6095431.3977999995"/>
    <m/>
    <m/>
    <n v="0"/>
  </r>
  <r>
    <x v="102"/>
    <n v="4.85E-5"/>
    <n v="4.8899999999999996E-5"/>
    <n v="38.9"/>
    <n v="38.5"/>
    <m/>
    <n v="0"/>
    <n v="0"/>
    <n v="0"/>
    <n v="922826.65"/>
    <n v="35.9"/>
    <n v="14.38"/>
    <n v="33129476.734999999"/>
    <n v="13270247.227000002"/>
    <m/>
    <m/>
    <n v="0"/>
  </r>
  <r>
    <x v="103"/>
    <n v="6.7000000000000002E-5"/>
    <n v="0"/>
    <n v="20.399999999999999"/>
    <n v="0.4"/>
    <m/>
    <n v="0"/>
    <n v="0"/>
    <n v="0"/>
    <n v="1283332.75"/>
    <n v="86.84"/>
    <n v="0"/>
    <n v="111444616.01000001"/>
    <n v="0"/>
    <m/>
    <m/>
    <n v="0"/>
  </r>
  <r>
    <x v="104"/>
    <n v="6.6599999999999993E-5"/>
    <n v="6.7000000000000002E-5"/>
    <n v="20.8"/>
    <n v="20.399999999999999"/>
    <n v="1"/>
    <n v="1"/>
    <n v="1.4213385719999997E-3"/>
    <n v="1.49769522E-3"/>
    <n v="1640985.3"/>
    <n v="20.52"/>
    <n v="40.9"/>
    <n v="33673018.355999999"/>
    <n v="67116298.769999996"/>
    <n v="47860.759825046815"/>
    <n v="100519.75985192087"/>
    <n v="148380.5196769677"/>
  </r>
  <r>
    <x v="105"/>
    <n v="6.6299999999999999E-5"/>
    <n v="6.6599999999999993E-5"/>
    <n v="21.1"/>
    <n v="20.8"/>
    <n v="0.55990000000000006"/>
    <n v="0.55990000000000006"/>
    <n v="7.922227481454001E-4"/>
    <n v="8.3355322798440014E-4"/>
    <n v="2873232.61"/>
    <n v="43.46"/>
    <n v="13.25"/>
    <n v="124870689.2306"/>
    <n v="38070332.082499996"/>
    <n v="98925.400585076146"/>
    <n v="31733.648197805942"/>
    <n v="130659.04878288209"/>
  </r>
  <r>
    <x v="106"/>
    <n v="6.4400000000000007E-5"/>
    <n v="6.4800000000000003E-5"/>
    <n v="23"/>
    <n v="22.6"/>
    <n v="0.9788"/>
    <n v="0.9788"/>
    <n v="1.3452504341024002E-3"/>
    <n v="1.4178086040384E-3"/>
    <n v="3232067.29"/>
    <n v="41.47"/>
    <n v="17.059999999999999"/>
    <n v="134033830.51629999"/>
    <n v="55139067.967399999"/>
    <n v="180309.06868646009"/>
    <n v="78176.644982837854"/>
    <n v="258485.71366929793"/>
  </r>
  <r>
    <x v="107"/>
    <n v="6.2200000000000008E-5"/>
    <n v="6.2600000000000004E-5"/>
    <n v="25.2"/>
    <n v="24.8"/>
    <n v="0.94230000000000003"/>
    <n v="0.94230000000000003"/>
    <n v="1.2508432481052002E-3"/>
    <n v="1.3185972490068001E-3"/>
    <n v="3677218.08"/>
    <n v="27.43"/>
    <n v="21.8"/>
    <n v="100866091.93440001"/>
    <n v="80163354.144000009"/>
    <n v="126167.67005890264"/>
    <n v="105703.17824543628"/>
    <n v="231870.84830433893"/>
  </r>
  <r>
    <x v="108"/>
    <n v="6.2700000000000006E-5"/>
    <n v="6.3E-5"/>
    <n v="24.7"/>
    <n v="24.4"/>
    <n v="0.96189999999999998"/>
    <n v="0.96189999999999998"/>
    <n v="1.2871251560046002E-3"/>
    <n v="1.3546250899020001E-3"/>
    <n v="4480126.8"/>
    <n v="68.790000000000006"/>
    <n v="19.39"/>
    <n v="308187922.57200003"/>
    <n v="86869658.651999995"/>
    <n v="396676.42791921919"/>
    <n v="117675.81916122155"/>
    <n v="514352.24708044075"/>
  </r>
  <r>
    <x v="109"/>
    <n v="5.7500000000000002E-5"/>
    <n v="5.7799999999999995E-5"/>
    <n v="29.9"/>
    <n v="29.6"/>
    <n v="0.99340000000000006"/>
    <n v="0.99340000000000006"/>
    <n v="1.2190325811100001E-3"/>
    <n v="1.2835140737832002E-3"/>
    <n v="2535082.94"/>
    <n v="16.53"/>
    <n v="35.78"/>
    <n v="41904920.998199999"/>
    <n v="90705267.593199998"/>
    <n v="51083.464005646383"/>
    <n v="116421.48752214342"/>
    <n v="167504.95152778982"/>
  </r>
  <r>
    <x v="110"/>
    <n v="5.0899999999999997E-5"/>
    <n v="5.13E-5"/>
    <n v="36.5"/>
    <n v="36.1"/>
    <n v="0.97430000000000005"/>
    <n v="0.97430000000000005"/>
    <n v="1.0583609262554E-3"/>
    <n v="1.1172714691194002E-3"/>
    <n v="3261662.18"/>
    <n v="25.73"/>
    <n v="26.8"/>
    <n v="83922567.891400009"/>
    <n v="87412546.42400001"/>
    <n v="88820.36668727381"/>
    <n v="97663.544162610269"/>
    <n v="186483.91084988409"/>
  </r>
  <r>
    <x v="111"/>
    <n v="5.2200000000000002E-5"/>
    <n v="5.2600000000000005E-5"/>
    <n v="35.200000000000003"/>
    <n v="34.799999999999997"/>
    <n v="0.97840000000000005"/>
    <n v="0.97840000000000005"/>
    <n v="1.0899592461216E-3"/>
    <n v="1.1504051816544002E-3"/>
    <n v="4114789.13"/>
    <n v="16.84"/>
    <n v="31.65"/>
    <n v="69293048.949200004"/>
    <n v="130233075.9645"/>
    <n v="75526.599394137171"/>
    <n v="149820.80541235191"/>
    <n v="225347.40480648907"/>
  </r>
  <r>
    <x v="112"/>
    <n v="6.2299999999999996E-5"/>
    <n v="6.2700000000000006E-5"/>
    <n v="25.1"/>
    <n v="24.7"/>
    <n v="0.98459999999999992"/>
    <n v="0.98459999999999992"/>
    <n v="1.3090950808235997E-3"/>
    <n v="1.3799902349772002E-3"/>
    <n v="4342061.45"/>
    <n v="37.85"/>
    <n v="13.62"/>
    <n v="164347025.88250002"/>
    <n v="59138876.949000001"/>
    <n v="215145.88313076959"/>
    <n v="81611.072697138239"/>
    <n v="296756.95582790783"/>
  </r>
  <r>
    <x v="113"/>
    <n v="5.4500000000000003E-5"/>
    <n v="5.49E-5"/>
    <n v="32.9"/>
    <n v="32.5"/>
    <n v="0.98860000000000003"/>
    <n v="0.98860000000000003"/>
    <n v="1.1498479657540001E-3"/>
    <n v="1.2132256723524E-3"/>
    <n v="5380298.9800000004"/>
    <n v="39.32"/>
    <n v="8.27"/>
    <n v="211553355.89360002"/>
    <n v="44495072.564599998"/>
    <n v="243254.19592268797"/>
    <n v="53982.564328555658"/>
    <n v="297236.7602512436"/>
  </r>
  <r>
    <x v="114"/>
    <n v="6.2000000000000003E-5"/>
    <n v="6.2399999999999999E-5"/>
    <n v="25.4"/>
    <n v="25"/>
    <n v="0.97299999999999998"/>
    <n v="0.97299999999999998"/>
    <n v="1.2874425029200001E-3"/>
    <n v="1.3572069376319999E-3"/>
    <n v="3193263.09"/>
    <n v="76.08"/>
    <n v="14.43"/>
    <n v="242943455.8872"/>
    <n v="46078786.388699993"/>
    <n v="312775.73091545142"/>
    <n v="62538.448564406601"/>
    <n v="375314.17947985802"/>
  </r>
  <r>
    <x v="115"/>
    <n v="5.9899999999999999E-5"/>
    <n v="6.0299999999999995E-5"/>
    <n v="27.5"/>
    <n v="27.1"/>
    <n v="1"/>
    <n v="1"/>
    <n v="1.278351058E-3"/>
    <n v="1.3479256980000001E-3"/>
    <n v="2676668.4"/>
    <n v="40.31"/>
    <n v="49.31"/>
    <n v="107896503.204"/>
    <n v="131986518.80400001"/>
    <n v="137929.60902533378"/>
    <n v="177908.02048547185"/>
    <n v="315837.62951080559"/>
  </r>
  <r>
    <x v="116"/>
    <n v="6.8200000000000004E-5"/>
    <n v="6.8299999999999993E-5"/>
    <n v="19.2"/>
    <n v="19.100000000000001"/>
    <n v="0.9131999999999999"/>
    <n v="0.9131999999999999"/>
    <n v="1.3291487595407999E-3"/>
    <n v="1.3942326459095997E-3"/>
    <n v="3050435.34"/>
    <n v="25.37"/>
    <n v="16.420000000000002"/>
    <n v="77389544.575800002"/>
    <n v="50088148.282800004"/>
    <n v="102862.21717435202"/>
    <n v="69834.531509040622"/>
    <n v="172696.74868339265"/>
  </r>
  <r>
    <x v="117"/>
    <n v="5.7200000000000001E-5"/>
    <n v="5.7600000000000004E-5"/>
    <n v="30.2"/>
    <n v="29.8"/>
    <n v="0.97629999999999995"/>
    <n v="0.97629999999999995"/>
    <n v="1.1917979413911999E-3"/>
    <n v="1.2570553876608001E-3"/>
    <n v="5582708.71"/>
    <n v="34.909999999999997"/>
    <n v="7.24"/>
    <n v="194892361.06609997"/>
    <n v="40418811.060400002"/>
    <n v="232272.31471144839"/>
    <n v="50808.684206319762"/>
    <n v="283080.99891776813"/>
  </r>
  <r>
    <x v="118"/>
    <n v="6.41E-5"/>
    <n v="6.4299999999999991E-5"/>
    <n v="23.3"/>
    <n v="23.1"/>
    <n v="0.98939999999999995"/>
    <n v="0.98939999999999995"/>
    <n v="1.3534843807667999E-3"/>
    <n v="1.4221045304171997E-3"/>
    <n v="2034187.69"/>
    <n v="34.270000000000003"/>
    <n v="19.010000000000002"/>
    <n v="69711612.136299998"/>
    <n v="38669907.986900002"/>
    <n v="94353.578184555328"/>
    <n v="54992.651338986747"/>
    <n v="149346.22952354208"/>
  </r>
  <r>
    <x v="119"/>
    <n v="6.7299999999999996E-5"/>
    <n v="6.7999999999999999E-5"/>
    <n v="20.100000000000001"/>
    <n v="19.399999999999999"/>
    <n v="0.98280000000000001"/>
    <n v="0.98280000000000001"/>
    <n v="1.4115735918647997E-3"/>
    <n v="1.4939040392640001E-3"/>
    <n v="4059452.49"/>
    <n v="38.79"/>
    <n v="8.19"/>
    <n v="157466162.0871"/>
    <n v="33246915.893100001"/>
    <n v="222275.0760144525"/>
    <n v="49667.701945772576"/>
    <n v="271942.77796022507"/>
  </r>
  <r>
    <x v="120"/>
    <n v="5.3299999999999995E-5"/>
    <n v="5.3600000000000002E-5"/>
    <n v="34.1"/>
    <n v="33.799999999999997"/>
    <n v="0.91239999999999999"/>
    <n v="0.91239999999999999"/>
    <n v="1.0378528887063998E-3"/>
    <n v="1.0931976949824002E-3"/>
    <n v="2423443.33"/>
    <n v="18.77"/>
    <n v="26.91"/>
    <n v="45488031.304099999"/>
    <n v="65214860.010300003"/>
    <n v="47209.884690527331"/>
    <n v="71292.734641859861"/>
    <n v="118502.6193323872"/>
  </r>
  <r>
    <x v="121"/>
    <n v="5.4599999999999999E-5"/>
    <n v="5.4799999999999997E-5"/>
    <n v="32.799999999999997"/>
    <n v="32.6"/>
    <n v="1"/>
    <n v="1"/>
    <n v="1.1652415319999998E-3"/>
    <n v="1.224980568E-3"/>
    <n v="2904159.59"/>
    <n v="55.84"/>
    <n v="28.47"/>
    <n v="162168271.50560001"/>
    <n v="82681423.527299985"/>
    <n v="188965.20513097727"/>
    <n v="101283.1371555205"/>
    <n v="290248.34228649776"/>
  </r>
  <r>
    <x v="122"/>
    <n v="6.1799999999999998E-5"/>
    <n v="6.2100000000000005E-5"/>
    <n v="25.6"/>
    <n v="25.3"/>
    <n v="0.95680000000000009"/>
    <n v="0.95680000000000009"/>
    <n v="1.2619232865408001E-3"/>
    <n v="1.3281936752448003E-3"/>
    <n v="2628794.92"/>
    <n v="42.48"/>
    <n v="5.09"/>
    <n v="111671208.20159999"/>
    <n v="13380566.1428"/>
    <n v="140920.49806574499"/>
    <n v="17771.983322061671"/>
    <n v="158692.48138780665"/>
  </r>
  <r>
    <x v="123"/>
    <n v="6.1799999999999998E-5"/>
    <n v="6.2100000000000005E-5"/>
    <n v="25.6"/>
    <n v="25.3"/>
    <n v="0.98439999999999994"/>
    <n v="0.98439999999999994"/>
    <n v="1.2983249198063999E-3"/>
    <n v="1.3665069543384002E-3"/>
    <n v="2696563.64"/>
    <n v="32.85"/>
    <n v="12.64"/>
    <n v="88582115.574000001"/>
    <n v="34084564.409600005"/>
    <n v="115008.3680988948"/>
    <n v="46576.79430131353"/>
    <n v="161585.16240020833"/>
  </r>
  <r>
    <x v="124"/>
    <n v="5.94E-5"/>
    <n v="5.94E-5"/>
    <n v="28"/>
    <n v="28"/>
    <n v="0.96099999999999997"/>
    <n v="0.96099999999999997"/>
    <n v="1.2182408144279999E-3"/>
    <n v="1.2760229152440001E-3"/>
    <n v="1794065.43"/>
    <n v="24.72"/>
    <n v="13.43"/>
    <n v="44349297.429599993"/>
    <n v="24094298.7249"/>
    <n v="54028.124219945494"/>
    <n v="30744.877299706692"/>
    <n v="84773.001519652185"/>
  </r>
  <r>
    <x v="125"/>
    <n v="6.4800000000000003E-5"/>
    <n v="6.4999999999999994E-5"/>
    <n v="22.6"/>
    <n v="22.4"/>
    <n v="0.95"/>
    <n v="0.95"/>
    <n v="1.3137778151999999E-3"/>
    <n v="1.3803385049999998E-3"/>
    <n v="2109056.46"/>
    <n v="34.409999999999997"/>
    <n v="11.49"/>
    <n v="72572632.788599998"/>
    <n v="24233058.725400001"/>
    <n v="95344.314948318774"/>
    <n v="33449.824052595839"/>
    <n v="128794.13900091461"/>
  </r>
  <r>
    <x v="5"/>
    <n v="6.7099999999999991E-5"/>
    <n v="6.7500000000000001E-5"/>
    <n v="20.3"/>
    <n v="19.899999999999999"/>
    <n v="0.96909999999999996"/>
    <n v="0.96909999999999996"/>
    <n v="1.3877601951861997E-3"/>
    <n v="1.4622479036550001E-3"/>
    <n v="2887732.12"/>
    <n v="14.11"/>
    <n v="22.69"/>
    <n v="40745900.213200003"/>
    <n v="65522641.802800007"/>
    <n v="56545.538432907852"/>
    <n v="95810.345618081788"/>
    <n v="152355.88405098964"/>
  </r>
  <r>
    <x v="126"/>
    <n v="4.88E-5"/>
    <n v="4.9200000000000003E-5"/>
    <n v="38.6"/>
    <n v="38.200000000000003"/>
    <m/>
    <n v="0"/>
    <n v="0"/>
    <n v="0"/>
    <n v="1486262.92"/>
    <n v="21.45"/>
    <n v="15.48"/>
    <n v="31880339.633999996"/>
    <n v="23007350.001600001"/>
    <m/>
    <m/>
    <n v="0"/>
  </r>
  <r>
    <x v="127"/>
    <n v="5.38E-5"/>
    <n v="5.41E-5"/>
    <n v="33.6"/>
    <n v="33.299999999999997"/>
    <n v="0.98730000000000007"/>
    <n v="0.98730000000000007"/>
    <n v="1.1335866573708E-3"/>
    <n v="1.1939744768238003E-3"/>
    <n v="2595972.65"/>
    <n v="22.71"/>
    <n v="20.84"/>
    <n v="58954538.881499998"/>
    <n v="54100070.026000001"/>
    <n v="66830.078667516442"/>
    <n v="64594.102805424307"/>
    <n v="131424.18147294075"/>
  </r>
  <r>
    <x v="128"/>
    <n v="6.0999999999999999E-5"/>
    <n v="6.1400000000000002E-5"/>
    <n v="26.4"/>
    <n v="26"/>
    <n v="0.9859"/>
    <n v="0.9859"/>
    <n v="1.283470864658E-3"/>
    <n v="1.3531622663916002E-3"/>
    <n v="2114058.7999999998"/>
    <n v="35.869999999999997"/>
    <n v="8.41"/>
    <n v="75831289.155999988"/>
    <n v="17779234.507999998"/>
    <n v="97327.250261182126"/>
    <n v="24058.189261553023"/>
    <n v="121385.43952273515"/>
  </r>
  <r>
    <x v="129"/>
    <n v="5.5700000000000005E-5"/>
    <n v="5.6100000000000002E-5"/>
    <n v="31.7"/>
    <n v="31.3"/>
    <n v="0.94629999999999992"/>
    <n v="0.94629999999999992"/>
    <n v="1.1248829860522E-3"/>
    <n v="1.1866983604938001E-3"/>
    <n v="2231446.7000000002"/>
    <n v="44.74"/>
    <n v="7.92"/>
    <n v="99834925.35800001"/>
    <n v="17673057.864"/>
    <n v="112302.60894900555"/>
    <n v="20972.58879212086"/>
    <n v="133275.19774112641"/>
  </r>
  <r>
    <x v="130"/>
    <n v="6.0700000000000005E-5"/>
    <n v="6.0999999999999999E-5"/>
    <n v="26.7"/>
    <n v="26.4"/>
    <n v="0.98499999999999999"/>
    <n v="0.98499999999999999"/>
    <n v="1.2759928310899999E-3"/>
    <n v="1.3431196611000001E-3"/>
    <n v="8580803.1199999992"/>
    <n v="19.71"/>
    <n v="23.37"/>
    <n v="169127629.49519998"/>
    <n v="200533368.91439998"/>
    <n v="215805.6427751208"/>
    <n v="269340.31049555022"/>
    <n v="485145.95327067102"/>
  </r>
  <r>
    <x v="131"/>
    <n v="6.6199999999999996E-5"/>
    <n v="6.6599999999999993E-5"/>
    <n v="21.2"/>
    <n v="20.8"/>
    <n v="0.96829999999999994"/>
    <n v="0.96829999999999994"/>
    <n v="1.3680161804731999E-3"/>
    <n v="1.4415602619348E-3"/>
    <n v="4516142.3099999996"/>
    <n v="3.38"/>
    <n v="32.590000000000003"/>
    <n v="15264561.007799998"/>
    <n v="147181077.8829"/>
    <n v="20882.16644649069"/>
    <n v="212170.39318471952"/>
    <n v="233052.5596312102"/>
  </r>
  <r>
    <x v="132"/>
    <n v="6.4999999999999994E-5"/>
    <n v="6.5400000000000004E-5"/>
    <n v="22.4"/>
    <n v="22"/>
    <n v="0.96840000000000004"/>
    <n v="0.96840000000000004"/>
    <n v="1.3433570233199999E-3"/>
    <n v="1.4157323960976001E-3"/>
    <n v="3217768.34"/>
    <n v="30.39"/>
    <n v="9.33"/>
    <n v="97787979.852599993"/>
    <n v="30021778.612199999"/>
    <n v="131364.16953126484"/>
    <n v="42502.804569761589"/>
    <n v="173866.97410102643"/>
  </r>
  <r>
    <x v="133"/>
    <n v="5.9200000000000002E-5"/>
    <n v="5.9500000000000003E-5"/>
    <n v="28.2"/>
    <n v="27.9"/>
    <n v="0.92469999999999997"/>
    <n v="0.92469999999999997"/>
    <n v="1.1682771355808E-3"/>
    <n v="1.2298905494190001E-3"/>
    <n v="2300621"/>
    <n v="12.7"/>
    <n v="65.45"/>
    <n v="29217886.699999999"/>
    <n v="150575644.45000002"/>
    <n v="34134.588981600355"/>
    <n v="185191.56208173052"/>
    <n v="219326.15106333088"/>
  </r>
  <r>
    <x v="134"/>
    <n v="6.0700000000000005E-5"/>
    <n v="6.0999999999999999E-5"/>
    <n v="26.7"/>
    <n v="26.4"/>
    <n v="0.75390000000000001"/>
    <n v="0.75390000000000001"/>
    <n v="9.7662029985659993E-4"/>
    <n v="1.0279978807140001E-3"/>
    <n v="4047036.56"/>
    <n v="12.26"/>
    <n v="24.6"/>
    <n v="49616668.225599997"/>
    <n v="99557099.376000002"/>
    <n v="48456.6454003709"/>
    <n v="102344.4871685611"/>
    <n v="150801.13256893199"/>
  </r>
  <r>
    <x v="135"/>
    <n v="6.5500000000000006E-5"/>
    <n v="6.6099999999999994E-5"/>
    <n v="21.9"/>
    <n v="21.3"/>
    <n v="0.96349999999999991"/>
    <n v="0.96349999999999991"/>
    <n v="1.3468410101349999E-3"/>
    <n v="1.4236453682009999E-3"/>
    <n v="4228175.1399999997"/>
    <n v="46.03"/>
    <n v="7.62"/>
    <n v="194622901.69419998"/>
    <n v="32218694.566799998"/>
    <n v="262126.10551322109"/>
    <n v="45867.99528950754"/>
    <n v="307994.10080272862"/>
  </r>
  <r>
    <x v="22"/>
    <n v="5.38E-5"/>
    <n v="5.4200000000000003E-5"/>
    <n v="33.6"/>
    <n v="33.200000000000003"/>
    <n v="0.91639999999999999"/>
    <n v="0.91639999999999999"/>
    <n v="1.0521815180944E-3"/>
    <n v="1.1102812561008001E-3"/>
    <n v="2790581"/>
    <n v="12.15"/>
    <n v="54.54"/>
    <n v="33905559.149999999"/>
    <n v="152198287.74000001"/>
    <n v="35674.802698286469"/>
    <n v="168982.90608835823"/>
    <n v="204657.70878664468"/>
  </r>
  <r>
    <x v="136"/>
    <n v="4.5899999999999998E-5"/>
    <n v="0"/>
    <n v="41.5"/>
    <n v="0.4"/>
    <n v="0.99409999999999998"/>
    <n v="0.99409999999999998"/>
    <n v="9.737917080498E-4"/>
    <n v="0"/>
    <n v="699693.52"/>
    <n v="80.56"/>
    <n v="0"/>
    <n v="56367309.971200004"/>
    <n v="0"/>
    <n v="54890.019055027376"/>
    <n v="0"/>
    <n v="54890.019055027376"/>
  </r>
  <r>
    <x v="137"/>
    <n v="6.2799999999999995E-5"/>
    <n v="6.3200000000000005E-5"/>
    <n v="24.6"/>
    <n v="24.2"/>
    <n v="0.98099999999999998"/>
    <n v="0.98099999999999998"/>
    <n v="1.3147765936559997E-3"/>
    <n v="1.385909037072E-3"/>
    <n v="3179225.75"/>
    <n v="32.61"/>
    <n v="53.25"/>
    <n v="103674551.7075"/>
    <n v="169293771.1875"/>
    <n v="136308.87394279966"/>
    <n v="234625.76740875564"/>
    <n v="370934.6413515553"/>
  </r>
  <r>
    <x v="138"/>
    <n v="6.2600000000000004E-5"/>
    <n v="6.1700000000000009E-5"/>
    <n v="24.8"/>
    <n v="25.7"/>
    <n v="0.96930000000000005"/>
    <n v="0.96930000000000005"/>
    <n v="1.2949585242156001E-3"/>
    <n v="1.3368787427646002E-3"/>
    <n v="2801923.33"/>
    <n v="5.62"/>
    <n v="76.53"/>
    <n v="15746809.114600001"/>
    <n v="214431192.44490001"/>
    <n v="20391.464692147176"/>
    <n v="286668.50296525197"/>
    <n v="307059.96765739913"/>
  </r>
  <r>
    <x v="139"/>
    <n v="6.2799999999999995E-5"/>
    <n v="6.3200000000000005E-5"/>
    <n v="24.6"/>
    <n v="24.2"/>
    <n v="0.96719999999999995"/>
    <n v="0.96719999999999995"/>
    <n v="1.2962812654271998E-3"/>
    <n v="1.3664130689664E-3"/>
    <n v="2735617.46"/>
    <n v="33.81"/>
    <n v="12.39"/>
    <n v="92491226.322600007"/>
    <n v="33894300.329400003"/>
    <n v="119894.64389837347"/>
    <n v="46313.61493356432"/>
    <n v="166208.2588319378"/>
  </r>
  <r>
    <x v="140"/>
    <n v="5.9549999999999997E-5"/>
    <n v="0"/>
    <n v="27.85"/>
    <n v="0.44"/>
    <n v="0.9323999999999999"/>
    <n v="0.9323999999999999"/>
    <n v="1.1849699674763997E-3"/>
    <n v="0"/>
    <n v="808595.14"/>
    <n v="81.16"/>
    <n v="0"/>
    <n v="65625581.562399998"/>
    <n v="0"/>
    <n v="77764.343249616941"/>
    <n v="0"/>
    <n v="77764.343249616941"/>
  </r>
  <r>
    <x v="141"/>
    <n v="6.3200000000000005E-5"/>
    <n v="6.3600000000000001E-5"/>
    <n v="24.2"/>
    <n v="23.8"/>
    <m/>
    <n v="0"/>
    <n v="0"/>
    <n v="0"/>
    <n v="1209530.08"/>
    <n v="17.97"/>
    <n v="17.32"/>
    <n v="21735255.537599999"/>
    <n v="20949060.985600002"/>
    <m/>
    <m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m/>
    <m/>
    <m/>
    <m/>
  </r>
  <r>
    <x v="1"/>
    <n v="358563.58"/>
    <n v="44.9"/>
    <n v="33.39"/>
    <n v="178470.73782734619"/>
  </r>
  <r>
    <x v="2"/>
    <n v="15861.52"/>
    <n v="80.400000000000006"/>
    <n v="100"/>
    <n v="42338.8381056"/>
  </r>
  <r>
    <x v="3"/>
    <n v="58838.49"/>
    <n v="50.7"/>
    <m/>
    <n v="0"/>
  </r>
  <r>
    <x v="4"/>
    <n v="270723.59999999998"/>
    <n v="81"/>
    <n v="43.549000000000007"/>
    <n v="317049.74338070879"/>
  </r>
  <r>
    <x v="5"/>
    <n v="275415.43"/>
    <n v="81.3"/>
    <n v="22.792000000000002"/>
    <n v="169433.51991988331"/>
  </r>
  <r>
    <x v="6"/>
    <n v="230524.23"/>
    <n v="43.4"/>
    <n v="31.9"/>
    <n v="105958.3230546456"/>
  </r>
  <r>
    <x v="7"/>
    <n v="104010.6"/>
    <n v="81.2"/>
    <n v="45.85"/>
    <n v="128561.53661198402"/>
  </r>
  <r>
    <x v="8"/>
    <n v="326730.44"/>
    <n v="80.900000000000006"/>
    <n v="25.66"/>
    <n v="225181.5763244355"/>
  </r>
  <r>
    <x v="9"/>
    <n v="128954.14"/>
    <n v="56.4"/>
    <n v="66.62"/>
    <n v="160863.34882236863"/>
  </r>
  <r>
    <x v="10"/>
    <n v="101798.12"/>
    <n v="80.400000000000006"/>
    <m/>
    <n v="0"/>
  </r>
  <r>
    <x v="11"/>
    <n v="79099.600000000006"/>
    <n v="80.8"/>
    <n v="99.74"/>
    <n v="211637.73047626243"/>
  </r>
  <r>
    <x v="12"/>
    <n v="156048.10999999999"/>
    <n v="79.599999999999994"/>
    <n v="92.57"/>
    <n v="381750.77568764141"/>
  </r>
  <r>
    <x v="13"/>
    <n v="189453.3"/>
    <n v="79.3"/>
    <n v="22.56"/>
    <n v="112525.91181636478"/>
  </r>
  <r>
    <x v="14"/>
    <n v="128281.3"/>
    <n v="76.8"/>
    <n v="51.84"/>
    <n v="169561.65584977923"/>
  </r>
  <r>
    <x v="15"/>
    <n v="348758.15"/>
    <n v="81.2"/>
    <n v="37.17"/>
    <n v="349470.91679638327"/>
  </r>
  <r>
    <x v="16"/>
    <n v="158299.598"/>
    <n v="80.599999999999994"/>
    <n v="41.6"/>
    <n v="176216.37707654655"/>
  </r>
  <r>
    <x v="17"/>
    <s v="Dados não encontrados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554A7B-3437-4C0E-96C2-EB759BE132FE}" name="Tabela dinâ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C143" firstHeaderRow="0" firstDataRow="1" firstDataCol="1"/>
  <pivotFields count="142">
    <pivotField axis="axisRow" showAll="0">
      <items count="142">
        <item x="17"/>
        <item x="18"/>
        <item x="111"/>
        <item x="112"/>
        <item x="110"/>
        <item x="99"/>
        <item x="50"/>
        <item x="94"/>
        <item x="91"/>
        <item x="71"/>
        <item x="42"/>
        <item x="95"/>
        <item x="98"/>
        <item x="24"/>
        <item x="25"/>
        <item x="35"/>
        <item x="128"/>
        <item x="114"/>
        <item x="118"/>
        <item x="129"/>
        <item x="113"/>
        <item x="43"/>
        <item x="92"/>
        <item x="115"/>
        <item x="122"/>
        <item x="116"/>
        <item x="45"/>
        <item x="48"/>
        <item x="39"/>
        <item x="37"/>
        <item x="38"/>
        <item x="130"/>
        <item x="1"/>
        <item x="19"/>
        <item x="132"/>
        <item x="133"/>
        <item x="26"/>
        <item x="135"/>
        <item x="134"/>
        <item x="2"/>
        <item x="103"/>
        <item x="36"/>
        <item x="107"/>
        <item x="41"/>
        <item x="44"/>
        <item x="31"/>
        <item x="90"/>
        <item x="32"/>
        <item x="117"/>
        <item x="28"/>
        <item x="29"/>
        <item x="56"/>
        <item x="140"/>
        <item x="67"/>
        <item x="72"/>
        <item x="75"/>
        <item x="23"/>
        <item x="20"/>
        <item x="46"/>
        <item x="59"/>
        <item x="108"/>
        <item x="139"/>
        <item x="136"/>
        <item x="138"/>
        <item x="49"/>
        <item x="66"/>
        <item x="78"/>
        <item x="77"/>
        <item x="10"/>
        <item x="14"/>
        <item x="13"/>
        <item x="15"/>
        <item x="16"/>
        <item x="79"/>
        <item x="12"/>
        <item x="11"/>
        <item x="80"/>
        <item x="81"/>
        <item x="9"/>
        <item x="82"/>
        <item x="83"/>
        <item x="84"/>
        <item x="85"/>
        <item x="86"/>
        <item x="8"/>
        <item x="87"/>
        <item x="89"/>
        <item x="88"/>
        <item x="53"/>
        <item x="93"/>
        <item x="109"/>
        <item x="106"/>
        <item x="3"/>
        <item x="5"/>
        <item x="126"/>
        <item x="123"/>
        <item x="124"/>
        <item x="125"/>
        <item x="55"/>
        <item x="0"/>
        <item x="33"/>
        <item x="27"/>
        <item x="47"/>
        <item x="65"/>
        <item x="68"/>
        <item x="21"/>
        <item x="69"/>
        <item x="120"/>
        <item x="74"/>
        <item x="73"/>
        <item x="104"/>
        <item x="22"/>
        <item x="40"/>
        <item x="7"/>
        <item x="52"/>
        <item x="101"/>
        <item x="34"/>
        <item x="121"/>
        <item x="30"/>
        <item x="51"/>
        <item x="57"/>
        <item x="76"/>
        <item x="137"/>
        <item x="97"/>
        <item x="100"/>
        <item x="127"/>
        <item x="96"/>
        <item x="63"/>
        <item x="60"/>
        <item x="64"/>
        <item x="102"/>
        <item x="4"/>
        <item x="131"/>
        <item x="119"/>
        <item x="70"/>
        <item x="105"/>
        <item x="58"/>
        <item x="54"/>
        <item x="6"/>
        <item x="62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4">
        <item x="18"/>
        <item x="55"/>
        <item x="53"/>
        <item x="40"/>
        <item x="48"/>
        <item x="27"/>
        <item x="47"/>
        <item x="31"/>
        <item x="13"/>
        <item x="54"/>
        <item x="49"/>
        <item x="35"/>
        <item x="68"/>
        <item x="14"/>
        <item x="28"/>
        <item x="33"/>
        <item x="25"/>
        <item x="34"/>
        <item x="36"/>
        <item x="58"/>
        <item x="21"/>
        <item x="43"/>
        <item x="45"/>
        <item x="12"/>
        <item x="5"/>
        <item x="29"/>
        <item x="1"/>
        <item x="63"/>
        <item x="46"/>
        <item x="32"/>
        <item x="38"/>
        <item x="37"/>
        <item x="20"/>
        <item x="41"/>
        <item x="8"/>
        <item x="9"/>
        <item x="56"/>
        <item x="61"/>
        <item x="62"/>
        <item x="3"/>
        <item x="10"/>
        <item x="22"/>
        <item x="50"/>
        <item x="17"/>
        <item x="52"/>
        <item x="30"/>
        <item x="44"/>
        <item x="70"/>
        <item x="24"/>
        <item x="4"/>
        <item x="23"/>
        <item x="60"/>
        <item x="57"/>
        <item x="65"/>
        <item x="16"/>
        <item x="51"/>
        <item x="59"/>
        <item x="19"/>
        <item x="39"/>
        <item x="15"/>
        <item x="67"/>
        <item x="26"/>
        <item x="69"/>
        <item x="66"/>
        <item x="6"/>
        <item x="72"/>
        <item x="2"/>
        <item x="64"/>
        <item x="42"/>
        <item x="71"/>
        <item x="11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Uréia" fld="40" subtotal="average" baseField="0" baseItem="0"/>
    <dataField name="Average of Diesel - B10" fld="6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8C7F5-85A2-4068-987A-02590681F61A}" name="Tabela dinâ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G4" firstHeaderRow="0" firstDataRow="1" firstDataCol="0" rowPageCount="1" colPageCount="1"/>
  <pivotFields count="17">
    <pivotField axis="axisPage" showAll="0">
      <items count="143">
        <item x="16"/>
        <item x="17"/>
        <item x="110"/>
        <item x="111"/>
        <item x="109"/>
        <item x="98"/>
        <item x="49"/>
        <item x="93"/>
        <item x="90"/>
        <item x="70"/>
        <item x="41"/>
        <item x="94"/>
        <item x="97"/>
        <item x="23"/>
        <item x="24"/>
        <item x="34"/>
        <item x="127"/>
        <item x="113"/>
        <item x="117"/>
        <item x="128"/>
        <item x="112"/>
        <item x="42"/>
        <item x="91"/>
        <item x="114"/>
        <item x="121"/>
        <item x="115"/>
        <item x="44"/>
        <item x="47"/>
        <item x="38"/>
        <item x="36"/>
        <item x="37"/>
        <item x="129"/>
        <item x="0"/>
        <item x="18"/>
        <item x="131"/>
        <item x="132"/>
        <item x="25"/>
        <item x="134"/>
        <item x="133"/>
        <item x="1"/>
        <item x="102"/>
        <item x="35"/>
        <item x="106"/>
        <item x="40"/>
        <item x="43"/>
        <item x="30"/>
        <item x="89"/>
        <item x="31"/>
        <item x="116"/>
        <item x="27"/>
        <item x="28"/>
        <item x="55"/>
        <item x="139"/>
        <item x="66"/>
        <item x="71"/>
        <item x="74"/>
        <item x="22"/>
        <item x="19"/>
        <item x="45"/>
        <item x="58"/>
        <item x="140"/>
        <item x="107"/>
        <item x="138"/>
        <item x="135"/>
        <item x="137"/>
        <item x="48"/>
        <item x="65"/>
        <item x="77"/>
        <item x="76"/>
        <item x="9"/>
        <item x="13"/>
        <item x="12"/>
        <item x="14"/>
        <item x="15"/>
        <item x="78"/>
        <item x="11"/>
        <item x="10"/>
        <item x="79"/>
        <item x="80"/>
        <item x="8"/>
        <item x="81"/>
        <item x="82"/>
        <item x="83"/>
        <item x="84"/>
        <item x="85"/>
        <item x="7"/>
        <item x="86"/>
        <item x="88"/>
        <item x="87"/>
        <item x="52"/>
        <item x="92"/>
        <item x="108"/>
        <item x="105"/>
        <item x="2"/>
        <item x="4"/>
        <item x="125"/>
        <item x="122"/>
        <item x="123"/>
        <item x="124"/>
        <item x="54"/>
        <item x="32"/>
        <item x="26"/>
        <item x="46"/>
        <item x="64"/>
        <item x="67"/>
        <item x="20"/>
        <item x="68"/>
        <item x="119"/>
        <item x="73"/>
        <item x="72"/>
        <item x="103"/>
        <item x="21"/>
        <item x="39"/>
        <item x="6"/>
        <item x="51"/>
        <item x="100"/>
        <item x="33"/>
        <item x="120"/>
        <item x="29"/>
        <item x="50"/>
        <item x="56"/>
        <item x="141"/>
        <item x="75"/>
        <item x="136"/>
        <item x="96"/>
        <item x="99"/>
        <item x="126"/>
        <item x="95"/>
        <item x="62"/>
        <item x="59"/>
        <item x="63"/>
        <item x="101"/>
        <item x="3"/>
        <item x="130"/>
        <item x="118"/>
        <item x="69"/>
        <item x="104"/>
        <item x="57"/>
        <item x="53"/>
        <item x="5"/>
        <item x="61"/>
        <item x="60"/>
        <item t="default"/>
      </items>
    </pivotField>
    <pivotField dataField="1" numFmtId="11" showAll="0"/>
    <pivotField dataField="1" numFmtId="11" showAll="0"/>
    <pivotField numFmtId="4" showAll="0"/>
    <pivotField numFmtId="4" showAll="0"/>
    <pivotField dataField="1" showAll="0"/>
    <pivotField numFmtId="10" showAll="0"/>
    <pivotField numFmtId="11" showAll="0"/>
    <pivotField numFmtId="11" showAll="0"/>
    <pivotField numFmtId="3" showAll="0"/>
    <pivotField numFmtId="4" showAll="0"/>
    <pivotField numFmtId="4" showAll="0"/>
    <pivotField dataField="1" numFmtId="3" showAll="0"/>
    <pivotField dataField="1" numFmtId="3" showAll="0"/>
    <pivotField dataField="1" showAll="0"/>
    <pivotField dataField="1" showAll="0"/>
    <pivotField numFmtId="3"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0" item="0" hier="-1"/>
  </pageFields>
  <dataFields count="7">
    <dataField name="Média de NEEA Hidratado t CO2 eq/MJ" fld="1" subtotal="average" baseField="0" baseItem="1"/>
    <dataField name="Média de NEEA Anidro t CO2 eq/MJ" fld="2" subtotal="average" baseField="0" baseItem="1"/>
    <dataField name="Média de Eligibilidade Hidratado %" fld="5" subtotal="average" baseField="0" baseItem="1" numFmtId="10"/>
    <dataField name="Média de Prod. calc, Renovacalc Hidratado l" fld="12" subtotal="average" baseField="0" baseItem="1" numFmtId="3"/>
    <dataField name="Média de Prod. calc, Renovacalc Anidro l" fld="13" subtotal="average" baseField="0" baseItem="1" numFmtId="3"/>
    <dataField name="Média de CBIOs Anidro" fld="15" subtotal="average" baseField="0" baseItem="1" numFmtId="3"/>
    <dataField name="Soma de CBIOs Hidratado" fld="14" baseField="0" baseItem="0" numFmtId="3"/>
  </dataFields>
  <formats count="4">
    <format dxfId="7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2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71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7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544B0E-5612-4427-B4EF-0591E7AAD6C5}" name="Tabela dinâ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3:BB10" firstHeaderRow="0" firstDataRow="1" firstDataCol="1"/>
  <pivotFields count="193">
    <pivotField axis="axisRow" multipleItemSelectionAllowed="1" showAll="0" sortType="ascending">
      <items count="19">
        <item h="1" m="1" x="17"/>
        <item h="1" m="1" x="16"/>
        <item x="1"/>
        <item h="1" x="2"/>
        <item h="1" x="10"/>
        <item x="3"/>
        <item x="4"/>
        <item x="5"/>
        <item x="6"/>
        <item h="1" x="7"/>
        <item h="1" x="12"/>
        <item h="1" x="15"/>
        <item h="1" x="11"/>
        <item h="1" x="13"/>
        <item h="1" x="14"/>
        <item h="1" x="8"/>
        <item x="9"/>
        <item h="1" x="0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7">
    <i>
      <x v="2"/>
    </i>
    <i>
      <x v="5"/>
    </i>
    <i>
      <x v="6"/>
    </i>
    <i>
      <x v="7"/>
    </i>
    <i>
      <x v="8"/>
    </i>
    <i>
      <x v="16"/>
    </i>
    <i t="grand">
      <x/>
    </i>
  </rowItems>
  <colFields count="1">
    <field x="-2"/>
  </colFields>
  <colItems count="5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</colItems>
  <dataFields count="53">
    <dataField name="Sum of Eligibilidade:" fld="4" baseField="0" baseItem="0" numFmtId="168"/>
    <dataField name="Sum of Nota de Eficiência energético-ambiental (g CO2 eq/MJ)" fld="12" baseField="0" baseItem="0"/>
    <dataField name="Sum of Intensidade de carbono (g CO2eq/MJ)" fld="5" baseField="0" baseItem="0"/>
    <dataField name="Sum of Quantidade de óleo de soja processado" fld="114" baseField="0" baseItem="0"/>
    <dataField name="Sum of Aporte total processado" fld="118" baseField="0" baseItem="0"/>
    <dataField name="Sum of óleo de soja próprio - agrícola" fld="6" baseField="0" baseItem="0"/>
    <dataField name="Sum of óleo de soja próprio - extração" fld="7" baseField="0" baseItem="0"/>
    <dataField name="Sum of Área Total" fld="17" baseField="0" baseItem="0"/>
    <dataField name="Sum of Produção total (base úmida)" fld="18" baseField="0" baseItem="0"/>
    <dataField name="Sum of Quantidade comprada pela unidade produtora de biocombustível" fld="19" baseField="0" baseItem="0"/>
    <dataField name="Sum of Calcário calcítico" fld="22" baseField="0" baseItem="0"/>
    <dataField name="Sum of Calcário dolomítico" fld="23" baseField="0" baseItem="0"/>
    <dataField name="Sum of Gesso" fld="24" baseField="0" baseItem="0"/>
    <dataField name="Sum of Uréia" fld="28" baseField="0" baseItem="0"/>
    <dataField name="Sum of Fosfato monoamônico (MAP)" fld="29" baseField="0" baseItem="0"/>
    <dataField name="Sum of Fosfato monoamônico (MAP)2" fld="30" baseField="0" baseItem="0"/>
    <dataField name="Sum of Fosfato diamônico (DAP)" fld="31" baseField="0" baseItem="0"/>
    <dataField name="Sum of Fosfato diamônico (DAP)2" fld="32" baseField="0" baseItem="0"/>
    <dataField name="Sum of Nitrato de amônio" fld="33" baseField="0" baseItem="0"/>
    <dataField name="Sum of Solução de nitrato de amônio e ureia (UAN)" fld="34" baseField="0" baseItem="0"/>
    <dataField name="Sum of Amônia anidra" fld="35" baseField="0" baseItem="0"/>
    <dataField name="Sum of Sulfato de amônio" fld="36" baseField="0" baseItem="0"/>
    <dataField name="Sum of Nitrato de amônio e cálcio (CAN)" fld="37" baseField="0" baseItem="0"/>
    <dataField name="Sum of Superfosfato simples (SSP)" fld="38" baseField="0" baseItem="0"/>
    <dataField name="Sum of Superfosfato triplo (TSP)" fld="39" baseField="0" baseItem="0"/>
    <dataField name="Sum of Cloreto de potássio (KCI)" fld="40" baseField="0" baseItem="0"/>
    <dataField name="Sum of Outros" fld="41" baseField="0" baseItem="0"/>
    <dataField name="Sum of Outros2" fld="42" baseField="0" baseItem="0"/>
    <dataField name="Sum of Fertilizantes orgânicos / organominerais" fld="43" baseField="0" baseItem="0"/>
    <dataField name="Sum of Diesel - B10" fld="50" baseField="0" baseItem="0"/>
    <dataField name="Sum of Processamento efetivo - soja" fld="67" baseField="0" baseItem="0"/>
    <dataField name="Sum of Distância de transporte - soja" fld="68" baseField="0" baseItem="0"/>
    <dataField name="Sum of Processamento e rendimentos" fld="66" baseField="0" baseItem="0"/>
    <dataField name="Sum of Rendimento óleo" fld="69" baseField="0" baseItem="0"/>
    <dataField name="Sum of Rendimento farelo" fld="70" baseField="0" baseItem="0"/>
    <dataField name="Sum of Combustíveis e eletricidade2" fld="72" baseField="0" baseItem="0"/>
    <dataField name="Sum of Eletricidade da rede - mix médio2" fld="73" baseField="0" baseItem="0"/>
    <dataField name="Sum of Cavaco de madeira" fld="91" baseField="0" baseItem="0"/>
    <dataField name="Sum of quantidade (bse úmida)" fld="92" baseField="0" baseItem="0"/>
    <dataField name="Sum of Lenha" fld="95" baseField="0" baseItem="0"/>
    <dataField name="Sum of quantidade (bse úmida)2" fld="96" baseField="0" baseItem="0"/>
    <dataField name="Sum of Produção de glicerina bruta" fld="147" baseField="0" baseItem="0"/>
    <dataField name="Sum of Metanol" fld="149" baseField="0" baseItem="0"/>
    <dataField name="Sum of Metilato de sódio" fld="150" baseField="0" baseItem="0"/>
    <dataField name="Sum of Etanol anidro" fld="151" baseField="0" baseItem="0"/>
    <dataField name="Sum of Hidróxido de sódio" fld="152" baseField="0" baseItem="0"/>
    <dataField name="Sum of Cavaco de madeira2" fld="172" baseField="0" baseItem="0"/>
    <dataField name="Sum of quantidade (bse úmida)6" fld="173" baseField="0" baseItem="0"/>
    <dataField name="Sum of Lenha2" fld="176" baseField="0" baseItem="0"/>
    <dataField name="Sum of quantidade (bse úmida)7" fld="177" baseField="0" baseItem="0"/>
    <dataField name="Sum of Rodoviário" fld="190" baseField="0" baseItem="0"/>
    <dataField name="Sum of Fluvial" fld="191" baseField="0" baseItem="0"/>
    <dataField name="Sum of Ferroviário" fld="192" baseField="0" baseItem="0"/>
  </dataFields>
  <formats count="9"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0" count="0"/>
        </references>
      </pivotArea>
    </format>
    <format dxfId="61">
      <pivotArea dataOnly="0" labelOnly="1" grandRow="1" outline="0" fieldPosition="0"/>
    </format>
    <format dxfId="60">
      <pivotArea dataOnly="0" labelOnly="1" outline="0" fieldPosition="0">
        <references count="1">
          <reference field="4294967294" count="50">
            <x v="0"/>
            <x v="1"/>
            <x v="2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52"/>
          </reference>
        </references>
      </pivotArea>
    </format>
    <format dxfId="58">
      <pivotArea outline="0" fieldPosition="0">
        <references count="1">
          <reference field="4294967294" count="1">
            <x v="0"/>
          </reference>
        </references>
      </pivotArea>
    </format>
    <format dxfId="57">
      <pivotArea collapsedLevelsAreSubtotals="1" fieldPosition="0">
        <references count="2">
          <reference field="4294967294" count="1" selected="0">
            <x v="0"/>
          </reference>
          <reference field="0" count="1">
            <x v="6"/>
          </reference>
        </references>
      </pivotArea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04A7E-EEF8-4C31-981F-631D0ED6B72D}" name="Tabela dinâmica4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4" firstHeaderRow="0" firstDataRow="1" firstDataCol="0" rowPageCount="1" colPageCount="1"/>
  <pivotFields count="5">
    <pivotField axis="axisPage" multipleItemSelectionAllowed="1" showAll="0">
      <items count="19">
        <item h="1" x="1"/>
        <item h="1" x="2"/>
        <item h="1" x="10"/>
        <item h="1" x="3"/>
        <item h="1" x="17"/>
        <item h="1" x="4"/>
        <item h="1" x="5"/>
        <item h="1" x="6"/>
        <item x="7"/>
        <item h="1" x="12"/>
        <item h="1" x="15"/>
        <item h="1" x="11"/>
        <item h="1" x="13"/>
        <item h="1" x="14"/>
        <item h="1" x="8"/>
        <item h="1" x="9"/>
        <item h="1" x="0"/>
        <item h="1" x="16"/>
        <item t="default"/>
      </items>
    </pivotField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Média de NEEA g CO2 eq/MJ" fld="2" subtotal="average" baseField="0" baseItem="3" numFmtId="2"/>
    <dataField name="Média de Eligibilidade %" fld="3" subtotal="average" baseField="0" baseItem="3" numFmtId="2"/>
    <dataField name="Média de Produção m³/ano" fld="1" subtotal="average" baseField="0" baseItem="3" numFmtId="3"/>
    <dataField name="Média de CBIOs unidade" fld="4" subtotal="average" baseField="0" baseItem="3" numFmtId="3"/>
  </dataFields>
  <formats count="6">
    <format dxfId="5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5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2">
      <pivotArea outline="0" collapsedLevelsAreSubtotals="1" fieldPosition="0"/>
    </format>
    <format dxfId="5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da_Usina" xr10:uid="{72823DC9-AC62-4CA8-9A55-E099382F1B1B}" sourceName="Nome da Usina">
  <pivotTables>
    <pivotTable tabId="25" name="Tabela dinâmica4"/>
  </pivotTables>
  <data>
    <tabular pivotCacheId="1531393206">
      <items count="18">
        <i x="1"/>
        <i x="2"/>
        <i x="16"/>
        <i x="10"/>
        <i x="3"/>
        <i x="17"/>
        <i x="4"/>
        <i x="5"/>
        <i x="6"/>
        <i x="7" s="1"/>
        <i x="12"/>
        <i x="15"/>
        <i x="11"/>
        <i x="13"/>
        <i x="14"/>
        <i x="8"/>
        <i x="9"/>
        <i x="0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da_Usina_unidade1" xr10:uid="{46A60984-F38F-4920-BAC6-A79629EEC204}" sourceName="Nome da Usina unidade">
  <pivotTables>
    <pivotTable tabId="27" name="Tabela dinâmica2"/>
  </pivotTables>
  <data>
    <tabular pivotCacheId="826347661">
      <items count="142">
        <i x="16" s="1"/>
        <i x="17"/>
        <i x="110"/>
        <i x="111"/>
        <i x="109"/>
        <i x="98"/>
        <i x="49"/>
        <i x="93"/>
        <i x="90"/>
        <i x="70"/>
        <i x="41"/>
        <i x="94"/>
        <i x="97"/>
        <i x="23"/>
        <i x="24"/>
        <i x="34"/>
        <i x="127"/>
        <i x="113"/>
        <i x="117"/>
        <i x="128"/>
        <i x="112"/>
        <i x="42"/>
        <i x="91"/>
        <i x="114"/>
        <i x="121"/>
        <i x="115"/>
        <i x="44"/>
        <i x="47"/>
        <i x="38"/>
        <i x="36"/>
        <i x="37"/>
        <i x="129"/>
        <i x="0"/>
        <i x="18"/>
        <i x="131"/>
        <i x="132"/>
        <i x="25"/>
        <i x="134"/>
        <i x="133"/>
        <i x="1"/>
        <i x="102"/>
        <i x="35"/>
        <i x="106"/>
        <i x="40"/>
        <i x="43"/>
        <i x="30"/>
        <i x="89"/>
        <i x="31"/>
        <i x="116"/>
        <i x="27"/>
        <i x="28"/>
        <i x="55"/>
        <i x="139"/>
        <i x="66"/>
        <i x="71"/>
        <i x="74"/>
        <i x="22"/>
        <i x="19"/>
        <i x="45"/>
        <i x="58"/>
        <i x="140"/>
        <i x="107"/>
        <i x="138"/>
        <i x="135"/>
        <i x="137"/>
        <i x="48"/>
        <i x="65"/>
        <i x="77"/>
        <i x="76"/>
        <i x="9"/>
        <i x="13"/>
        <i x="12"/>
        <i x="14"/>
        <i x="15"/>
        <i x="78"/>
        <i x="11"/>
        <i x="10"/>
        <i x="79"/>
        <i x="80"/>
        <i x="8"/>
        <i x="81"/>
        <i x="82"/>
        <i x="83"/>
        <i x="84"/>
        <i x="85"/>
        <i x="7"/>
        <i x="86"/>
        <i x="88"/>
        <i x="87"/>
        <i x="52"/>
        <i x="92"/>
        <i x="108"/>
        <i x="105"/>
        <i x="2"/>
        <i x="4"/>
        <i x="125"/>
        <i x="122"/>
        <i x="123"/>
        <i x="124"/>
        <i x="54"/>
        <i x="32"/>
        <i x="26"/>
        <i x="46"/>
        <i x="64"/>
        <i x="67"/>
        <i x="20"/>
        <i x="68"/>
        <i x="119"/>
        <i x="73"/>
        <i x="72"/>
        <i x="103"/>
        <i x="21"/>
        <i x="39"/>
        <i x="6"/>
        <i x="51"/>
        <i x="100"/>
        <i x="33"/>
        <i x="120"/>
        <i x="29"/>
        <i x="50"/>
        <i x="56"/>
        <i x="141"/>
        <i x="75"/>
        <i x="136"/>
        <i x="96"/>
        <i x="99"/>
        <i x="126"/>
        <i x="95"/>
        <i x="62"/>
        <i x="59"/>
        <i x="63"/>
        <i x="101"/>
        <i x="3"/>
        <i x="130"/>
        <i x="118"/>
        <i x="69"/>
        <i x="104"/>
        <i x="57"/>
        <i x="53"/>
        <i x="5"/>
        <i x="61"/>
        <i x="6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e da Usina unidade" xr10:uid="{0FF774DA-5DD9-4CA0-BF3E-27D85E845938}" cache="SegmentaçãodeDados_Nome_da_Usina_unidade1" caption="Nome da Usina unidade" startItem="119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e da Usina" xr10:uid="{69E4DFD1-A1BD-4593-9DE8-EE24EF0B6080}" cache="SegmentaçãodeDados_Nome_da_Usina" caption="Nome da Usina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e da Usina unidade 2" xr10:uid="{37A0F35F-4448-44E4-9728-51E79C6A4675}" cache="SegmentaçãodeDados_Nome_da_Usina_unidade1" caption="Nome da Usina unidade" columnCount="2" showCaption="0" style="SlicerStyleDark1 2 2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e da Usina 1" xr10:uid="{8FA9B517-0D48-4E29-AAA9-7D6A5A6D9845}" cache="SegmentaçãodeDados_Nome_da_Usina" caption="Nome da Usina" columnCount="2" showCaption="0" style="SlicerStyleDark1 2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E1953-8760-4CFC-90BA-E9E4AD8A9020}" name="Tabela2" displayName="Tabela2" ref="A19:C164" totalsRowShown="0" tableBorderDxfId="69">
  <autoFilter ref="A19:C164" xr:uid="{399D9D23-F6D2-4B7E-A52F-FA16861C27E6}"/>
  <sortState xmlns:xlrd2="http://schemas.microsoft.com/office/spreadsheetml/2017/richdata2" ref="A20:C164">
    <sortCondition descending="1" ref="B19:B164"/>
  </sortState>
  <tableColumns count="3">
    <tableColumn id="1" xr3:uid="{2D730FB4-DF6A-4A2A-9F73-9E742304BD0B}" name="Nome da Usina unidade" dataDxfId="68"/>
    <tableColumn id="2" xr3:uid="{FA84D87C-8906-4E55-ACB7-55E04B98DFAE}" name="NEEA Hidratado t CO2 eq/MJ" dataDxfId="67">
      <calculatedColumnFormula>'CBIOs Etanol'!C6*1000000</calculatedColumnFormula>
    </tableColumn>
    <tableColumn id="3" xr3:uid="{3A6F39FA-BDD8-42FE-8F42-E15910C0A0F1}" name="NEEA Anidro t CO2 eq/MJ" dataDxfId="66">
      <calculatedColumnFormula>'CBIOs Etanol'!D6*1000000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8F4CE8-4758-4BE4-9C34-BCD8B1CCD348}" name="Tabela5" displayName="Tabela5" ref="A23:B40" totalsRowShown="0" tableBorderDxfId="50">
  <autoFilter ref="A23:B40" xr:uid="{14AF992B-739F-47D5-89E9-8CF9D446455C}"/>
  <sortState xmlns:xlrd2="http://schemas.microsoft.com/office/spreadsheetml/2017/richdata2" ref="A24:B40">
    <sortCondition descending="1" ref="B23:B40"/>
  </sortState>
  <tableColumns count="2">
    <tableColumn id="1" xr3:uid="{045C4DDA-9AC4-4749-A4DE-8FDB837ADD5A}" name="Nome da Usina" dataDxfId="49"/>
    <tableColumn id="2" xr3:uid="{3F40F5EB-888A-40DA-92FB-D63AE1BCAAF4}" name="NEEA g CO2 eq/MJ" dataDxfId="4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ovacana.com/data/planilha/producao-de-etanol-por-usina-na-safra-201920/" TargetMode="External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Relationship Id="rId4" Type="http://schemas.microsoft.com/office/2007/relationships/slicer" Target="../slicers/slicer2.x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DF5F-83C9-F54E-AA43-046E36DABA15}">
  <sheetPr filterMode="1">
    <tabColor rgb="FFFFFF00"/>
  </sheetPr>
  <dimension ref="A1:M421"/>
  <sheetViews>
    <sheetView showGridLines="0" zoomScale="85" zoomScaleNormal="85" workbookViewId="0">
      <pane ySplit="2" topLeftCell="A24" activePane="bottomLeft" state="frozen"/>
      <selection pane="bottomLeft" activeCell="G52" sqref="G52"/>
    </sheetView>
  </sheetViews>
  <sheetFormatPr defaultColWidth="17.140625" defaultRowHeight="15" x14ac:dyDescent="0.25"/>
  <cols>
    <col min="1" max="1" width="13.28515625" customWidth="1"/>
    <col min="2" max="2" width="17.7109375" customWidth="1"/>
    <col min="3" max="3" width="18.28515625" customWidth="1"/>
    <col min="4" max="4" width="19.42578125" customWidth="1"/>
    <col min="5" max="10" width="17.7109375" customWidth="1"/>
  </cols>
  <sheetData>
    <row r="1" spans="1:13" ht="63.75" customHeight="1" x14ac:dyDescent="0.25">
      <c r="B1" s="441" t="s">
        <v>2571</v>
      </c>
      <c r="C1" s="441"/>
      <c r="D1" s="441"/>
      <c r="E1" s="441"/>
      <c r="F1" s="441"/>
      <c r="G1" s="441"/>
      <c r="H1" s="441"/>
      <c r="I1" s="441"/>
      <c r="J1" s="441"/>
      <c r="K1" s="441"/>
      <c r="L1" s="441"/>
    </row>
    <row r="2" spans="1:13" ht="66.75" customHeight="1" x14ac:dyDescent="0.25">
      <c r="A2" s="46"/>
      <c r="B2" s="434" t="s">
        <v>721</v>
      </c>
      <c r="C2" s="46" t="s">
        <v>722</v>
      </c>
      <c r="D2" s="47" t="s">
        <v>723</v>
      </c>
      <c r="E2" s="46" t="s">
        <v>724</v>
      </c>
      <c r="F2" s="46" t="s">
        <v>725</v>
      </c>
      <c r="G2" s="47" t="s">
        <v>726</v>
      </c>
      <c r="H2" s="47" t="s">
        <v>727</v>
      </c>
      <c r="I2" s="47" t="s">
        <v>728</v>
      </c>
      <c r="J2" s="47" t="s">
        <v>729</v>
      </c>
      <c r="K2" s="47" t="s">
        <v>730</v>
      </c>
      <c r="L2" s="47" t="s">
        <v>731</v>
      </c>
      <c r="M2" s="47" t="s">
        <v>732</v>
      </c>
    </row>
    <row r="3" spans="1:13" ht="62.25" customHeight="1" x14ac:dyDescent="0.25">
      <c r="A3" s="48">
        <v>1</v>
      </c>
      <c r="B3" s="49" t="s">
        <v>733</v>
      </c>
      <c r="C3" s="49" t="s">
        <v>223</v>
      </c>
      <c r="D3" s="49" t="s">
        <v>734</v>
      </c>
      <c r="E3" s="49" t="s">
        <v>735</v>
      </c>
      <c r="F3" s="49" t="s">
        <v>735</v>
      </c>
      <c r="G3" s="50">
        <v>79.8</v>
      </c>
      <c r="H3" s="50">
        <v>92.57</v>
      </c>
      <c r="I3" s="51">
        <v>2.4494395242239996E-3</v>
      </c>
      <c r="J3" s="52">
        <v>43755</v>
      </c>
      <c r="K3" s="52">
        <v>44918</v>
      </c>
      <c r="L3" s="49" t="s">
        <v>736</v>
      </c>
      <c r="M3" s="49" t="s">
        <v>737</v>
      </c>
    </row>
    <row r="4" spans="1:13" ht="62.25" customHeight="1" x14ac:dyDescent="0.25">
      <c r="A4" s="48">
        <v>2</v>
      </c>
      <c r="B4" s="49" t="s">
        <v>738</v>
      </c>
      <c r="C4" s="49" t="s">
        <v>739</v>
      </c>
      <c r="D4" s="49" t="s">
        <v>740</v>
      </c>
      <c r="E4" s="49" t="s">
        <v>735</v>
      </c>
      <c r="F4" s="49" t="s">
        <v>735</v>
      </c>
      <c r="G4" s="50">
        <v>81.3</v>
      </c>
      <c r="H4" s="50">
        <v>20.72</v>
      </c>
      <c r="I4" s="51">
        <v>5.5856518502399994E-4</v>
      </c>
      <c r="J4" s="52">
        <v>43783</v>
      </c>
      <c r="K4" s="52">
        <v>44918</v>
      </c>
      <c r="L4" s="49" t="s">
        <v>736</v>
      </c>
      <c r="M4" s="49" t="s">
        <v>741</v>
      </c>
    </row>
    <row r="5" spans="1:13" ht="62.25" customHeight="1" x14ac:dyDescent="0.25">
      <c r="A5" s="48">
        <v>3</v>
      </c>
      <c r="B5" s="49" t="s">
        <v>742</v>
      </c>
      <c r="C5" s="49" t="s">
        <v>743</v>
      </c>
      <c r="D5" s="49" t="s">
        <v>744</v>
      </c>
      <c r="E5" s="49" t="s">
        <v>735</v>
      </c>
      <c r="F5" s="49" t="s">
        <v>735</v>
      </c>
      <c r="G5" s="50">
        <v>81</v>
      </c>
      <c r="H5" s="50">
        <v>39.590000000000003</v>
      </c>
      <c r="I5" s="51">
        <v>1.06332025536E-3</v>
      </c>
      <c r="J5" s="52">
        <v>43783</v>
      </c>
      <c r="K5" s="52">
        <v>44918</v>
      </c>
      <c r="L5" s="49" t="s">
        <v>736</v>
      </c>
      <c r="M5" s="49" t="s">
        <v>745</v>
      </c>
    </row>
    <row r="6" spans="1:13" ht="62.25" hidden="1" customHeight="1" x14ac:dyDescent="0.25">
      <c r="A6" s="436">
        <v>4</v>
      </c>
      <c r="B6" s="442" t="s">
        <v>746</v>
      </c>
      <c r="C6" s="443" t="s">
        <v>747</v>
      </c>
      <c r="D6" s="443" t="s">
        <v>748</v>
      </c>
      <c r="E6" s="49" t="s">
        <v>50</v>
      </c>
      <c r="F6" s="443" t="s">
        <v>749</v>
      </c>
      <c r="G6" s="50">
        <v>62.7</v>
      </c>
      <c r="H6" s="445">
        <v>96.19</v>
      </c>
      <c r="I6" s="51">
        <v>1.2871251560046002E-3</v>
      </c>
      <c r="J6" s="446">
        <v>43783</v>
      </c>
      <c r="K6" s="446">
        <v>44918</v>
      </c>
      <c r="L6" s="443" t="s">
        <v>736</v>
      </c>
      <c r="M6" s="443" t="s">
        <v>750</v>
      </c>
    </row>
    <row r="7" spans="1:13" ht="62.25" hidden="1" customHeight="1" x14ac:dyDescent="0.25">
      <c r="A7" s="436"/>
      <c r="B7" s="442"/>
      <c r="C7" s="444"/>
      <c r="D7" s="444"/>
      <c r="E7" s="49" t="s">
        <v>161</v>
      </c>
      <c r="F7" s="444"/>
      <c r="G7" s="50">
        <v>63</v>
      </c>
      <c r="H7" s="445"/>
      <c r="I7" s="51">
        <v>1.3546250899020001E-3</v>
      </c>
      <c r="J7" s="446"/>
      <c r="K7" s="446"/>
      <c r="L7" s="444"/>
      <c r="M7" s="444"/>
    </row>
    <row r="8" spans="1:13" ht="62.25" hidden="1" customHeight="1" x14ac:dyDescent="0.25">
      <c r="A8" s="436">
        <v>5</v>
      </c>
      <c r="B8" s="442" t="s">
        <v>751</v>
      </c>
      <c r="C8" s="443" t="s">
        <v>603</v>
      </c>
      <c r="D8" s="443" t="s">
        <v>752</v>
      </c>
      <c r="E8" s="49" t="s">
        <v>50</v>
      </c>
      <c r="F8" s="443" t="s">
        <v>749</v>
      </c>
      <c r="G8" s="50">
        <v>66.400000000000006</v>
      </c>
      <c r="H8" s="445">
        <v>100</v>
      </c>
      <c r="I8" s="51">
        <v>1.417070288E-3</v>
      </c>
      <c r="J8" s="446">
        <v>43787</v>
      </c>
      <c r="K8" s="446">
        <v>44918</v>
      </c>
      <c r="L8" s="443" t="s">
        <v>753</v>
      </c>
      <c r="M8" s="443" t="s">
        <v>754</v>
      </c>
    </row>
    <row r="9" spans="1:13" ht="62.25" hidden="1" customHeight="1" x14ac:dyDescent="0.25">
      <c r="A9" s="436"/>
      <c r="B9" s="442"/>
      <c r="C9" s="444"/>
      <c r="D9" s="444"/>
      <c r="E9" s="49" t="s">
        <v>161</v>
      </c>
      <c r="F9" s="444"/>
      <c r="G9" s="50">
        <v>66.8</v>
      </c>
      <c r="H9" s="445"/>
      <c r="I9" s="51">
        <v>1.493224488E-3</v>
      </c>
      <c r="J9" s="446"/>
      <c r="K9" s="446"/>
      <c r="L9" s="444"/>
      <c r="M9" s="444"/>
    </row>
    <row r="10" spans="1:13" ht="62.25" customHeight="1" x14ac:dyDescent="0.25">
      <c r="A10" s="48">
        <v>6</v>
      </c>
      <c r="B10" s="49" t="s">
        <v>755</v>
      </c>
      <c r="C10" s="49" t="s">
        <v>219</v>
      </c>
      <c r="D10" s="49" t="s">
        <v>756</v>
      </c>
      <c r="E10" s="49" t="s">
        <v>735</v>
      </c>
      <c r="F10" s="49" t="s">
        <v>735</v>
      </c>
      <c r="G10" s="50">
        <v>80.599999999999994</v>
      </c>
      <c r="H10" s="50">
        <v>99.74</v>
      </c>
      <c r="I10" s="51">
        <v>2.6656179999999998E-3</v>
      </c>
      <c r="J10" s="52">
        <v>43815</v>
      </c>
      <c r="K10" s="52">
        <v>44918</v>
      </c>
      <c r="L10" s="49" t="s">
        <v>736</v>
      </c>
      <c r="M10" s="49" t="s">
        <v>757</v>
      </c>
    </row>
    <row r="11" spans="1:13" ht="62.25" hidden="1" customHeight="1" x14ac:dyDescent="0.25">
      <c r="A11" s="436">
        <v>7</v>
      </c>
      <c r="B11" s="442" t="s">
        <v>758</v>
      </c>
      <c r="C11" s="443" t="s">
        <v>612</v>
      </c>
      <c r="D11" s="443" t="s">
        <v>759</v>
      </c>
      <c r="E11" s="49" t="s">
        <v>50</v>
      </c>
      <c r="F11" s="443" t="s">
        <v>749</v>
      </c>
      <c r="G11" s="50">
        <v>63.5</v>
      </c>
      <c r="H11" s="447">
        <v>97.88</v>
      </c>
      <c r="I11" s="51">
        <v>1.3264500000000001E-3</v>
      </c>
      <c r="J11" s="449">
        <v>43844</v>
      </c>
      <c r="K11" s="449">
        <v>44939</v>
      </c>
      <c r="L11" s="443" t="s">
        <v>736</v>
      </c>
      <c r="M11" s="443" t="s">
        <v>760</v>
      </c>
    </row>
    <row r="12" spans="1:13" ht="62.25" hidden="1" customHeight="1" x14ac:dyDescent="0.25">
      <c r="A12" s="436"/>
      <c r="B12" s="442"/>
      <c r="C12" s="444"/>
      <c r="D12" s="444"/>
      <c r="E12" s="49" t="s">
        <v>161</v>
      </c>
      <c r="F12" s="444"/>
      <c r="G12" s="50">
        <v>63.9</v>
      </c>
      <c r="H12" s="448"/>
      <c r="I12" s="51">
        <v>1.3981169999999999E-3</v>
      </c>
      <c r="J12" s="450"/>
      <c r="K12" s="450"/>
      <c r="L12" s="444"/>
      <c r="M12" s="444"/>
    </row>
    <row r="13" spans="1:13" ht="62.25" hidden="1" customHeight="1" x14ac:dyDescent="0.25">
      <c r="A13" s="48">
        <v>8</v>
      </c>
      <c r="B13" s="49" t="s">
        <v>761</v>
      </c>
      <c r="C13" s="49" t="s">
        <v>762</v>
      </c>
      <c r="D13" s="49" t="s">
        <v>763</v>
      </c>
      <c r="E13" s="49" t="s">
        <v>50</v>
      </c>
      <c r="F13" s="49" t="s">
        <v>749</v>
      </c>
      <c r="G13" s="50">
        <v>63.8</v>
      </c>
      <c r="H13" s="50">
        <v>95.62</v>
      </c>
      <c r="I13" s="51">
        <v>1.3019450000000001E-3</v>
      </c>
      <c r="J13" s="52">
        <v>43846</v>
      </c>
      <c r="K13" s="52">
        <v>44941</v>
      </c>
      <c r="L13" s="49" t="s">
        <v>753</v>
      </c>
      <c r="M13" s="49" t="s">
        <v>764</v>
      </c>
    </row>
    <row r="14" spans="1:13" ht="62.25" customHeight="1" x14ac:dyDescent="0.25">
      <c r="A14" s="48">
        <v>9</v>
      </c>
      <c r="B14" s="49" t="s">
        <v>765</v>
      </c>
      <c r="C14" s="49" t="s">
        <v>766</v>
      </c>
      <c r="D14" s="49" t="s">
        <v>767</v>
      </c>
      <c r="E14" s="49" t="s">
        <v>735</v>
      </c>
      <c r="F14" s="49" t="s">
        <v>735</v>
      </c>
      <c r="G14" s="50">
        <v>81.099999999999994</v>
      </c>
      <c r="H14" s="50">
        <v>72.25</v>
      </c>
      <c r="I14" s="51">
        <v>1.9429079999999999E-3</v>
      </c>
      <c r="J14" s="52">
        <v>43847</v>
      </c>
      <c r="K14" s="52">
        <v>44942</v>
      </c>
      <c r="L14" s="49" t="s">
        <v>768</v>
      </c>
      <c r="M14" s="49" t="s">
        <v>769</v>
      </c>
    </row>
    <row r="15" spans="1:13" ht="96" hidden="1" x14ac:dyDescent="0.25">
      <c r="A15" s="48">
        <v>10</v>
      </c>
      <c r="B15" s="49" t="s">
        <v>770</v>
      </c>
      <c r="C15" s="49" t="s">
        <v>261</v>
      </c>
      <c r="D15" s="49" t="s">
        <v>771</v>
      </c>
      <c r="E15" s="49" t="s">
        <v>50</v>
      </c>
      <c r="F15" s="49" t="s">
        <v>749</v>
      </c>
      <c r="G15" s="50">
        <v>59.4</v>
      </c>
      <c r="H15" s="50">
        <v>99.19</v>
      </c>
      <c r="I15" s="51">
        <v>1.2574120000000001E-3</v>
      </c>
      <c r="J15" s="52">
        <v>43857</v>
      </c>
      <c r="K15" s="52">
        <v>44952</v>
      </c>
      <c r="L15" s="49" t="s">
        <v>736</v>
      </c>
      <c r="M15" s="53" t="s">
        <v>772</v>
      </c>
    </row>
    <row r="16" spans="1:13" ht="81" hidden="1" customHeight="1" x14ac:dyDescent="0.25">
      <c r="A16" s="436">
        <v>11</v>
      </c>
      <c r="B16" s="442" t="s">
        <v>773</v>
      </c>
      <c r="C16" s="443" t="s">
        <v>629</v>
      </c>
      <c r="D16" s="443" t="s">
        <v>774</v>
      </c>
      <c r="E16" s="49" t="s">
        <v>50</v>
      </c>
      <c r="F16" s="443" t="s">
        <v>749</v>
      </c>
      <c r="G16" s="50">
        <v>50.9</v>
      </c>
      <c r="H16" s="447">
        <v>97.43</v>
      </c>
      <c r="I16" s="51">
        <v>1.0583610000000001E-3</v>
      </c>
      <c r="J16" s="449">
        <v>43857</v>
      </c>
      <c r="K16" s="449">
        <v>44952</v>
      </c>
      <c r="L16" s="443" t="s">
        <v>753</v>
      </c>
      <c r="M16" s="443" t="s">
        <v>775</v>
      </c>
    </row>
    <row r="17" spans="1:13" ht="81" hidden="1" customHeight="1" x14ac:dyDescent="0.25">
      <c r="A17" s="436"/>
      <c r="B17" s="442"/>
      <c r="C17" s="444"/>
      <c r="D17" s="444"/>
      <c r="E17" s="49" t="s">
        <v>161</v>
      </c>
      <c r="F17" s="444"/>
      <c r="G17" s="50">
        <v>51.3</v>
      </c>
      <c r="H17" s="448"/>
      <c r="I17" s="51" t="s">
        <v>776</v>
      </c>
      <c r="J17" s="450"/>
      <c r="K17" s="450"/>
      <c r="L17" s="444"/>
      <c r="M17" s="444"/>
    </row>
    <row r="18" spans="1:13" ht="81" hidden="1" customHeight="1" x14ac:dyDescent="0.25">
      <c r="A18" s="436">
        <v>12</v>
      </c>
      <c r="B18" s="442" t="s">
        <v>777</v>
      </c>
      <c r="C18" s="443" t="s">
        <v>631</v>
      </c>
      <c r="D18" s="443" t="s">
        <v>778</v>
      </c>
      <c r="E18" s="49" t="s">
        <v>50</v>
      </c>
      <c r="F18" s="443" t="s">
        <v>749</v>
      </c>
      <c r="G18" s="50">
        <v>53.7</v>
      </c>
      <c r="H18" s="447">
        <v>97.84</v>
      </c>
      <c r="I18" s="51">
        <v>1.1212800000000001E-3</v>
      </c>
      <c r="J18" s="449">
        <v>43861</v>
      </c>
      <c r="K18" s="449">
        <v>44956</v>
      </c>
      <c r="L18" s="443" t="s">
        <v>753</v>
      </c>
      <c r="M18" s="443" t="s">
        <v>779</v>
      </c>
    </row>
    <row r="19" spans="1:13" ht="81" hidden="1" customHeight="1" x14ac:dyDescent="0.25">
      <c r="A19" s="436"/>
      <c r="B19" s="442"/>
      <c r="C19" s="444"/>
      <c r="D19" s="444"/>
      <c r="E19" s="49" t="s">
        <v>161</v>
      </c>
      <c r="F19" s="444"/>
      <c r="G19" s="50">
        <v>54</v>
      </c>
      <c r="H19" s="448"/>
      <c r="I19" s="51" t="s">
        <v>780</v>
      </c>
      <c r="J19" s="450"/>
      <c r="K19" s="450"/>
      <c r="L19" s="444"/>
      <c r="M19" s="444"/>
    </row>
    <row r="20" spans="1:13" ht="81" hidden="1" customHeight="1" x14ac:dyDescent="0.25">
      <c r="A20" s="436">
        <v>13</v>
      </c>
      <c r="B20" s="442" t="s">
        <v>781</v>
      </c>
      <c r="C20" s="443" t="s">
        <v>624</v>
      </c>
      <c r="D20" s="443" t="s">
        <v>782</v>
      </c>
      <c r="E20" s="49" t="s">
        <v>50</v>
      </c>
      <c r="F20" s="443" t="s">
        <v>749</v>
      </c>
      <c r="G20" s="50">
        <v>57.5</v>
      </c>
      <c r="H20" s="447">
        <v>99.34</v>
      </c>
      <c r="I20" s="51" t="s">
        <v>783</v>
      </c>
      <c r="J20" s="449">
        <v>43861</v>
      </c>
      <c r="K20" s="449">
        <v>44956</v>
      </c>
      <c r="L20" s="443" t="s">
        <v>753</v>
      </c>
      <c r="M20" s="443" t="s">
        <v>784</v>
      </c>
    </row>
    <row r="21" spans="1:13" ht="81" hidden="1" customHeight="1" x14ac:dyDescent="0.25">
      <c r="A21" s="436"/>
      <c r="B21" s="442"/>
      <c r="C21" s="444"/>
      <c r="D21" s="444"/>
      <c r="E21" s="49" t="s">
        <v>161</v>
      </c>
      <c r="F21" s="444"/>
      <c r="G21" s="50">
        <v>57.8</v>
      </c>
      <c r="H21" s="448"/>
      <c r="I21" s="51" t="s">
        <v>785</v>
      </c>
      <c r="J21" s="450"/>
      <c r="K21" s="450"/>
      <c r="L21" s="444"/>
      <c r="M21" s="444"/>
    </row>
    <row r="22" spans="1:13" ht="81" customHeight="1" x14ac:dyDescent="0.25">
      <c r="A22" s="54">
        <v>14</v>
      </c>
      <c r="B22" s="49" t="s">
        <v>786</v>
      </c>
      <c r="C22" s="49" t="s">
        <v>231</v>
      </c>
      <c r="D22" s="49" t="s">
        <v>787</v>
      </c>
      <c r="E22" s="49" t="s">
        <v>735</v>
      </c>
      <c r="F22" s="49" t="s">
        <v>735</v>
      </c>
      <c r="G22" s="50">
        <v>76.8</v>
      </c>
      <c r="H22" s="50">
        <v>51.84</v>
      </c>
      <c r="I22" s="51">
        <v>1.3201389999999999E-3</v>
      </c>
      <c r="J22" s="55">
        <v>43864</v>
      </c>
      <c r="K22" s="55">
        <v>44959</v>
      </c>
      <c r="L22" s="49" t="s">
        <v>788</v>
      </c>
      <c r="M22" s="49" t="s">
        <v>789</v>
      </c>
    </row>
    <row r="23" spans="1:13" ht="81" customHeight="1" x14ac:dyDescent="0.25">
      <c r="A23" s="54">
        <v>15</v>
      </c>
      <c r="B23" s="49" t="s">
        <v>790</v>
      </c>
      <c r="C23" s="49" t="s">
        <v>227</v>
      </c>
      <c r="D23" s="49" t="s">
        <v>791</v>
      </c>
      <c r="E23" s="49" t="s">
        <v>735</v>
      </c>
      <c r="F23" s="49" t="s">
        <v>735</v>
      </c>
      <c r="G23" s="50">
        <v>79.3</v>
      </c>
      <c r="H23" s="50">
        <v>22.56</v>
      </c>
      <c r="I23" s="51">
        <v>5.9320640000000001E-4</v>
      </c>
      <c r="J23" s="55">
        <v>43864</v>
      </c>
      <c r="K23" s="55">
        <v>44959</v>
      </c>
      <c r="L23" s="49" t="s">
        <v>788</v>
      </c>
      <c r="M23" s="49" t="s">
        <v>792</v>
      </c>
    </row>
    <row r="24" spans="1:13" ht="81" customHeight="1" x14ac:dyDescent="0.25">
      <c r="A24" s="54">
        <v>16</v>
      </c>
      <c r="B24" s="49" t="s">
        <v>793</v>
      </c>
      <c r="C24" s="49" t="s">
        <v>794</v>
      </c>
      <c r="D24" s="49" t="s">
        <v>795</v>
      </c>
      <c r="E24" s="49" t="s">
        <v>735</v>
      </c>
      <c r="F24" s="49" t="s">
        <v>735</v>
      </c>
      <c r="G24" s="50">
        <v>80.400000000000006</v>
      </c>
      <c r="H24" s="50">
        <v>48.97</v>
      </c>
      <c r="I24" s="51" t="s">
        <v>796</v>
      </c>
      <c r="J24" s="55">
        <v>43866</v>
      </c>
      <c r="K24" s="55">
        <v>44961</v>
      </c>
      <c r="L24" s="49" t="s">
        <v>736</v>
      </c>
      <c r="M24" s="49" t="s">
        <v>797</v>
      </c>
    </row>
    <row r="25" spans="1:13" ht="81" hidden="1" customHeight="1" x14ac:dyDescent="0.25">
      <c r="A25" s="451">
        <v>17</v>
      </c>
      <c r="B25" s="443" t="s">
        <v>798</v>
      </c>
      <c r="C25" s="443" t="s">
        <v>799</v>
      </c>
      <c r="D25" s="443" t="s">
        <v>800</v>
      </c>
      <c r="E25" s="49" t="s">
        <v>50</v>
      </c>
      <c r="F25" s="443" t="s">
        <v>749</v>
      </c>
      <c r="G25" s="50">
        <v>60.1</v>
      </c>
      <c r="H25" s="447">
        <v>99.43</v>
      </c>
      <c r="I25" s="51">
        <v>1.275308E-3</v>
      </c>
      <c r="J25" s="453">
        <v>43866</v>
      </c>
      <c r="K25" s="453">
        <v>44961</v>
      </c>
      <c r="L25" s="443" t="s">
        <v>736</v>
      </c>
      <c r="M25" s="443" t="s">
        <v>801</v>
      </c>
    </row>
    <row r="26" spans="1:13" ht="81" hidden="1" customHeight="1" x14ac:dyDescent="0.25">
      <c r="A26" s="452"/>
      <c r="B26" s="444"/>
      <c r="C26" s="444"/>
      <c r="D26" s="444"/>
      <c r="E26" s="49" t="s">
        <v>161</v>
      </c>
      <c r="F26" s="444"/>
      <c r="G26" s="50">
        <v>60.3</v>
      </c>
      <c r="H26" s="448"/>
      <c r="I26" s="51">
        <v>1.3402430000000001E-3</v>
      </c>
      <c r="J26" s="454"/>
      <c r="K26" s="454"/>
      <c r="L26" s="444"/>
      <c r="M26" s="444"/>
    </row>
    <row r="27" spans="1:13" ht="81" hidden="1" customHeight="1" x14ac:dyDescent="0.25">
      <c r="A27" s="451">
        <v>18</v>
      </c>
      <c r="B27" s="442" t="s">
        <v>802</v>
      </c>
      <c r="C27" s="442" t="s">
        <v>616</v>
      </c>
      <c r="D27" s="442" t="s">
        <v>803</v>
      </c>
      <c r="E27" s="49" t="s">
        <v>50</v>
      </c>
      <c r="F27" s="442" t="s">
        <v>749</v>
      </c>
      <c r="G27" s="50">
        <v>63.5</v>
      </c>
      <c r="H27" s="445">
        <v>94.23</v>
      </c>
      <c r="I27" s="51" t="s">
        <v>804</v>
      </c>
      <c r="J27" s="453">
        <v>43866</v>
      </c>
      <c r="K27" s="453">
        <v>44961</v>
      </c>
      <c r="L27" s="442" t="s">
        <v>753</v>
      </c>
      <c r="M27" s="442" t="s">
        <v>805</v>
      </c>
    </row>
    <row r="28" spans="1:13" ht="81" hidden="1" customHeight="1" x14ac:dyDescent="0.25">
      <c r="A28" s="452"/>
      <c r="B28" s="442"/>
      <c r="C28" s="442"/>
      <c r="D28" s="442"/>
      <c r="E28" s="49" t="s">
        <v>161</v>
      </c>
      <c r="F28" s="442"/>
      <c r="G28" s="50">
        <v>63.9</v>
      </c>
      <c r="H28" s="445"/>
      <c r="I28" s="51" t="s">
        <v>806</v>
      </c>
      <c r="J28" s="454"/>
      <c r="K28" s="454"/>
      <c r="L28" s="442"/>
      <c r="M28" s="442"/>
    </row>
    <row r="29" spans="1:13" ht="81" hidden="1" customHeight="1" x14ac:dyDescent="0.25">
      <c r="A29" s="451">
        <v>19</v>
      </c>
      <c r="B29" s="443" t="s">
        <v>807</v>
      </c>
      <c r="C29" s="443" t="s">
        <v>808</v>
      </c>
      <c r="D29" s="443" t="s">
        <v>809</v>
      </c>
      <c r="E29" s="49" t="s">
        <v>50</v>
      </c>
      <c r="F29" s="443" t="s">
        <v>749</v>
      </c>
      <c r="G29" s="50">
        <v>58.8</v>
      </c>
      <c r="H29" s="447" t="s">
        <v>810</v>
      </c>
      <c r="I29" s="51">
        <v>1.1966489999999999E-3</v>
      </c>
      <c r="J29" s="453">
        <v>43866</v>
      </c>
      <c r="K29" s="453">
        <v>44961</v>
      </c>
      <c r="L29" s="443" t="s">
        <v>736</v>
      </c>
      <c r="M29" s="443" t="s">
        <v>811</v>
      </c>
    </row>
    <row r="30" spans="1:13" ht="81" hidden="1" customHeight="1" x14ac:dyDescent="0.25">
      <c r="A30" s="452"/>
      <c r="B30" s="444"/>
      <c r="C30" s="444"/>
      <c r="D30" s="444"/>
      <c r="E30" s="49" t="s">
        <v>161</v>
      </c>
      <c r="F30" s="444"/>
      <c r="G30" s="50">
        <v>59.1</v>
      </c>
      <c r="H30" s="448"/>
      <c r="I30" s="51">
        <v>1.259802E-3</v>
      </c>
      <c r="J30" s="454"/>
      <c r="K30" s="454"/>
      <c r="L30" s="444"/>
      <c r="M30" s="444"/>
    </row>
    <row r="31" spans="1:13" ht="81" hidden="1" customHeight="1" x14ac:dyDescent="0.25">
      <c r="A31" s="455">
        <v>20</v>
      </c>
      <c r="B31" s="442" t="s">
        <v>812</v>
      </c>
      <c r="C31" s="443" t="s">
        <v>607</v>
      </c>
      <c r="D31" s="443" t="s">
        <v>813</v>
      </c>
      <c r="E31" s="49" t="s">
        <v>50</v>
      </c>
      <c r="F31" s="443" t="s">
        <v>749</v>
      </c>
      <c r="G31" s="50">
        <v>66.3</v>
      </c>
      <c r="H31" s="445">
        <v>55.99</v>
      </c>
      <c r="I31" s="51">
        <v>7.922227481454001E-4</v>
      </c>
      <c r="J31" s="453">
        <v>43872</v>
      </c>
      <c r="K31" s="453">
        <v>44967</v>
      </c>
      <c r="L31" s="443" t="s">
        <v>736</v>
      </c>
      <c r="M31" s="443" t="s">
        <v>814</v>
      </c>
    </row>
    <row r="32" spans="1:13" ht="81" hidden="1" customHeight="1" x14ac:dyDescent="0.25">
      <c r="A32" s="455"/>
      <c r="B32" s="442"/>
      <c r="C32" s="444"/>
      <c r="D32" s="444"/>
      <c r="E32" s="49" t="s">
        <v>161</v>
      </c>
      <c r="F32" s="444"/>
      <c r="G32" s="50">
        <v>66.7</v>
      </c>
      <c r="H32" s="445"/>
      <c r="I32" s="51">
        <v>8.3480480940780009E-4</v>
      </c>
      <c r="J32" s="454"/>
      <c r="K32" s="454"/>
      <c r="L32" s="444"/>
      <c r="M32" s="444"/>
    </row>
    <row r="33" spans="1:13" ht="81" hidden="1" customHeight="1" x14ac:dyDescent="0.25">
      <c r="A33" s="455">
        <v>21</v>
      </c>
      <c r="B33" s="442" t="s">
        <v>815</v>
      </c>
      <c r="C33" s="443" t="s">
        <v>816</v>
      </c>
      <c r="D33" s="443" t="s">
        <v>817</v>
      </c>
      <c r="E33" s="49" t="s">
        <v>50</v>
      </c>
      <c r="F33" s="443" t="s">
        <v>749</v>
      </c>
      <c r="G33" s="50">
        <v>58.7</v>
      </c>
      <c r="H33" s="445">
        <v>95.44</v>
      </c>
      <c r="I33" s="51">
        <v>1.195616E-3</v>
      </c>
      <c r="J33" s="453">
        <v>43872</v>
      </c>
      <c r="K33" s="453">
        <v>44967</v>
      </c>
      <c r="L33" s="443" t="s">
        <v>736</v>
      </c>
      <c r="M33" s="443" t="s">
        <v>818</v>
      </c>
    </row>
    <row r="34" spans="1:13" ht="81" hidden="1" customHeight="1" x14ac:dyDescent="0.25">
      <c r="A34" s="455"/>
      <c r="B34" s="442"/>
      <c r="C34" s="444"/>
      <c r="D34" s="444"/>
      <c r="E34" s="49" t="s">
        <v>161</v>
      </c>
      <c r="F34" s="444"/>
      <c r="G34" s="50">
        <v>58.6</v>
      </c>
      <c r="H34" s="445"/>
      <c r="I34" s="51">
        <v>1.250192E-3</v>
      </c>
      <c r="J34" s="454"/>
      <c r="K34" s="454"/>
      <c r="L34" s="444"/>
      <c r="M34" s="444"/>
    </row>
    <row r="35" spans="1:13" ht="81" hidden="1" customHeight="1" x14ac:dyDescent="0.25">
      <c r="A35" s="455">
        <v>22</v>
      </c>
      <c r="B35" s="442" t="s">
        <v>662</v>
      </c>
      <c r="C35" s="442" t="s">
        <v>663</v>
      </c>
      <c r="D35" s="442" t="s">
        <v>819</v>
      </c>
      <c r="E35" s="49" t="s">
        <v>50</v>
      </c>
      <c r="F35" s="442" t="s">
        <v>749</v>
      </c>
      <c r="G35" s="50">
        <v>61.7</v>
      </c>
      <c r="H35" s="445">
        <v>95.68</v>
      </c>
      <c r="I35" s="51">
        <v>1.259881E-3</v>
      </c>
      <c r="J35" s="439">
        <v>43872</v>
      </c>
      <c r="K35" s="439">
        <v>44967</v>
      </c>
      <c r="L35" s="442" t="s">
        <v>753</v>
      </c>
      <c r="M35" s="442" t="s">
        <v>820</v>
      </c>
    </row>
    <row r="36" spans="1:13" ht="81" hidden="1" customHeight="1" x14ac:dyDescent="0.25">
      <c r="A36" s="455"/>
      <c r="B36" s="442"/>
      <c r="C36" s="442"/>
      <c r="D36" s="442"/>
      <c r="E36" s="49" t="s">
        <v>161</v>
      </c>
      <c r="F36" s="442"/>
      <c r="G36" s="50">
        <v>62.1</v>
      </c>
      <c r="H36" s="445"/>
      <c r="I36" s="51">
        <v>1.328194E-3</v>
      </c>
      <c r="J36" s="439"/>
      <c r="K36" s="439"/>
      <c r="L36" s="442"/>
      <c r="M36" s="442"/>
    </row>
    <row r="37" spans="1:13" ht="81" hidden="1" customHeight="1" x14ac:dyDescent="0.25">
      <c r="A37" s="54">
        <v>23</v>
      </c>
      <c r="B37" s="49" t="s">
        <v>821</v>
      </c>
      <c r="C37" s="49" t="s">
        <v>265</v>
      </c>
      <c r="D37" s="49" t="s">
        <v>822</v>
      </c>
      <c r="E37" s="49" t="s">
        <v>50</v>
      </c>
      <c r="F37" s="49" t="s">
        <v>749</v>
      </c>
      <c r="G37" s="50">
        <v>60</v>
      </c>
      <c r="H37" s="50">
        <v>95.24</v>
      </c>
      <c r="I37" s="51">
        <v>1.219534E-3</v>
      </c>
      <c r="J37" s="55">
        <v>43872</v>
      </c>
      <c r="K37" s="55">
        <v>44967</v>
      </c>
      <c r="L37" s="49" t="s">
        <v>753</v>
      </c>
      <c r="M37" s="49" t="s">
        <v>823</v>
      </c>
    </row>
    <row r="38" spans="1:13" ht="81" hidden="1" customHeight="1" x14ac:dyDescent="0.25">
      <c r="A38" s="455">
        <v>24</v>
      </c>
      <c r="B38" s="437" t="s">
        <v>824</v>
      </c>
      <c r="C38" s="437" t="s">
        <v>694</v>
      </c>
      <c r="D38" s="437" t="s">
        <v>825</v>
      </c>
      <c r="E38" s="56" t="s">
        <v>50</v>
      </c>
      <c r="F38" s="437" t="s">
        <v>749</v>
      </c>
      <c r="G38" s="57">
        <v>65</v>
      </c>
      <c r="H38" s="438">
        <v>96.84</v>
      </c>
      <c r="I38" s="58">
        <v>1.3433570000000001E-3</v>
      </c>
      <c r="J38" s="439">
        <v>43879</v>
      </c>
      <c r="K38" s="439">
        <v>44974</v>
      </c>
      <c r="L38" s="437" t="s">
        <v>753</v>
      </c>
      <c r="M38" s="437" t="s">
        <v>826</v>
      </c>
    </row>
    <row r="39" spans="1:13" ht="81" hidden="1" customHeight="1" x14ac:dyDescent="0.25">
      <c r="A39" s="455"/>
      <c r="B39" s="437"/>
      <c r="C39" s="437"/>
      <c r="D39" s="437"/>
      <c r="E39" s="56" t="s">
        <v>161</v>
      </c>
      <c r="F39" s="437"/>
      <c r="G39" s="57">
        <v>65.400000000000006</v>
      </c>
      <c r="H39" s="438"/>
      <c r="I39" s="58">
        <v>1.4157320000000001E-3</v>
      </c>
      <c r="J39" s="439"/>
      <c r="K39" s="439"/>
      <c r="L39" s="437"/>
      <c r="M39" s="437"/>
    </row>
    <row r="40" spans="1:13" ht="81" hidden="1" customHeight="1" x14ac:dyDescent="0.25">
      <c r="A40" s="455">
        <v>25</v>
      </c>
      <c r="B40" s="437" t="s">
        <v>827</v>
      </c>
      <c r="C40" s="437" t="s">
        <v>690</v>
      </c>
      <c r="D40" s="437" t="s">
        <v>828</v>
      </c>
      <c r="E40" s="56" t="s">
        <v>50</v>
      </c>
      <c r="F40" s="437" t="s">
        <v>749</v>
      </c>
      <c r="G40" s="57">
        <v>66.2</v>
      </c>
      <c r="H40" s="438">
        <v>96.83</v>
      </c>
      <c r="I40" s="58">
        <v>1.3680159999999999E-3</v>
      </c>
      <c r="J40" s="439">
        <v>43879</v>
      </c>
      <c r="K40" s="439">
        <v>44974</v>
      </c>
      <c r="L40" s="437" t="s">
        <v>753</v>
      </c>
      <c r="M40" s="437" t="s">
        <v>829</v>
      </c>
    </row>
    <row r="41" spans="1:13" ht="81" hidden="1" customHeight="1" x14ac:dyDescent="0.25">
      <c r="A41" s="455"/>
      <c r="B41" s="437"/>
      <c r="C41" s="437"/>
      <c r="D41" s="437"/>
      <c r="E41" s="56" t="s">
        <v>161</v>
      </c>
      <c r="F41" s="437"/>
      <c r="G41" s="57">
        <v>66.599999999999994</v>
      </c>
      <c r="H41" s="438"/>
      <c r="I41" s="58">
        <v>1.4415599999999999E-3</v>
      </c>
      <c r="J41" s="439"/>
      <c r="K41" s="439"/>
      <c r="L41" s="437"/>
      <c r="M41" s="437"/>
    </row>
    <row r="42" spans="1:13" ht="81" hidden="1" customHeight="1" x14ac:dyDescent="0.25">
      <c r="A42" s="455">
        <v>26</v>
      </c>
      <c r="B42" s="437" t="s">
        <v>830</v>
      </c>
      <c r="C42" s="437" t="s">
        <v>831</v>
      </c>
      <c r="D42" s="437" t="s">
        <v>832</v>
      </c>
      <c r="E42" s="56" t="s">
        <v>50</v>
      </c>
      <c r="F42" s="437" t="s">
        <v>749</v>
      </c>
      <c r="G42" s="57">
        <v>62.5</v>
      </c>
      <c r="H42" s="438">
        <v>85.85</v>
      </c>
      <c r="I42" s="58">
        <v>1.1451005668749999E-3</v>
      </c>
      <c r="J42" s="439">
        <v>43879</v>
      </c>
      <c r="K42" s="439">
        <v>44974</v>
      </c>
      <c r="L42" s="456" t="s">
        <v>736</v>
      </c>
      <c r="M42" s="456" t="s">
        <v>833</v>
      </c>
    </row>
    <row r="43" spans="1:13" ht="81" hidden="1" customHeight="1" x14ac:dyDescent="0.25">
      <c r="A43" s="455"/>
      <c r="B43" s="437"/>
      <c r="C43" s="437"/>
      <c r="D43" s="437"/>
      <c r="E43" s="56" t="s">
        <v>161</v>
      </c>
      <c r="F43" s="437"/>
      <c r="G43" s="57">
        <v>62.8</v>
      </c>
      <c r="H43" s="438"/>
      <c r="I43" s="58">
        <v>1.2051707545079999E-3</v>
      </c>
      <c r="J43" s="439"/>
      <c r="K43" s="439"/>
      <c r="L43" s="457"/>
      <c r="M43" s="457"/>
    </row>
    <row r="44" spans="1:13" ht="81" hidden="1" customHeight="1" x14ac:dyDescent="0.25">
      <c r="A44" s="455">
        <v>27</v>
      </c>
      <c r="B44" s="437" t="s">
        <v>834</v>
      </c>
      <c r="C44" s="437" t="s">
        <v>642</v>
      </c>
      <c r="D44" s="437" t="s">
        <v>835</v>
      </c>
      <c r="E44" s="56" t="s">
        <v>50</v>
      </c>
      <c r="F44" s="437" t="s">
        <v>749</v>
      </c>
      <c r="G44" s="57">
        <v>68.2</v>
      </c>
      <c r="H44" s="438">
        <v>91.32</v>
      </c>
      <c r="I44" s="58">
        <v>1.329149E-3</v>
      </c>
      <c r="J44" s="439">
        <v>43879</v>
      </c>
      <c r="K44" s="439">
        <v>44974</v>
      </c>
      <c r="L44" s="437" t="s">
        <v>753</v>
      </c>
      <c r="M44" s="437" t="s">
        <v>836</v>
      </c>
    </row>
    <row r="45" spans="1:13" ht="81" hidden="1" customHeight="1" x14ac:dyDescent="0.25">
      <c r="A45" s="455"/>
      <c r="B45" s="437"/>
      <c r="C45" s="437"/>
      <c r="D45" s="437"/>
      <c r="E45" s="56" t="s">
        <v>161</v>
      </c>
      <c r="F45" s="437"/>
      <c r="G45" s="57">
        <v>68.3</v>
      </c>
      <c r="H45" s="438"/>
      <c r="I45" s="58">
        <v>1.3942329999999999E-3</v>
      </c>
      <c r="J45" s="439"/>
      <c r="K45" s="439"/>
      <c r="L45" s="437"/>
      <c r="M45" s="437"/>
    </row>
    <row r="46" spans="1:13" ht="81" hidden="1" customHeight="1" x14ac:dyDescent="0.25">
      <c r="A46" s="54">
        <v>28</v>
      </c>
      <c r="B46" s="56" t="s">
        <v>837</v>
      </c>
      <c r="C46" s="56" t="s">
        <v>269</v>
      </c>
      <c r="D46" s="56" t="s">
        <v>838</v>
      </c>
      <c r="E46" s="56" t="s">
        <v>50</v>
      </c>
      <c r="F46" s="56" t="s">
        <v>749</v>
      </c>
      <c r="G46" s="57">
        <v>59.7</v>
      </c>
      <c r="H46" s="57">
        <v>96.33</v>
      </c>
      <c r="I46" s="58">
        <v>1.2273239999999999E-3</v>
      </c>
      <c r="J46" s="55">
        <v>43879</v>
      </c>
      <c r="K46" s="55">
        <v>44974</v>
      </c>
      <c r="L46" s="56" t="s">
        <v>753</v>
      </c>
      <c r="M46" s="56" t="s">
        <v>839</v>
      </c>
    </row>
    <row r="47" spans="1:13" ht="81" hidden="1" customHeight="1" x14ac:dyDescent="0.25">
      <c r="A47" s="455">
        <v>29</v>
      </c>
      <c r="B47" s="437" t="s">
        <v>660</v>
      </c>
      <c r="C47" s="437" t="s">
        <v>661</v>
      </c>
      <c r="D47" s="437" t="s">
        <v>840</v>
      </c>
      <c r="E47" s="56" t="s">
        <v>50</v>
      </c>
      <c r="F47" s="437" t="s">
        <v>749</v>
      </c>
      <c r="G47" s="57">
        <v>54.7</v>
      </c>
      <c r="H47" s="438">
        <v>100</v>
      </c>
      <c r="I47" s="58">
        <v>1.1673759999999999E-3</v>
      </c>
      <c r="J47" s="439">
        <v>43881</v>
      </c>
      <c r="K47" s="439">
        <v>44976</v>
      </c>
      <c r="L47" s="456" t="s">
        <v>736</v>
      </c>
      <c r="M47" s="456" t="s">
        <v>841</v>
      </c>
    </row>
    <row r="48" spans="1:13" ht="81" hidden="1" customHeight="1" x14ac:dyDescent="0.25">
      <c r="A48" s="455"/>
      <c r="B48" s="437"/>
      <c r="C48" s="437"/>
      <c r="D48" s="437"/>
      <c r="E48" s="56" t="s">
        <v>161</v>
      </c>
      <c r="F48" s="437"/>
      <c r="G48" s="57">
        <v>54.8</v>
      </c>
      <c r="H48" s="438"/>
      <c r="I48" s="58">
        <v>1.224981E-3</v>
      </c>
      <c r="J48" s="439"/>
      <c r="K48" s="439"/>
      <c r="L48" s="457"/>
      <c r="M48" s="457"/>
    </row>
    <row r="49" spans="1:13" ht="81" hidden="1" customHeight="1" x14ac:dyDescent="0.25">
      <c r="A49" s="455">
        <v>30</v>
      </c>
      <c r="B49" s="437" t="s">
        <v>842</v>
      </c>
      <c r="C49" s="437" t="s">
        <v>843</v>
      </c>
      <c r="D49" s="437" t="s">
        <v>844</v>
      </c>
      <c r="E49" s="56" t="s">
        <v>50</v>
      </c>
      <c r="F49" s="437" t="s">
        <v>749</v>
      </c>
      <c r="G49" s="57">
        <v>66.400000000000006</v>
      </c>
      <c r="H49" s="438">
        <v>98.99</v>
      </c>
      <c r="I49" s="58">
        <v>1.402758E-3</v>
      </c>
      <c r="J49" s="439">
        <v>43881</v>
      </c>
      <c r="K49" s="439">
        <v>44976</v>
      </c>
      <c r="L49" s="437" t="s">
        <v>753</v>
      </c>
      <c r="M49" s="437" t="s">
        <v>845</v>
      </c>
    </row>
    <row r="50" spans="1:13" ht="81" hidden="1" customHeight="1" x14ac:dyDescent="0.25">
      <c r="A50" s="455"/>
      <c r="B50" s="437"/>
      <c r="C50" s="437"/>
      <c r="D50" s="437"/>
      <c r="E50" s="56" t="s">
        <v>161</v>
      </c>
      <c r="F50" s="437"/>
      <c r="G50" s="57">
        <v>66.7</v>
      </c>
      <c r="H50" s="438"/>
      <c r="I50" s="58">
        <v>1.4759300000000001E-3</v>
      </c>
      <c r="J50" s="439"/>
      <c r="K50" s="439"/>
      <c r="L50" s="437"/>
      <c r="M50" s="437"/>
    </row>
    <row r="51" spans="1:13" ht="81" hidden="1" customHeight="1" x14ac:dyDescent="0.25">
      <c r="A51" s="54">
        <v>31</v>
      </c>
      <c r="B51" s="56" t="s">
        <v>846</v>
      </c>
      <c r="C51" s="56" t="s">
        <v>847</v>
      </c>
      <c r="D51" s="56" t="s">
        <v>848</v>
      </c>
      <c r="E51" s="56" t="s">
        <v>50</v>
      </c>
      <c r="F51" s="56" t="s">
        <v>749</v>
      </c>
      <c r="G51" s="57">
        <v>68.099999999999994</v>
      </c>
      <c r="H51" s="57">
        <v>95.74</v>
      </c>
      <c r="I51" s="58">
        <v>1.391438E-3</v>
      </c>
      <c r="J51" s="55">
        <v>43881</v>
      </c>
      <c r="K51" s="55">
        <v>44976</v>
      </c>
      <c r="L51" s="56" t="s">
        <v>753</v>
      </c>
      <c r="M51" s="56" t="s">
        <v>849</v>
      </c>
    </row>
    <row r="52" spans="1:13" ht="81" customHeight="1" x14ac:dyDescent="0.25">
      <c r="A52" s="54">
        <v>32</v>
      </c>
      <c r="B52" s="56" t="s">
        <v>850</v>
      </c>
      <c r="C52" s="56" t="s">
        <v>851</v>
      </c>
      <c r="D52" s="56" t="s">
        <v>852</v>
      </c>
      <c r="E52" s="56" t="s">
        <v>735</v>
      </c>
      <c r="F52" s="56" t="s">
        <v>735</v>
      </c>
      <c r="G52" s="57">
        <v>80.599999999999994</v>
      </c>
      <c r="H52" s="57">
        <v>41.6</v>
      </c>
      <c r="I52" s="58">
        <v>1.1117880000000001E-3</v>
      </c>
      <c r="J52" s="55">
        <v>43881</v>
      </c>
      <c r="K52" s="55">
        <v>44976</v>
      </c>
      <c r="L52" s="56" t="s">
        <v>736</v>
      </c>
      <c r="M52" s="56" t="s">
        <v>853</v>
      </c>
    </row>
    <row r="53" spans="1:13" ht="81" customHeight="1" x14ac:dyDescent="0.25">
      <c r="A53" s="54">
        <v>33</v>
      </c>
      <c r="B53" s="56" t="s">
        <v>854</v>
      </c>
      <c r="C53" s="56" t="s">
        <v>855</v>
      </c>
      <c r="D53" s="56" t="s">
        <v>856</v>
      </c>
      <c r="E53" s="56" t="s">
        <v>735</v>
      </c>
      <c r="F53" s="56" t="s">
        <v>735</v>
      </c>
      <c r="G53" s="57">
        <v>79.400000000000006</v>
      </c>
      <c r="H53" s="57">
        <v>28</v>
      </c>
      <c r="I53" s="58">
        <v>7.3717749999999995E-4</v>
      </c>
      <c r="J53" s="55">
        <v>43881</v>
      </c>
      <c r="K53" s="55">
        <v>44976</v>
      </c>
      <c r="L53" s="56" t="s">
        <v>736</v>
      </c>
      <c r="M53" s="56" t="s">
        <v>857</v>
      </c>
    </row>
    <row r="54" spans="1:13" ht="81" customHeight="1" x14ac:dyDescent="0.25">
      <c r="A54" s="54">
        <v>34</v>
      </c>
      <c r="B54" s="56" t="s">
        <v>858</v>
      </c>
      <c r="C54" s="56" t="s">
        <v>233</v>
      </c>
      <c r="D54" s="56" t="s">
        <v>859</v>
      </c>
      <c r="E54" s="56" t="s">
        <v>735</v>
      </c>
      <c r="F54" s="56" t="s">
        <v>735</v>
      </c>
      <c r="G54" s="57">
        <v>81.2</v>
      </c>
      <c r="H54" s="57">
        <v>37.17</v>
      </c>
      <c r="I54" s="58">
        <v>1.0007880000000001E-3</v>
      </c>
      <c r="J54" s="55">
        <v>43881</v>
      </c>
      <c r="K54" s="55">
        <v>44976</v>
      </c>
      <c r="L54" s="56" t="s">
        <v>736</v>
      </c>
      <c r="M54" s="56" t="s">
        <v>860</v>
      </c>
    </row>
    <row r="55" spans="1:13" ht="81" hidden="1" customHeight="1" x14ac:dyDescent="0.25">
      <c r="A55" s="455">
        <v>35</v>
      </c>
      <c r="B55" s="437" t="s">
        <v>861</v>
      </c>
      <c r="C55" s="437" t="s">
        <v>862</v>
      </c>
      <c r="D55" s="437" t="s">
        <v>863</v>
      </c>
      <c r="E55" s="56" t="s">
        <v>50</v>
      </c>
      <c r="F55" s="437" t="s">
        <v>749</v>
      </c>
      <c r="G55" s="57">
        <v>55.7</v>
      </c>
      <c r="H55" s="438">
        <v>94.63</v>
      </c>
      <c r="I55" s="58">
        <v>1.1248829999999999E-3</v>
      </c>
      <c r="J55" s="439">
        <v>43893</v>
      </c>
      <c r="K55" s="439">
        <v>44987</v>
      </c>
      <c r="L55" s="437" t="s">
        <v>753</v>
      </c>
      <c r="M55" s="437" t="s">
        <v>864</v>
      </c>
    </row>
    <row r="56" spans="1:13" ht="81" hidden="1" customHeight="1" x14ac:dyDescent="0.25">
      <c r="A56" s="455"/>
      <c r="B56" s="437"/>
      <c r="C56" s="437"/>
      <c r="D56" s="437"/>
      <c r="E56" s="56" t="s">
        <v>161</v>
      </c>
      <c r="F56" s="437"/>
      <c r="G56" s="57">
        <v>56.1</v>
      </c>
      <c r="H56" s="438"/>
      <c r="I56" s="58" t="s">
        <v>865</v>
      </c>
      <c r="J56" s="439"/>
      <c r="K56" s="439"/>
      <c r="L56" s="437"/>
      <c r="M56" s="437"/>
    </row>
    <row r="57" spans="1:13" ht="81" hidden="1" customHeight="1" x14ac:dyDescent="0.25">
      <c r="A57" s="455">
        <v>36</v>
      </c>
      <c r="B57" s="442" t="s">
        <v>665</v>
      </c>
      <c r="C57" s="442" t="s">
        <v>666</v>
      </c>
      <c r="D57" s="442" t="s">
        <v>866</v>
      </c>
      <c r="E57" s="49" t="s">
        <v>50</v>
      </c>
      <c r="F57" s="442" t="s">
        <v>749</v>
      </c>
      <c r="G57" s="50">
        <v>61.9</v>
      </c>
      <c r="H57" s="445">
        <v>98.44</v>
      </c>
      <c r="I57" s="51">
        <v>1.3004259999999999E-3</v>
      </c>
      <c r="J57" s="439">
        <v>43893</v>
      </c>
      <c r="K57" s="439">
        <v>44987</v>
      </c>
      <c r="L57" s="442" t="s">
        <v>753</v>
      </c>
      <c r="M57" s="442" t="s">
        <v>867</v>
      </c>
    </row>
    <row r="58" spans="1:13" ht="81" hidden="1" customHeight="1" x14ac:dyDescent="0.25">
      <c r="A58" s="455"/>
      <c r="B58" s="442"/>
      <c r="C58" s="442"/>
      <c r="D58" s="442"/>
      <c r="E58" s="49" t="s">
        <v>161</v>
      </c>
      <c r="F58" s="442"/>
      <c r="G58" s="50">
        <v>62.2</v>
      </c>
      <c r="H58" s="445"/>
      <c r="I58" s="51">
        <v>1.368707E-3</v>
      </c>
      <c r="J58" s="439"/>
      <c r="K58" s="439"/>
      <c r="L58" s="442"/>
      <c r="M58" s="442"/>
    </row>
    <row r="59" spans="1:13" ht="81" hidden="1" customHeight="1" x14ac:dyDescent="0.25">
      <c r="A59" s="455">
        <v>37</v>
      </c>
      <c r="B59" s="442" t="s">
        <v>667</v>
      </c>
      <c r="C59" s="442" t="s">
        <v>668</v>
      </c>
      <c r="D59" s="442" t="s">
        <v>868</v>
      </c>
      <c r="E59" s="49" t="s">
        <v>50</v>
      </c>
      <c r="F59" s="442" t="s">
        <v>749</v>
      </c>
      <c r="G59" s="50">
        <v>59.4</v>
      </c>
      <c r="H59" s="445">
        <v>96.1</v>
      </c>
      <c r="I59" s="51">
        <v>1.2182409999999999E-3</v>
      </c>
      <c r="J59" s="439">
        <v>43893</v>
      </c>
      <c r="K59" s="439">
        <v>44987</v>
      </c>
      <c r="L59" s="442" t="s">
        <v>753</v>
      </c>
      <c r="M59" s="442" t="s">
        <v>869</v>
      </c>
    </row>
    <row r="60" spans="1:13" ht="81" hidden="1" customHeight="1" x14ac:dyDescent="0.25">
      <c r="A60" s="455"/>
      <c r="B60" s="442"/>
      <c r="C60" s="442"/>
      <c r="D60" s="442"/>
      <c r="E60" s="49" t="s">
        <v>161</v>
      </c>
      <c r="F60" s="442"/>
      <c r="G60" s="50">
        <v>59.3</v>
      </c>
      <c r="H60" s="445"/>
      <c r="I60" s="51">
        <v>1.2738750000000001E-3</v>
      </c>
      <c r="J60" s="439"/>
      <c r="K60" s="439"/>
      <c r="L60" s="442"/>
      <c r="M60" s="442"/>
    </row>
    <row r="61" spans="1:13" ht="81" hidden="1" customHeight="1" x14ac:dyDescent="0.25">
      <c r="A61" s="455">
        <v>38</v>
      </c>
      <c r="B61" s="437" t="s">
        <v>645</v>
      </c>
      <c r="C61" s="437" t="s">
        <v>646</v>
      </c>
      <c r="D61" s="437" t="s">
        <v>870</v>
      </c>
      <c r="E61" s="56" t="s">
        <v>50</v>
      </c>
      <c r="F61" s="437" t="s">
        <v>749</v>
      </c>
      <c r="G61" s="57">
        <v>57.3</v>
      </c>
      <c r="H61" s="438">
        <v>97.63</v>
      </c>
      <c r="I61" s="58">
        <v>1.1938820000000001E-3</v>
      </c>
      <c r="J61" s="439">
        <v>43893</v>
      </c>
      <c r="K61" s="439">
        <v>44987</v>
      </c>
      <c r="L61" s="456" t="s">
        <v>736</v>
      </c>
      <c r="M61" s="456" t="s">
        <v>871</v>
      </c>
    </row>
    <row r="62" spans="1:13" ht="81" hidden="1" customHeight="1" x14ac:dyDescent="0.25">
      <c r="A62" s="455"/>
      <c r="B62" s="437"/>
      <c r="C62" s="437"/>
      <c r="D62" s="437"/>
      <c r="E62" s="56" t="s">
        <v>161</v>
      </c>
      <c r="F62" s="437"/>
      <c r="G62" s="57">
        <v>57.6</v>
      </c>
      <c r="H62" s="438"/>
      <c r="I62" s="58">
        <v>1.257055E-3</v>
      </c>
      <c r="J62" s="439"/>
      <c r="K62" s="439"/>
      <c r="L62" s="457"/>
      <c r="M62" s="457"/>
    </row>
    <row r="63" spans="1:13" ht="81" hidden="1" customHeight="1" x14ac:dyDescent="0.25">
      <c r="A63" s="455">
        <v>39</v>
      </c>
      <c r="B63" s="437" t="s">
        <v>634</v>
      </c>
      <c r="C63" s="437" t="s">
        <v>632</v>
      </c>
      <c r="D63" s="437" t="s">
        <v>872</v>
      </c>
      <c r="E63" s="56" t="s">
        <v>50</v>
      </c>
      <c r="F63" s="437" t="s">
        <v>749</v>
      </c>
      <c r="G63" s="57">
        <v>62.4</v>
      </c>
      <c r="H63" s="438">
        <v>98.46</v>
      </c>
      <c r="I63" s="58">
        <v>1.3111959999999999E-3</v>
      </c>
      <c r="J63" s="439">
        <v>43893</v>
      </c>
      <c r="K63" s="439">
        <v>44987</v>
      </c>
      <c r="L63" s="456" t="s">
        <v>736</v>
      </c>
      <c r="M63" s="456" t="s">
        <v>873</v>
      </c>
    </row>
    <row r="64" spans="1:13" ht="81" hidden="1" customHeight="1" x14ac:dyDescent="0.25">
      <c r="A64" s="455"/>
      <c r="B64" s="437"/>
      <c r="C64" s="437"/>
      <c r="D64" s="437"/>
      <c r="E64" s="56" t="s">
        <v>161</v>
      </c>
      <c r="F64" s="437"/>
      <c r="G64" s="57">
        <v>62.7</v>
      </c>
      <c r="H64" s="438"/>
      <c r="I64" s="58">
        <v>1.37999E-3</v>
      </c>
      <c r="J64" s="439"/>
      <c r="K64" s="439"/>
      <c r="L64" s="457"/>
      <c r="M64" s="457"/>
    </row>
    <row r="65" spans="1:13" ht="81" hidden="1" customHeight="1" x14ac:dyDescent="0.25">
      <c r="A65" s="455">
        <v>40</v>
      </c>
      <c r="B65" s="437" t="s">
        <v>679</v>
      </c>
      <c r="C65" s="437" t="s">
        <v>680</v>
      </c>
      <c r="D65" s="437" t="s">
        <v>874</v>
      </c>
      <c r="E65" s="56" t="s">
        <v>50</v>
      </c>
      <c r="F65" s="437" t="s">
        <v>749</v>
      </c>
      <c r="G65" s="57">
        <v>60.6</v>
      </c>
      <c r="H65" s="438">
        <v>98.59</v>
      </c>
      <c r="I65" s="58">
        <v>1.275055E-3</v>
      </c>
      <c r="J65" s="439">
        <v>43893</v>
      </c>
      <c r="K65" s="439">
        <v>44987</v>
      </c>
      <c r="L65" s="456" t="s">
        <v>736</v>
      </c>
      <c r="M65" s="456" t="s">
        <v>875</v>
      </c>
    </row>
    <row r="66" spans="1:13" ht="81" hidden="1" customHeight="1" x14ac:dyDescent="0.25">
      <c r="A66" s="455"/>
      <c r="B66" s="437"/>
      <c r="C66" s="437"/>
      <c r="D66" s="437"/>
      <c r="E66" s="56" t="s">
        <v>161</v>
      </c>
      <c r="F66" s="437"/>
      <c r="G66" s="57">
        <v>60.9</v>
      </c>
      <c r="H66" s="438"/>
      <c r="I66" s="58">
        <v>1.3421430000000001E-3</v>
      </c>
      <c r="J66" s="439"/>
      <c r="K66" s="439"/>
      <c r="L66" s="457"/>
      <c r="M66" s="457"/>
    </row>
    <row r="67" spans="1:13" ht="81" hidden="1" customHeight="1" x14ac:dyDescent="0.25">
      <c r="A67" s="455">
        <v>41</v>
      </c>
      <c r="B67" s="437" t="s">
        <v>635</v>
      </c>
      <c r="C67" s="437" t="s">
        <v>636</v>
      </c>
      <c r="D67" s="437" t="s">
        <v>876</v>
      </c>
      <c r="E67" s="56" t="s">
        <v>50</v>
      </c>
      <c r="F67" s="437" t="s">
        <v>749</v>
      </c>
      <c r="G67" s="57">
        <v>54.6</v>
      </c>
      <c r="H67" s="438">
        <v>98.86</v>
      </c>
      <c r="I67" s="58">
        <v>1.151958E-3</v>
      </c>
      <c r="J67" s="439">
        <v>43893</v>
      </c>
      <c r="K67" s="439">
        <v>44987</v>
      </c>
      <c r="L67" s="456" t="s">
        <v>736</v>
      </c>
      <c r="M67" s="456" t="s">
        <v>877</v>
      </c>
    </row>
    <row r="68" spans="1:13" ht="81" hidden="1" customHeight="1" x14ac:dyDescent="0.25">
      <c r="A68" s="455"/>
      <c r="B68" s="437"/>
      <c r="C68" s="437"/>
      <c r="D68" s="437"/>
      <c r="E68" s="56" t="s">
        <v>161</v>
      </c>
      <c r="F68" s="437"/>
      <c r="G68" s="57">
        <v>54.9</v>
      </c>
      <c r="H68" s="438"/>
      <c r="I68" s="58">
        <v>1.213226E-3</v>
      </c>
      <c r="J68" s="439"/>
      <c r="K68" s="439"/>
      <c r="L68" s="457"/>
      <c r="M68" s="457"/>
    </row>
    <row r="69" spans="1:13" ht="81" hidden="1" customHeight="1" x14ac:dyDescent="0.25">
      <c r="A69" s="455">
        <v>42</v>
      </c>
      <c r="B69" s="437" t="s">
        <v>878</v>
      </c>
      <c r="C69" s="437" t="s">
        <v>879</v>
      </c>
      <c r="D69" s="437" t="s">
        <v>880</v>
      </c>
      <c r="E69" s="56" t="s">
        <v>50</v>
      </c>
      <c r="F69" s="437" t="s">
        <v>749</v>
      </c>
      <c r="G69" s="57">
        <v>55.9</v>
      </c>
      <c r="H69" s="438">
        <v>98.34</v>
      </c>
      <c r="I69" s="58">
        <v>1.173182E-3</v>
      </c>
      <c r="J69" s="439">
        <v>43893</v>
      </c>
      <c r="K69" s="439">
        <v>44987</v>
      </c>
      <c r="L69" s="456" t="s">
        <v>736</v>
      </c>
      <c r="M69" s="456" t="s">
        <v>881</v>
      </c>
    </row>
    <row r="70" spans="1:13" ht="81" hidden="1" customHeight="1" x14ac:dyDescent="0.25">
      <c r="A70" s="455"/>
      <c r="B70" s="437"/>
      <c r="C70" s="437"/>
      <c r="D70" s="437"/>
      <c r="E70" s="56" t="s">
        <v>161</v>
      </c>
      <c r="F70" s="437"/>
      <c r="G70" s="57">
        <v>56.3</v>
      </c>
      <c r="H70" s="438"/>
      <c r="I70" s="58">
        <v>1.23762E-3</v>
      </c>
      <c r="J70" s="439"/>
      <c r="K70" s="439"/>
      <c r="L70" s="457"/>
      <c r="M70" s="457"/>
    </row>
    <row r="71" spans="1:13" ht="81" hidden="1" customHeight="1" x14ac:dyDescent="0.25">
      <c r="A71" s="455">
        <v>43</v>
      </c>
      <c r="B71" s="437" t="s">
        <v>882</v>
      </c>
      <c r="C71" s="437" t="s">
        <v>686</v>
      </c>
      <c r="D71" s="437" t="s">
        <v>883</v>
      </c>
      <c r="E71" s="56" t="s">
        <v>50</v>
      </c>
      <c r="F71" s="437" t="s">
        <v>749</v>
      </c>
      <c r="G71" s="57">
        <v>60.6</v>
      </c>
      <c r="H71" s="438">
        <v>98.5</v>
      </c>
      <c r="I71" s="58">
        <v>1.2738910000000001E-3</v>
      </c>
      <c r="J71" s="439">
        <v>43899</v>
      </c>
      <c r="K71" s="439">
        <v>44993</v>
      </c>
      <c r="L71" s="456" t="s">
        <v>736</v>
      </c>
      <c r="M71" s="456" t="s">
        <v>884</v>
      </c>
    </row>
    <row r="72" spans="1:13" ht="81" hidden="1" customHeight="1" x14ac:dyDescent="0.25">
      <c r="A72" s="455"/>
      <c r="B72" s="437"/>
      <c r="C72" s="437"/>
      <c r="D72" s="437"/>
      <c r="E72" s="56" t="s">
        <v>161</v>
      </c>
      <c r="F72" s="437"/>
      <c r="G72" s="57">
        <v>61</v>
      </c>
      <c r="H72" s="438"/>
      <c r="I72" s="58">
        <v>1.3431199999999999E-3</v>
      </c>
      <c r="J72" s="439"/>
      <c r="K72" s="439"/>
      <c r="L72" s="457"/>
      <c r="M72" s="457"/>
    </row>
    <row r="73" spans="1:13" ht="81" hidden="1" customHeight="1" x14ac:dyDescent="0.25">
      <c r="A73" s="455">
        <v>44</v>
      </c>
      <c r="B73" s="437" t="s">
        <v>885</v>
      </c>
      <c r="C73" s="437" t="s">
        <v>886</v>
      </c>
      <c r="D73" s="437" t="s">
        <v>887</v>
      </c>
      <c r="E73" s="56" t="s">
        <v>50</v>
      </c>
      <c r="F73" s="437" t="s">
        <v>749</v>
      </c>
      <c r="G73" s="57">
        <v>63</v>
      </c>
      <c r="H73" s="438">
        <v>96.18</v>
      </c>
      <c r="I73" s="58">
        <v>1.2931489999999999E-3</v>
      </c>
      <c r="J73" s="439">
        <v>43899</v>
      </c>
      <c r="K73" s="439">
        <v>44993</v>
      </c>
      <c r="L73" s="442" t="s">
        <v>753</v>
      </c>
      <c r="M73" s="456" t="s">
        <v>888</v>
      </c>
    </row>
    <row r="74" spans="1:13" ht="81" hidden="1" customHeight="1" x14ac:dyDescent="0.25">
      <c r="A74" s="455"/>
      <c r="B74" s="437"/>
      <c r="C74" s="437"/>
      <c r="D74" s="437"/>
      <c r="E74" s="56" t="s">
        <v>161</v>
      </c>
      <c r="F74" s="437"/>
      <c r="G74" s="57">
        <v>63.4</v>
      </c>
      <c r="H74" s="438"/>
      <c r="I74" s="58">
        <v>1.3630840000000001E-3</v>
      </c>
      <c r="J74" s="439"/>
      <c r="K74" s="439"/>
      <c r="L74" s="442"/>
      <c r="M74" s="457"/>
    </row>
    <row r="75" spans="1:13" ht="81" hidden="1" customHeight="1" x14ac:dyDescent="0.25">
      <c r="A75" s="455">
        <v>45</v>
      </c>
      <c r="B75" s="437" t="s">
        <v>889</v>
      </c>
      <c r="C75" s="437" t="s">
        <v>890</v>
      </c>
      <c r="D75" s="437" t="s">
        <v>891</v>
      </c>
      <c r="E75" s="56" t="s">
        <v>50</v>
      </c>
      <c r="F75" s="437" t="s">
        <v>749</v>
      </c>
      <c r="G75" s="57">
        <v>64.7</v>
      </c>
      <c r="H75" s="438">
        <v>98.96</v>
      </c>
      <c r="I75" s="58">
        <v>1.3664300000000001E-3</v>
      </c>
      <c r="J75" s="439">
        <v>43899</v>
      </c>
      <c r="K75" s="439">
        <v>44993</v>
      </c>
      <c r="L75" s="442" t="s">
        <v>753</v>
      </c>
      <c r="M75" s="456" t="s">
        <v>892</v>
      </c>
    </row>
    <row r="76" spans="1:13" ht="81" hidden="1" customHeight="1" x14ac:dyDescent="0.25">
      <c r="A76" s="455"/>
      <c r="B76" s="437"/>
      <c r="C76" s="437"/>
      <c r="D76" s="437"/>
      <c r="E76" s="56" t="s">
        <v>161</v>
      </c>
      <c r="F76" s="437"/>
      <c r="G76" s="57">
        <v>65</v>
      </c>
      <c r="H76" s="438"/>
      <c r="I76" s="58">
        <v>1.4378769999999999E-3</v>
      </c>
      <c r="J76" s="439"/>
      <c r="K76" s="439"/>
      <c r="L76" s="442"/>
      <c r="M76" s="457"/>
    </row>
    <row r="77" spans="1:13" ht="81" hidden="1" customHeight="1" x14ac:dyDescent="0.25">
      <c r="A77" s="54">
        <v>46</v>
      </c>
      <c r="B77" s="56" t="s">
        <v>893</v>
      </c>
      <c r="C77" s="56" t="s">
        <v>272</v>
      </c>
      <c r="D77" s="56" t="s">
        <v>894</v>
      </c>
      <c r="E77" s="56" t="s">
        <v>50</v>
      </c>
      <c r="F77" s="56" t="s">
        <v>749</v>
      </c>
      <c r="G77" s="57">
        <v>61.2</v>
      </c>
      <c r="H77" s="57">
        <v>98.25</v>
      </c>
      <c r="I77" s="58">
        <v>1.2832379999999999E-3</v>
      </c>
      <c r="J77" s="55">
        <v>43899</v>
      </c>
      <c r="K77" s="55">
        <v>44993</v>
      </c>
      <c r="L77" s="49" t="s">
        <v>753</v>
      </c>
      <c r="M77" s="56" t="s">
        <v>895</v>
      </c>
    </row>
    <row r="78" spans="1:13" ht="81" hidden="1" customHeight="1" x14ac:dyDescent="0.25">
      <c r="A78" s="455">
        <v>47</v>
      </c>
      <c r="B78" s="437" t="s">
        <v>896</v>
      </c>
      <c r="C78" s="437" t="s">
        <v>649</v>
      </c>
      <c r="D78" s="437" t="s">
        <v>897</v>
      </c>
      <c r="E78" s="56" t="s">
        <v>50</v>
      </c>
      <c r="F78" s="437" t="s">
        <v>749</v>
      </c>
      <c r="G78" s="57">
        <v>64.099999999999994</v>
      </c>
      <c r="H78" s="438">
        <v>98.94</v>
      </c>
      <c r="I78" s="58">
        <v>1.3534840000000001E-3</v>
      </c>
      <c r="J78" s="439">
        <v>43899</v>
      </c>
      <c r="K78" s="439">
        <v>44993</v>
      </c>
      <c r="L78" s="442" t="s">
        <v>753</v>
      </c>
      <c r="M78" s="456" t="s">
        <v>898</v>
      </c>
    </row>
    <row r="79" spans="1:13" ht="81" hidden="1" customHeight="1" x14ac:dyDescent="0.25">
      <c r="A79" s="455"/>
      <c r="B79" s="437"/>
      <c r="C79" s="437"/>
      <c r="D79" s="437"/>
      <c r="E79" s="56" t="s">
        <v>161</v>
      </c>
      <c r="F79" s="437"/>
      <c r="G79" s="57">
        <v>64.2</v>
      </c>
      <c r="H79" s="438"/>
      <c r="I79" s="58">
        <v>1.419893E-3</v>
      </c>
      <c r="J79" s="439"/>
      <c r="K79" s="439"/>
      <c r="L79" s="442"/>
      <c r="M79" s="457"/>
    </row>
    <row r="80" spans="1:13" ht="81" hidden="1" customHeight="1" x14ac:dyDescent="0.25">
      <c r="A80" s="54">
        <v>48</v>
      </c>
      <c r="B80" s="56" t="s">
        <v>899</v>
      </c>
      <c r="C80" s="56" t="s">
        <v>900</v>
      </c>
      <c r="D80" s="56" t="s">
        <v>901</v>
      </c>
      <c r="E80" s="56" t="s">
        <v>50</v>
      </c>
      <c r="F80" s="56" t="s">
        <v>749</v>
      </c>
      <c r="G80" s="57">
        <v>64.8</v>
      </c>
      <c r="H80" s="57">
        <v>96.92</v>
      </c>
      <c r="I80" s="58">
        <v>1.34033E-3</v>
      </c>
      <c r="J80" s="55">
        <v>43899</v>
      </c>
      <c r="K80" s="55">
        <v>44993</v>
      </c>
      <c r="L80" s="49" t="s">
        <v>753</v>
      </c>
      <c r="M80" s="56" t="s">
        <v>902</v>
      </c>
    </row>
    <row r="81" spans="1:13" ht="81" hidden="1" customHeight="1" x14ac:dyDescent="0.25">
      <c r="A81" s="455">
        <v>49</v>
      </c>
      <c r="B81" s="437" t="s">
        <v>903</v>
      </c>
      <c r="C81" s="437" t="s">
        <v>904</v>
      </c>
      <c r="D81" s="437" t="s">
        <v>905</v>
      </c>
      <c r="E81" s="56" t="s">
        <v>50</v>
      </c>
      <c r="F81" s="437" t="s">
        <v>749</v>
      </c>
      <c r="G81" s="57">
        <v>67.099999999999994</v>
      </c>
      <c r="H81" s="438">
        <v>96.91</v>
      </c>
      <c r="I81" s="58">
        <v>1.38776E-3</v>
      </c>
      <c r="J81" s="439">
        <v>43899</v>
      </c>
      <c r="K81" s="439">
        <v>44993</v>
      </c>
      <c r="L81" s="442" t="s">
        <v>753</v>
      </c>
      <c r="M81" s="456" t="s">
        <v>906</v>
      </c>
    </row>
    <row r="82" spans="1:13" ht="81" hidden="1" customHeight="1" x14ac:dyDescent="0.25">
      <c r="A82" s="455"/>
      <c r="B82" s="437"/>
      <c r="C82" s="437"/>
      <c r="D82" s="437"/>
      <c r="E82" s="56" t="s">
        <v>161</v>
      </c>
      <c r="F82" s="437"/>
      <c r="G82" s="57">
        <v>67.5</v>
      </c>
      <c r="H82" s="438"/>
      <c r="I82" s="58">
        <v>1.462248E-3</v>
      </c>
      <c r="J82" s="439"/>
      <c r="K82" s="439"/>
      <c r="L82" s="442"/>
      <c r="M82" s="457"/>
    </row>
    <row r="83" spans="1:13" ht="81" hidden="1" customHeight="1" x14ac:dyDescent="0.25">
      <c r="A83" s="455">
        <v>50</v>
      </c>
      <c r="B83" s="437" t="s">
        <v>639</v>
      </c>
      <c r="C83" s="437" t="s">
        <v>640</v>
      </c>
      <c r="D83" s="437" t="s">
        <v>907</v>
      </c>
      <c r="E83" s="56" t="s">
        <v>50</v>
      </c>
      <c r="F83" s="437" t="s">
        <v>749</v>
      </c>
      <c r="G83" s="57">
        <v>59.9</v>
      </c>
      <c r="H83" s="438">
        <v>100</v>
      </c>
      <c r="I83" s="58">
        <v>1.2783510000000001E-3</v>
      </c>
      <c r="J83" s="439">
        <v>43903</v>
      </c>
      <c r="K83" s="439">
        <v>44997</v>
      </c>
      <c r="L83" s="442" t="s">
        <v>736</v>
      </c>
      <c r="M83" s="456" t="s">
        <v>908</v>
      </c>
    </row>
    <row r="84" spans="1:13" ht="81" hidden="1" customHeight="1" x14ac:dyDescent="0.25">
      <c r="A84" s="455"/>
      <c r="B84" s="437"/>
      <c r="C84" s="437"/>
      <c r="D84" s="437"/>
      <c r="E84" s="56" t="s">
        <v>161</v>
      </c>
      <c r="F84" s="437"/>
      <c r="G84" s="57">
        <v>60.3</v>
      </c>
      <c r="H84" s="438"/>
      <c r="I84" s="58">
        <v>1.3479259999999999E-3</v>
      </c>
      <c r="J84" s="439"/>
      <c r="K84" s="439"/>
      <c r="L84" s="442"/>
      <c r="M84" s="457"/>
    </row>
    <row r="85" spans="1:13" ht="137.25" hidden="1" customHeight="1" x14ac:dyDescent="0.25">
      <c r="A85" s="54">
        <v>51</v>
      </c>
      <c r="B85" s="56" t="s">
        <v>909</v>
      </c>
      <c r="C85" s="56" t="s">
        <v>364</v>
      </c>
      <c r="D85" s="56" t="s">
        <v>910</v>
      </c>
      <c r="E85" s="56" t="s">
        <v>50</v>
      </c>
      <c r="F85" s="56" t="s">
        <v>749</v>
      </c>
      <c r="G85" s="57">
        <v>58.4</v>
      </c>
      <c r="H85" s="57">
        <v>97.96</v>
      </c>
      <c r="I85" s="58">
        <v>1.220914E-3</v>
      </c>
      <c r="J85" s="55">
        <v>43903</v>
      </c>
      <c r="K85" s="55">
        <v>44997</v>
      </c>
      <c r="L85" s="49" t="s">
        <v>736</v>
      </c>
      <c r="M85" s="56" t="s">
        <v>911</v>
      </c>
    </row>
    <row r="86" spans="1:13" ht="81" hidden="1" customHeight="1" x14ac:dyDescent="0.25">
      <c r="A86" s="455">
        <v>52</v>
      </c>
      <c r="B86" s="437" t="s">
        <v>676</v>
      </c>
      <c r="C86" s="437" t="s">
        <v>677</v>
      </c>
      <c r="D86" s="437" t="s">
        <v>912</v>
      </c>
      <c r="E86" s="56" t="s">
        <v>50</v>
      </c>
      <c r="F86" s="437" t="s">
        <v>749</v>
      </c>
      <c r="G86" s="57">
        <v>53.8</v>
      </c>
      <c r="H86" s="438">
        <v>98.73</v>
      </c>
      <c r="I86" s="58">
        <v>1.1335869999999999E-3</v>
      </c>
      <c r="J86" s="439">
        <v>43903</v>
      </c>
      <c r="K86" s="439">
        <v>44997</v>
      </c>
      <c r="L86" s="442" t="s">
        <v>736</v>
      </c>
      <c r="M86" s="456" t="s">
        <v>913</v>
      </c>
    </row>
    <row r="87" spans="1:13" ht="81" hidden="1" customHeight="1" x14ac:dyDescent="0.25">
      <c r="A87" s="455"/>
      <c r="B87" s="437"/>
      <c r="C87" s="437"/>
      <c r="D87" s="437"/>
      <c r="E87" s="56" t="s">
        <v>161</v>
      </c>
      <c r="F87" s="437"/>
      <c r="G87" s="57">
        <v>54.2</v>
      </c>
      <c r="H87" s="438"/>
      <c r="I87" s="58">
        <v>1.1961809999999999E-3</v>
      </c>
      <c r="J87" s="439"/>
      <c r="K87" s="439"/>
      <c r="L87" s="442"/>
      <c r="M87" s="457"/>
    </row>
    <row r="88" spans="1:13" ht="137.25" hidden="1" customHeight="1" x14ac:dyDescent="0.25">
      <c r="A88" s="54">
        <v>53</v>
      </c>
      <c r="B88" s="56" t="s">
        <v>914</v>
      </c>
      <c r="C88" s="56" t="s">
        <v>279</v>
      </c>
      <c r="D88" s="56" t="s">
        <v>915</v>
      </c>
      <c r="E88" s="56" t="s">
        <v>50</v>
      </c>
      <c r="F88" s="56" t="s">
        <v>749</v>
      </c>
      <c r="G88" s="57">
        <v>53.9</v>
      </c>
      <c r="H88" s="57">
        <v>100</v>
      </c>
      <c r="I88" s="58">
        <v>1.1503030000000001E-3</v>
      </c>
      <c r="J88" s="55">
        <v>43903</v>
      </c>
      <c r="K88" s="55">
        <v>44997</v>
      </c>
      <c r="L88" s="49" t="s">
        <v>736</v>
      </c>
      <c r="M88" s="56" t="s">
        <v>916</v>
      </c>
    </row>
    <row r="89" spans="1:13" ht="81" hidden="1" customHeight="1" x14ac:dyDescent="0.25">
      <c r="A89" s="455">
        <v>54</v>
      </c>
      <c r="B89" s="437" t="s">
        <v>917</v>
      </c>
      <c r="C89" s="437" t="s">
        <v>918</v>
      </c>
      <c r="D89" s="437" t="s">
        <v>919</v>
      </c>
      <c r="E89" s="56" t="s">
        <v>50</v>
      </c>
      <c r="F89" s="437" t="s">
        <v>920</v>
      </c>
      <c r="G89" s="57">
        <v>70.7</v>
      </c>
      <c r="H89" s="438">
        <v>12.57</v>
      </c>
      <c r="I89" s="58">
        <v>1.8966100000000001E-4</v>
      </c>
      <c r="J89" s="439">
        <v>43903</v>
      </c>
      <c r="K89" s="439">
        <v>44997</v>
      </c>
      <c r="L89" s="442" t="s">
        <v>736</v>
      </c>
      <c r="M89" s="456" t="s">
        <v>921</v>
      </c>
    </row>
    <row r="90" spans="1:13" ht="81" hidden="1" customHeight="1" x14ac:dyDescent="0.25">
      <c r="A90" s="455"/>
      <c r="B90" s="437"/>
      <c r="C90" s="437"/>
      <c r="D90" s="437"/>
      <c r="E90" s="56" t="s">
        <v>161</v>
      </c>
      <c r="F90" s="437"/>
      <c r="G90" s="57">
        <v>71.099999999999994</v>
      </c>
      <c r="H90" s="438"/>
      <c r="I90" s="58">
        <v>1.9978070000000001E-4</v>
      </c>
      <c r="J90" s="439"/>
      <c r="K90" s="439"/>
      <c r="L90" s="442"/>
      <c r="M90" s="457"/>
    </row>
    <row r="91" spans="1:13" ht="81" hidden="1" customHeight="1" x14ac:dyDescent="0.25">
      <c r="A91" s="54">
        <v>55</v>
      </c>
      <c r="B91" s="56" t="s">
        <v>922</v>
      </c>
      <c r="C91" s="56" t="s">
        <v>923</v>
      </c>
      <c r="D91" s="56" t="s">
        <v>924</v>
      </c>
      <c r="E91" s="56" t="s">
        <v>50</v>
      </c>
      <c r="F91" s="56" t="s">
        <v>925</v>
      </c>
      <c r="G91" s="57">
        <v>63.3</v>
      </c>
      <c r="H91" s="57">
        <v>84.38</v>
      </c>
      <c r="I91" s="58">
        <v>1.139899E-3</v>
      </c>
      <c r="J91" s="55">
        <v>43903</v>
      </c>
      <c r="K91" s="55">
        <v>44997</v>
      </c>
      <c r="L91" s="49" t="s">
        <v>753</v>
      </c>
      <c r="M91" s="56" t="s">
        <v>926</v>
      </c>
    </row>
    <row r="92" spans="1:13" ht="81" hidden="1" customHeight="1" x14ac:dyDescent="0.25">
      <c r="A92" s="455">
        <v>56</v>
      </c>
      <c r="B92" s="437" t="s">
        <v>927</v>
      </c>
      <c r="C92" s="437" t="s">
        <v>928</v>
      </c>
      <c r="D92" s="437" t="s">
        <v>929</v>
      </c>
      <c r="E92" s="56" t="s">
        <v>50</v>
      </c>
      <c r="F92" s="437" t="s">
        <v>749</v>
      </c>
      <c r="G92" s="57">
        <v>65</v>
      </c>
      <c r="H92" s="438">
        <v>98.02</v>
      </c>
      <c r="I92" s="58">
        <v>1.3597259999999999E-3</v>
      </c>
      <c r="J92" s="439">
        <v>43903</v>
      </c>
      <c r="K92" s="439">
        <v>44997</v>
      </c>
      <c r="L92" s="442" t="s">
        <v>753</v>
      </c>
      <c r="M92" s="456" t="s">
        <v>930</v>
      </c>
    </row>
    <row r="93" spans="1:13" ht="81" hidden="1" customHeight="1" x14ac:dyDescent="0.25">
      <c r="A93" s="455"/>
      <c r="B93" s="437"/>
      <c r="C93" s="437"/>
      <c r="D93" s="437"/>
      <c r="E93" s="56" t="s">
        <v>161</v>
      </c>
      <c r="F93" s="437"/>
      <c r="G93" s="57">
        <v>65.400000000000006</v>
      </c>
      <c r="H93" s="438"/>
      <c r="I93" s="58">
        <v>1.4329830000000001E-3</v>
      </c>
      <c r="J93" s="439"/>
      <c r="K93" s="439"/>
      <c r="L93" s="442"/>
      <c r="M93" s="457"/>
    </row>
    <row r="94" spans="1:13" ht="81" hidden="1" customHeight="1" x14ac:dyDescent="0.25">
      <c r="A94" s="455">
        <v>57</v>
      </c>
      <c r="B94" s="437" t="s">
        <v>931</v>
      </c>
      <c r="C94" s="437" t="s">
        <v>932</v>
      </c>
      <c r="D94" s="437" t="s">
        <v>933</v>
      </c>
      <c r="E94" s="56" t="s">
        <v>50</v>
      </c>
      <c r="F94" s="437" t="s">
        <v>749</v>
      </c>
      <c r="G94" s="57">
        <v>67.3</v>
      </c>
      <c r="H94" s="438">
        <v>98.28</v>
      </c>
      <c r="I94" s="58">
        <v>1.4115740000000001E-3</v>
      </c>
      <c r="J94" s="439">
        <v>43903</v>
      </c>
      <c r="K94" s="439">
        <v>44997</v>
      </c>
      <c r="L94" s="442" t="s">
        <v>753</v>
      </c>
      <c r="M94" s="456" t="s">
        <v>934</v>
      </c>
    </row>
    <row r="95" spans="1:13" ht="81" hidden="1" customHeight="1" x14ac:dyDescent="0.25">
      <c r="A95" s="455"/>
      <c r="B95" s="437"/>
      <c r="C95" s="437"/>
      <c r="D95" s="437"/>
      <c r="E95" s="56" t="s">
        <v>161</v>
      </c>
      <c r="F95" s="437"/>
      <c r="G95" s="57">
        <v>68</v>
      </c>
      <c r="H95" s="438"/>
      <c r="I95" s="58">
        <v>1.4939039999999999E-3</v>
      </c>
      <c r="J95" s="439"/>
      <c r="K95" s="439"/>
      <c r="L95" s="442"/>
      <c r="M95" s="457"/>
    </row>
    <row r="96" spans="1:13" ht="81" hidden="1" customHeight="1" x14ac:dyDescent="0.25">
      <c r="A96" s="54">
        <v>58</v>
      </c>
      <c r="B96" s="56" t="s">
        <v>935</v>
      </c>
      <c r="C96" s="56" t="s">
        <v>936</v>
      </c>
      <c r="D96" s="56" t="s">
        <v>937</v>
      </c>
      <c r="E96" s="56" t="s">
        <v>50</v>
      </c>
      <c r="F96" s="56" t="s">
        <v>749</v>
      </c>
      <c r="G96" s="57">
        <v>69.2</v>
      </c>
      <c r="H96" s="57">
        <v>95.13</v>
      </c>
      <c r="I96" s="58">
        <v>1.4049049999999999E-3</v>
      </c>
      <c r="J96" s="55">
        <v>43903</v>
      </c>
      <c r="K96" s="55">
        <v>44997</v>
      </c>
      <c r="L96" s="49" t="s">
        <v>753</v>
      </c>
      <c r="M96" s="56" t="s">
        <v>938</v>
      </c>
    </row>
    <row r="97" spans="1:13" ht="81" hidden="1" customHeight="1" x14ac:dyDescent="0.25">
      <c r="A97" s="455">
        <v>59</v>
      </c>
      <c r="B97" s="437" t="s">
        <v>939</v>
      </c>
      <c r="C97" s="437" t="s">
        <v>940</v>
      </c>
      <c r="D97" s="437" t="s">
        <v>941</v>
      </c>
      <c r="E97" s="56" t="s">
        <v>50</v>
      </c>
      <c r="F97" s="437" t="s">
        <v>749</v>
      </c>
      <c r="G97" s="57">
        <v>67.3</v>
      </c>
      <c r="H97" s="438">
        <v>98.37</v>
      </c>
      <c r="I97" s="58">
        <v>1.412866E-3</v>
      </c>
      <c r="J97" s="439">
        <v>43903</v>
      </c>
      <c r="K97" s="439">
        <v>44997</v>
      </c>
      <c r="L97" s="442" t="s">
        <v>753</v>
      </c>
      <c r="M97" s="456" t="s">
        <v>942</v>
      </c>
    </row>
    <row r="98" spans="1:13" ht="81" hidden="1" customHeight="1" x14ac:dyDescent="0.25">
      <c r="A98" s="455"/>
      <c r="B98" s="437"/>
      <c r="C98" s="437"/>
      <c r="D98" s="437"/>
      <c r="E98" s="56" t="s">
        <v>161</v>
      </c>
      <c r="F98" s="437"/>
      <c r="G98" s="57">
        <v>67.7</v>
      </c>
      <c r="H98" s="438"/>
      <c r="I98" s="58">
        <v>1.4886750000000001E-3</v>
      </c>
      <c r="J98" s="439"/>
      <c r="K98" s="439"/>
      <c r="L98" s="442"/>
      <c r="M98" s="457"/>
    </row>
    <row r="99" spans="1:13" ht="81" hidden="1" customHeight="1" x14ac:dyDescent="0.25">
      <c r="A99" s="54">
        <v>60</v>
      </c>
      <c r="B99" s="56" t="s">
        <v>943</v>
      </c>
      <c r="C99" s="56" t="s">
        <v>944</v>
      </c>
      <c r="D99" s="56" t="s">
        <v>945</v>
      </c>
      <c r="E99" s="56" t="s">
        <v>50</v>
      </c>
      <c r="F99" s="56" t="s">
        <v>749</v>
      </c>
      <c r="G99" s="57">
        <v>67.8</v>
      </c>
      <c r="H99" s="57">
        <v>95.19</v>
      </c>
      <c r="I99" s="58">
        <v>1.3773500000000001E-3</v>
      </c>
      <c r="J99" s="55">
        <v>43903</v>
      </c>
      <c r="K99" s="55">
        <v>44997</v>
      </c>
      <c r="L99" s="49" t="s">
        <v>753</v>
      </c>
      <c r="M99" s="56" t="s">
        <v>946</v>
      </c>
    </row>
    <row r="100" spans="1:13" ht="81" hidden="1" customHeight="1" x14ac:dyDescent="0.25">
      <c r="A100" s="455">
        <v>61</v>
      </c>
      <c r="B100" s="437" t="s">
        <v>947</v>
      </c>
      <c r="C100" s="437" t="s">
        <v>948</v>
      </c>
      <c r="D100" s="437" t="s">
        <v>949</v>
      </c>
      <c r="E100" s="56" t="s">
        <v>50</v>
      </c>
      <c r="F100" s="437" t="s">
        <v>749</v>
      </c>
      <c r="G100" s="57">
        <v>59.9</v>
      </c>
      <c r="H100" s="438">
        <v>56.56</v>
      </c>
      <c r="I100" s="58">
        <v>7.2303540000000005E-4</v>
      </c>
      <c r="J100" s="439">
        <v>43909</v>
      </c>
      <c r="K100" s="439">
        <v>45003</v>
      </c>
      <c r="L100" s="437" t="s">
        <v>753</v>
      </c>
      <c r="M100" s="456" t="s">
        <v>950</v>
      </c>
    </row>
    <row r="101" spans="1:13" ht="81" hidden="1" customHeight="1" x14ac:dyDescent="0.25">
      <c r="A101" s="455"/>
      <c r="B101" s="437"/>
      <c r="C101" s="437"/>
      <c r="D101" s="437"/>
      <c r="E101" s="56" t="s">
        <v>161</v>
      </c>
      <c r="F101" s="437"/>
      <c r="G101" s="57">
        <v>60.3</v>
      </c>
      <c r="H101" s="438"/>
      <c r="I101" s="58">
        <v>7.6238680000000004E-4</v>
      </c>
      <c r="J101" s="439"/>
      <c r="K101" s="439"/>
      <c r="L101" s="437"/>
      <c r="M101" s="457"/>
    </row>
    <row r="102" spans="1:13" ht="81" hidden="1" customHeight="1" x14ac:dyDescent="0.25">
      <c r="A102" s="54">
        <v>62</v>
      </c>
      <c r="B102" s="56" t="s">
        <v>951</v>
      </c>
      <c r="C102" s="56" t="s">
        <v>952</v>
      </c>
      <c r="D102" s="56" t="s">
        <v>953</v>
      </c>
      <c r="E102" s="56" t="s">
        <v>50</v>
      </c>
      <c r="F102" s="56" t="s">
        <v>749</v>
      </c>
      <c r="G102" s="57">
        <v>70</v>
      </c>
      <c r="H102" s="57">
        <v>90.77</v>
      </c>
      <c r="I102" s="58">
        <v>1.356012E-3</v>
      </c>
      <c r="J102" s="55">
        <v>43909</v>
      </c>
      <c r="K102" s="55">
        <v>45003</v>
      </c>
      <c r="L102" s="56" t="s">
        <v>753</v>
      </c>
      <c r="M102" s="56" t="s">
        <v>954</v>
      </c>
    </row>
    <row r="103" spans="1:13" ht="81" hidden="1" customHeight="1" x14ac:dyDescent="0.25">
      <c r="A103" s="455">
        <v>63</v>
      </c>
      <c r="B103" s="437" t="s">
        <v>955</v>
      </c>
      <c r="C103" s="437" t="s">
        <v>956</v>
      </c>
      <c r="D103" s="437" t="s">
        <v>957</v>
      </c>
      <c r="E103" s="56" t="s">
        <v>50</v>
      </c>
      <c r="F103" s="437" t="s">
        <v>749</v>
      </c>
      <c r="G103" s="57">
        <v>61.8</v>
      </c>
      <c r="H103" s="438">
        <v>61</v>
      </c>
      <c r="I103" s="58">
        <v>8.0452889999999997E-4</v>
      </c>
      <c r="J103" s="439">
        <v>43909</v>
      </c>
      <c r="K103" s="439">
        <v>45003</v>
      </c>
      <c r="L103" s="437" t="s">
        <v>753</v>
      </c>
      <c r="M103" s="456" t="s">
        <v>958</v>
      </c>
    </row>
    <row r="104" spans="1:13" ht="81" hidden="1" customHeight="1" x14ac:dyDescent="0.25">
      <c r="A104" s="455"/>
      <c r="B104" s="437"/>
      <c r="C104" s="437"/>
      <c r="D104" s="437"/>
      <c r="E104" s="56" t="s">
        <v>161</v>
      </c>
      <c r="F104" s="437"/>
      <c r="G104" s="57">
        <v>62.1</v>
      </c>
      <c r="H104" s="438"/>
      <c r="I104" s="58">
        <v>8.4677899999999998E-4</v>
      </c>
      <c r="J104" s="439"/>
      <c r="K104" s="439"/>
      <c r="L104" s="437"/>
      <c r="M104" s="457"/>
    </row>
    <row r="105" spans="1:13" ht="81" hidden="1" customHeight="1" x14ac:dyDescent="0.25">
      <c r="A105" s="455">
        <v>64</v>
      </c>
      <c r="B105" s="437" t="s">
        <v>959</v>
      </c>
      <c r="C105" s="437" t="s">
        <v>960</v>
      </c>
      <c r="D105" s="437" t="s">
        <v>961</v>
      </c>
      <c r="E105" s="56" t="s">
        <v>50</v>
      </c>
      <c r="F105" s="437" t="s">
        <v>749</v>
      </c>
      <c r="G105" s="57">
        <v>64.3</v>
      </c>
      <c r="H105" s="438">
        <v>97.54</v>
      </c>
      <c r="I105" s="58">
        <v>1.338496E-3</v>
      </c>
      <c r="J105" s="439">
        <v>43909</v>
      </c>
      <c r="K105" s="439">
        <v>45003</v>
      </c>
      <c r="L105" s="437" t="s">
        <v>736</v>
      </c>
      <c r="M105" s="456" t="s">
        <v>962</v>
      </c>
    </row>
    <row r="106" spans="1:13" ht="81" hidden="1" customHeight="1" x14ac:dyDescent="0.25">
      <c r="A106" s="455"/>
      <c r="B106" s="437"/>
      <c r="C106" s="437"/>
      <c r="D106" s="437"/>
      <c r="E106" s="56" t="s">
        <v>161</v>
      </c>
      <c r="F106" s="437"/>
      <c r="G106" s="57">
        <v>64.599999999999994</v>
      </c>
      <c r="H106" s="438"/>
      <c r="I106" s="58">
        <v>1.4085230000000001E-3</v>
      </c>
      <c r="J106" s="439"/>
      <c r="K106" s="439"/>
      <c r="L106" s="437"/>
      <c r="M106" s="457"/>
    </row>
    <row r="107" spans="1:13" ht="81" hidden="1" customHeight="1" x14ac:dyDescent="0.25">
      <c r="A107" s="54">
        <v>65</v>
      </c>
      <c r="B107" s="56" t="s">
        <v>963</v>
      </c>
      <c r="C107" s="56" t="s">
        <v>964</v>
      </c>
      <c r="D107" s="56" t="s">
        <v>965</v>
      </c>
      <c r="E107" s="56" t="s">
        <v>50</v>
      </c>
      <c r="F107" s="56" t="s">
        <v>749</v>
      </c>
      <c r="G107" s="57">
        <v>63.3</v>
      </c>
      <c r="H107" s="57">
        <v>92.87</v>
      </c>
      <c r="I107" s="58">
        <v>1.2545919999999999E-3</v>
      </c>
      <c r="J107" s="55">
        <v>43909</v>
      </c>
      <c r="K107" s="55">
        <v>45003</v>
      </c>
      <c r="L107" s="56" t="s">
        <v>736</v>
      </c>
      <c r="M107" s="56" t="s">
        <v>966</v>
      </c>
    </row>
    <row r="108" spans="1:13" ht="81" hidden="1" customHeight="1" x14ac:dyDescent="0.25">
      <c r="A108" s="455">
        <v>66</v>
      </c>
      <c r="B108" s="437" t="s">
        <v>967</v>
      </c>
      <c r="C108" s="437" t="s">
        <v>968</v>
      </c>
      <c r="D108" s="437" t="s">
        <v>969</v>
      </c>
      <c r="E108" s="56" t="s">
        <v>50</v>
      </c>
      <c r="F108" s="437" t="s">
        <v>749</v>
      </c>
      <c r="G108" s="57">
        <v>66</v>
      </c>
      <c r="H108" s="438">
        <v>95.49</v>
      </c>
      <c r="I108" s="58">
        <v>1.3450090000000001E-3</v>
      </c>
      <c r="J108" s="439">
        <v>43909</v>
      </c>
      <c r="K108" s="439">
        <v>45003</v>
      </c>
      <c r="L108" s="437" t="s">
        <v>753</v>
      </c>
      <c r="M108" s="456" t="s">
        <v>970</v>
      </c>
    </row>
    <row r="109" spans="1:13" ht="81" hidden="1" customHeight="1" x14ac:dyDescent="0.25">
      <c r="A109" s="455"/>
      <c r="B109" s="437"/>
      <c r="C109" s="437"/>
      <c r="D109" s="437"/>
      <c r="E109" s="56" t="s">
        <v>161</v>
      </c>
      <c r="F109" s="437"/>
      <c r="G109" s="57">
        <v>66.400000000000006</v>
      </c>
      <c r="H109" s="438"/>
      <c r="I109" s="58">
        <v>1.417342E-3</v>
      </c>
      <c r="J109" s="439"/>
      <c r="K109" s="439"/>
      <c r="L109" s="437"/>
      <c r="M109" s="457"/>
    </row>
    <row r="110" spans="1:13" ht="81" hidden="1" customHeight="1" x14ac:dyDescent="0.25">
      <c r="A110" s="455">
        <v>67</v>
      </c>
      <c r="B110" s="437" t="s">
        <v>971</v>
      </c>
      <c r="C110" s="437" t="s">
        <v>972</v>
      </c>
      <c r="D110" s="437" t="s">
        <v>973</v>
      </c>
      <c r="E110" s="56" t="s">
        <v>50</v>
      </c>
      <c r="F110" s="437" t="s">
        <v>749</v>
      </c>
      <c r="G110" s="57">
        <v>64</v>
      </c>
      <c r="H110" s="438">
        <v>97.38</v>
      </c>
      <c r="I110" s="58">
        <v>1.330066E-3</v>
      </c>
      <c r="J110" s="439">
        <v>43909</v>
      </c>
      <c r="K110" s="439">
        <v>45003</v>
      </c>
      <c r="L110" s="437" t="s">
        <v>736</v>
      </c>
      <c r="M110" s="456" t="s">
        <v>974</v>
      </c>
    </row>
    <row r="111" spans="1:13" ht="81" hidden="1" customHeight="1" x14ac:dyDescent="0.25">
      <c r="A111" s="455"/>
      <c r="B111" s="437"/>
      <c r="C111" s="437"/>
      <c r="D111" s="437"/>
      <c r="E111" s="56" t="s">
        <v>161</v>
      </c>
      <c r="F111" s="437"/>
      <c r="G111" s="57">
        <v>64.400000000000006</v>
      </c>
      <c r="H111" s="438"/>
      <c r="I111" s="58">
        <v>1.4018590000000001E-3</v>
      </c>
      <c r="J111" s="439"/>
      <c r="K111" s="439"/>
      <c r="L111" s="437"/>
      <c r="M111" s="457"/>
    </row>
    <row r="112" spans="1:13" ht="81" hidden="1" customHeight="1" x14ac:dyDescent="0.25">
      <c r="A112" s="455">
        <v>68</v>
      </c>
      <c r="B112" s="437" t="s">
        <v>695</v>
      </c>
      <c r="C112" s="437" t="s">
        <v>696</v>
      </c>
      <c r="D112" s="437" t="s">
        <v>975</v>
      </c>
      <c r="E112" s="56" t="s">
        <v>50</v>
      </c>
      <c r="F112" s="437" t="s">
        <v>749</v>
      </c>
      <c r="G112" s="57">
        <v>59.2</v>
      </c>
      <c r="H112" s="438">
        <v>92.47</v>
      </c>
      <c r="I112" s="58">
        <v>1.1682769999999999E-3</v>
      </c>
      <c r="J112" s="439">
        <v>43909</v>
      </c>
      <c r="K112" s="439">
        <v>45003</v>
      </c>
      <c r="L112" s="437" t="s">
        <v>753</v>
      </c>
      <c r="M112" s="456" t="s">
        <v>976</v>
      </c>
    </row>
    <row r="113" spans="1:13" ht="81" hidden="1" customHeight="1" x14ac:dyDescent="0.25">
      <c r="A113" s="455"/>
      <c r="B113" s="437"/>
      <c r="C113" s="437"/>
      <c r="D113" s="437"/>
      <c r="E113" s="56" t="s">
        <v>161</v>
      </c>
      <c r="F113" s="437"/>
      <c r="G113" s="57">
        <v>59.5</v>
      </c>
      <c r="H113" s="438"/>
      <c r="I113" s="58">
        <v>1.2298910000000001E-3</v>
      </c>
      <c r="J113" s="439"/>
      <c r="K113" s="439"/>
      <c r="L113" s="437"/>
      <c r="M113" s="457"/>
    </row>
    <row r="114" spans="1:13" ht="81" hidden="1" customHeight="1" x14ac:dyDescent="0.25">
      <c r="A114" s="54">
        <v>69</v>
      </c>
      <c r="B114" s="56" t="s">
        <v>977</v>
      </c>
      <c r="C114" s="56" t="s">
        <v>978</v>
      </c>
      <c r="D114" s="56" t="s">
        <v>979</v>
      </c>
      <c r="E114" s="56" t="s">
        <v>50</v>
      </c>
      <c r="F114" s="56" t="s">
        <v>749</v>
      </c>
      <c r="G114" s="57">
        <v>65.3</v>
      </c>
      <c r="H114" s="57">
        <v>98.81</v>
      </c>
      <c r="I114" s="58">
        <v>1.377011E-3</v>
      </c>
      <c r="J114" s="55">
        <v>43909</v>
      </c>
      <c r="K114" s="55">
        <v>45003</v>
      </c>
      <c r="L114" s="56" t="s">
        <v>736</v>
      </c>
      <c r="M114" s="56" t="s">
        <v>980</v>
      </c>
    </row>
    <row r="115" spans="1:13" ht="81" hidden="1" customHeight="1" x14ac:dyDescent="0.25">
      <c r="A115" s="455">
        <v>70</v>
      </c>
      <c r="B115" s="437" t="s">
        <v>669</v>
      </c>
      <c r="C115" s="437" t="s">
        <v>670</v>
      </c>
      <c r="D115" s="437" t="s">
        <v>981</v>
      </c>
      <c r="E115" s="56" t="s">
        <v>50</v>
      </c>
      <c r="F115" s="437" t="s">
        <v>749</v>
      </c>
      <c r="G115" s="57">
        <v>64.8</v>
      </c>
      <c r="H115" s="438">
        <v>95</v>
      </c>
      <c r="I115" s="58">
        <v>1.313778E-3</v>
      </c>
      <c r="J115" s="439">
        <v>43909</v>
      </c>
      <c r="K115" s="439">
        <v>45003</v>
      </c>
      <c r="L115" s="437" t="s">
        <v>753</v>
      </c>
      <c r="M115" s="456" t="s">
        <v>982</v>
      </c>
    </row>
    <row r="116" spans="1:13" ht="81" hidden="1" customHeight="1" x14ac:dyDescent="0.25">
      <c r="A116" s="455"/>
      <c r="B116" s="437"/>
      <c r="C116" s="437"/>
      <c r="D116" s="437"/>
      <c r="E116" s="56" t="s">
        <v>161</v>
      </c>
      <c r="F116" s="437"/>
      <c r="G116" s="57">
        <v>65</v>
      </c>
      <c r="H116" s="438"/>
      <c r="I116" s="58">
        <v>1.380339E-3</v>
      </c>
      <c r="J116" s="439"/>
      <c r="K116" s="439"/>
      <c r="L116" s="437"/>
      <c r="M116" s="457"/>
    </row>
    <row r="117" spans="1:13" ht="81" hidden="1" customHeight="1" x14ac:dyDescent="0.25">
      <c r="A117" s="455">
        <v>71</v>
      </c>
      <c r="B117" s="437" t="s">
        <v>983</v>
      </c>
      <c r="C117" s="437" t="s">
        <v>657</v>
      </c>
      <c r="D117" s="437" t="s">
        <v>984</v>
      </c>
      <c r="E117" s="56" t="s">
        <v>50</v>
      </c>
      <c r="F117" s="437" t="s">
        <v>749</v>
      </c>
      <c r="G117" s="57">
        <v>53.3</v>
      </c>
      <c r="H117" s="438">
        <v>91.24</v>
      </c>
      <c r="I117" s="58" t="s">
        <v>985</v>
      </c>
      <c r="J117" s="439">
        <v>43909</v>
      </c>
      <c r="K117" s="439">
        <v>45003</v>
      </c>
      <c r="L117" s="437" t="s">
        <v>753</v>
      </c>
      <c r="M117" s="456" t="s">
        <v>986</v>
      </c>
    </row>
    <row r="118" spans="1:13" ht="81" hidden="1" customHeight="1" x14ac:dyDescent="0.25">
      <c r="A118" s="455"/>
      <c r="B118" s="437"/>
      <c r="C118" s="437"/>
      <c r="D118" s="437"/>
      <c r="E118" s="56" t="s">
        <v>161</v>
      </c>
      <c r="F118" s="437"/>
      <c r="G118" s="57">
        <v>53.6</v>
      </c>
      <c r="H118" s="438"/>
      <c r="I118" s="58">
        <v>1.0931980000000001E-3</v>
      </c>
      <c r="J118" s="439"/>
      <c r="K118" s="439"/>
      <c r="L118" s="437"/>
      <c r="M118" s="457"/>
    </row>
    <row r="119" spans="1:13" ht="81" hidden="1" customHeight="1" x14ac:dyDescent="0.25">
      <c r="A119" s="455">
        <v>72</v>
      </c>
      <c r="B119" s="437" t="s">
        <v>987</v>
      </c>
      <c r="C119" s="437" t="s">
        <v>717</v>
      </c>
      <c r="D119" s="437" t="s">
        <v>988</v>
      </c>
      <c r="E119" s="56" t="s">
        <v>50</v>
      </c>
      <c r="F119" s="437" t="s">
        <v>749</v>
      </c>
      <c r="G119" s="57">
        <v>62.8</v>
      </c>
      <c r="H119" s="438">
        <v>96.72</v>
      </c>
      <c r="I119" s="58">
        <v>1.296281E-3</v>
      </c>
      <c r="J119" s="439">
        <v>43914</v>
      </c>
      <c r="K119" s="439">
        <v>45008</v>
      </c>
      <c r="L119" s="437" t="s">
        <v>753</v>
      </c>
      <c r="M119" s="456" t="s">
        <v>989</v>
      </c>
    </row>
    <row r="120" spans="1:13" ht="81" hidden="1" customHeight="1" x14ac:dyDescent="0.25">
      <c r="A120" s="455"/>
      <c r="B120" s="437"/>
      <c r="C120" s="437"/>
      <c r="D120" s="437"/>
      <c r="E120" s="56" t="s">
        <v>161</v>
      </c>
      <c r="F120" s="437"/>
      <c r="G120" s="57">
        <v>63.2</v>
      </c>
      <c r="H120" s="438"/>
      <c r="I120" s="58">
        <v>1.3664129999999999E-3</v>
      </c>
      <c r="J120" s="439"/>
      <c r="K120" s="439"/>
      <c r="L120" s="437"/>
      <c r="M120" s="457"/>
    </row>
    <row r="121" spans="1:13" ht="81" hidden="1" customHeight="1" x14ac:dyDescent="0.25">
      <c r="A121" s="455">
        <v>73</v>
      </c>
      <c r="B121" s="437" t="s">
        <v>990</v>
      </c>
      <c r="C121" s="437" t="s">
        <v>991</v>
      </c>
      <c r="D121" s="437" t="s">
        <v>992</v>
      </c>
      <c r="E121" s="56" t="s">
        <v>50</v>
      </c>
      <c r="F121" s="437" t="s">
        <v>749</v>
      </c>
      <c r="G121" s="57">
        <v>54.4</v>
      </c>
      <c r="H121" s="438">
        <v>94.34</v>
      </c>
      <c r="I121" s="58">
        <v>1.0952620000000001E-3</v>
      </c>
      <c r="J121" s="439">
        <v>43914</v>
      </c>
      <c r="K121" s="439">
        <v>45008</v>
      </c>
      <c r="L121" s="437" t="s">
        <v>753</v>
      </c>
      <c r="M121" s="456" t="s">
        <v>993</v>
      </c>
    </row>
    <row r="122" spans="1:13" ht="81" hidden="1" customHeight="1" x14ac:dyDescent="0.25">
      <c r="A122" s="455"/>
      <c r="B122" s="437"/>
      <c r="C122" s="437"/>
      <c r="D122" s="437"/>
      <c r="E122" s="56" t="s">
        <v>161</v>
      </c>
      <c r="F122" s="437"/>
      <c r="G122" s="57">
        <v>54.7</v>
      </c>
      <c r="H122" s="438"/>
      <c r="I122" s="58">
        <v>1.153538E-3</v>
      </c>
      <c r="J122" s="439"/>
      <c r="K122" s="439"/>
      <c r="L122" s="437"/>
      <c r="M122" s="457"/>
    </row>
    <row r="123" spans="1:13" ht="81" hidden="1" customHeight="1" x14ac:dyDescent="0.25">
      <c r="A123" s="455">
        <v>74</v>
      </c>
      <c r="B123" s="437" t="s">
        <v>637</v>
      </c>
      <c r="C123" s="437" t="s">
        <v>638</v>
      </c>
      <c r="D123" s="437" t="s">
        <v>994</v>
      </c>
      <c r="E123" s="56" t="s">
        <v>50</v>
      </c>
      <c r="F123" s="437" t="s">
        <v>749</v>
      </c>
      <c r="G123" s="57">
        <v>62.3</v>
      </c>
      <c r="H123" s="438">
        <v>97.3</v>
      </c>
      <c r="I123" s="58">
        <v>1.2936720000000001E-3</v>
      </c>
      <c r="J123" s="439">
        <v>43914</v>
      </c>
      <c r="K123" s="439">
        <v>45008</v>
      </c>
      <c r="L123" s="437" t="s">
        <v>736</v>
      </c>
      <c r="M123" s="456" t="s">
        <v>995</v>
      </c>
    </row>
    <row r="124" spans="1:13" ht="81" hidden="1" customHeight="1" x14ac:dyDescent="0.25">
      <c r="A124" s="455"/>
      <c r="B124" s="437"/>
      <c r="C124" s="437"/>
      <c r="D124" s="437"/>
      <c r="E124" s="56" t="s">
        <v>161</v>
      </c>
      <c r="F124" s="437"/>
      <c r="G124" s="57">
        <v>62.3</v>
      </c>
      <c r="H124" s="438"/>
      <c r="I124" s="58">
        <v>1.3550319999999999E-3</v>
      </c>
      <c r="J124" s="439"/>
      <c r="K124" s="439"/>
      <c r="L124" s="437"/>
      <c r="M124" s="457"/>
    </row>
    <row r="125" spans="1:13" ht="81" hidden="1" customHeight="1" x14ac:dyDescent="0.25">
      <c r="A125" s="455">
        <v>75</v>
      </c>
      <c r="B125" s="437" t="s">
        <v>996</v>
      </c>
      <c r="C125" s="437" t="s">
        <v>997</v>
      </c>
      <c r="D125" s="437" t="s">
        <v>998</v>
      </c>
      <c r="E125" s="56" t="s">
        <v>50</v>
      </c>
      <c r="F125" s="437" t="s">
        <v>749</v>
      </c>
      <c r="G125" s="57">
        <v>63</v>
      </c>
      <c r="H125" s="438">
        <v>95.79</v>
      </c>
      <c r="I125" s="58" t="s">
        <v>999</v>
      </c>
      <c r="J125" s="439">
        <v>43914</v>
      </c>
      <c r="K125" s="439">
        <v>45008</v>
      </c>
      <c r="L125" s="437" t="s">
        <v>753</v>
      </c>
      <c r="M125" s="456" t="s">
        <v>1000</v>
      </c>
    </row>
    <row r="126" spans="1:13" ht="81" hidden="1" customHeight="1" x14ac:dyDescent="0.25">
      <c r="A126" s="455"/>
      <c r="B126" s="437"/>
      <c r="C126" s="437"/>
      <c r="D126" s="437"/>
      <c r="E126" s="56" t="s">
        <v>161</v>
      </c>
      <c r="F126" s="437"/>
      <c r="G126" s="57">
        <v>63.3</v>
      </c>
      <c r="H126" s="438"/>
      <c r="I126" s="58" t="s">
        <v>1001</v>
      </c>
      <c r="J126" s="439"/>
      <c r="K126" s="439"/>
      <c r="L126" s="437"/>
      <c r="M126" s="457"/>
    </row>
    <row r="127" spans="1:13" ht="81" hidden="1" customHeight="1" x14ac:dyDescent="0.25">
      <c r="A127" s="455">
        <v>76</v>
      </c>
      <c r="B127" s="437" t="s">
        <v>1002</v>
      </c>
      <c r="C127" s="437" t="s">
        <v>1003</v>
      </c>
      <c r="D127" s="437" t="s">
        <v>1004</v>
      </c>
      <c r="E127" s="56" t="s">
        <v>50</v>
      </c>
      <c r="F127" s="437" t="s">
        <v>749</v>
      </c>
      <c r="G127" s="57">
        <v>49.3</v>
      </c>
      <c r="H127" s="438">
        <v>100</v>
      </c>
      <c r="I127" s="58">
        <v>1.0521319999999999E-3</v>
      </c>
      <c r="J127" s="439">
        <v>43914</v>
      </c>
      <c r="K127" s="439">
        <v>45008</v>
      </c>
      <c r="L127" s="437" t="s">
        <v>736</v>
      </c>
      <c r="M127" s="456" t="s">
        <v>1005</v>
      </c>
    </row>
    <row r="128" spans="1:13" ht="81" hidden="1" customHeight="1" x14ac:dyDescent="0.25">
      <c r="A128" s="455"/>
      <c r="B128" s="437"/>
      <c r="C128" s="437"/>
      <c r="D128" s="437"/>
      <c r="E128" s="56" t="s">
        <v>161</v>
      </c>
      <c r="F128" s="437"/>
      <c r="G128" s="57">
        <v>49.7</v>
      </c>
      <c r="H128" s="438"/>
      <c r="I128" s="58">
        <v>1.110977E-3</v>
      </c>
      <c r="J128" s="439"/>
      <c r="K128" s="439"/>
      <c r="L128" s="437"/>
      <c r="M128" s="457"/>
    </row>
    <row r="129" spans="1:13" ht="81" hidden="1" customHeight="1" x14ac:dyDescent="0.25">
      <c r="A129" s="455">
        <v>77</v>
      </c>
      <c r="B129" s="437" t="s">
        <v>1006</v>
      </c>
      <c r="C129" s="437" t="s">
        <v>1007</v>
      </c>
      <c r="D129" s="437" t="s">
        <v>1008</v>
      </c>
      <c r="E129" s="56" t="s">
        <v>50</v>
      </c>
      <c r="F129" s="437" t="s">
        <v>749</v>
      </c>
      <c r="G129" s="57">
        <v>67.5</v>
      </c>
      <c r="H129" s="438">
        <v>98.77</v>
      </c>
      <c r="I129" s="58">
        <v>1.422827E-3</v>
      </c>
      <c r="J129" s="439">
        <v>43914</v>
      </c>
      <c r="K129" s="439">
        <v>45008</v>
      </c>
      <c r="L129" s="437" t="s">
        <v>753</v>
      </c>
      <c r="M129" s="456" t="s">
        <v>1009</v>
      </c>
    </row>
    <row r="130" spans="1:13" ht="81" hidden="1" customHeight="1" x14ac:dyDescent="0.25">
      <c r="A130" s="455"/>
      <c r="B130" s="437"/>
      <c r="C130" s="437"/>
      <c r="D130" s="437"/>
      <c r="E130" s="56" t="s">
        <v>161</v>
      </c>
      <c r="F130" s="437"/>
      <c r="G130" s="57">
        <v>67.900000000000006</v>
      </c>
      <c r="H130" s="438"/>
      <c r="I130" s="58">
        <v>1.499144E-3</v>
      </c>
      <c r="J130" s="439"/>
      <c r="K130" s="439"/>
      <c r="L130" s="437"/>
      <c r="M130" s="457"/>
    </row>
    <row r="131" spans="1:13" ht="81" hidden="1" customHeight="1" x14ac:dyDescent="0.25">
      <c r="A131" s="54">
        <v>78</v>
      </c>
      <c r="B131" s="56" t="s">
        <v>1010</v>
      </c>
      <c r="C131" s="56" t="s">
        <v>1011</v>
      </c>
      <c r="D131" s="56" t="s">
        <v>1012</v>
      </c>
      <c r="E131" s="56" t="s">
        <v>50</v>
      </c>
      <c r="F131" s="56" t="s">
        <v>749</v>
      </c>
      <c r="G131" s="57">
        <v>69</v>
      </c>
      <c r="H131" s="57">
        <v>96.89</v>
      </c>
      <c r="I131" s="58">
        <v>1.4267609999999999E-3</v>
      </c>
      <c r="J131" s="55">
        <v>43914</v>
      </c>
      <c r="K131" s="55">
        <v>45008</v>
      </c>
      <c r="L131" s="49" t="s">
        <v>753</v>
      </c>
      <c r="M131" s="56" t="s">
        <v>1013</v>
      </c>
    </row>
    <row r="132" spans="1:13" ht="81" hidden="1" customHeight="1" x14ac:dyDescent="0.25">
      <c r="A132" s="455">
        <v>79</v>
      </c>
      <c r="B132" s="437" t="s">
        <v>1014</v>
      </c>
      <c r="C132" s="437" t="s">
        <v>1015</v>
      </c>
      <c r="D132" s="437" t="s">
        <v>1016</v>
      </c>
      <c r="E132" s="56" t="s">
        <v>50</v>
      </c>
      <c r="F132" s="437" t="s">
        <v>749</v>
      </c>
      <c r="G132" s="57">
        <v>58.4</v>
      </c>
      <c r="H132" s="438">
        <v>82.82</v>
      </c>
      <c r="I132" s="58">
        <v>1.0322179999999999E-3</v>
      </c>
      <c r="J132" s="439">
        <v>43914</v>
      </c>
      <c r="K132" s="439">
        <v>45008</v>
      </c>
      <c r="L132" s="437" t="s">
        <v>753</v>
      </c>
      <c r="M132" s="456" t="s">
        <v>1017</v>
      </c>
    </row>
    <row r="133" spans="1:13" ht="81" hidden="1" customHeight="1" x14ac:dyDescent="0.25">
      <c r="A133" s="455"/>
      <c r="B133" s="437"/>
      <c r="C133" s="437"/>
      <c r="D133" s="437"/>
      <c r="E133" s="56" t="s">
        <v>161</v>
      </c>
      <c r="F133" s="437"/>
      <c r="G133" s="57">
        <v>58.7</v>
      </c>
      <c r="H133" s="438"/>
      <c r="I133" s="58">
        <v>1.0867310000000001E-3</v>
      </c>
      <c r="J133" s="439"/>
      <c r="K133" s="439"/>
      <c r="L133" s="437"/>
      <c r="M133" s="457"/>
    </row>
    <row r="134" spans="1:13" ht="81" hidden="1" customHeight="1" x14ac:dyDescent="0.25">
      <c r="A134" s="436">
        <v>80</v>
      </c>
      <c r="B134" s="437" t="s">
        <v>1018</v>
      </c>
      <c r="C134" s="437" t="s">
        <v>1019</v>
      </c>
      <c r="D134" s="437" t="s">
        <v>1020</v>
      </c>
      <c r="E134" s="56" t="s">
        <v>50</v>
      </c>
      <c r="F134" s="437" t="s">
        <v>749</v>
      </c>
      <c r="G134" s="57">
        <v>58.4</v>
      </c>
      <c r="H134" s="438">
        <v>98.7</v>
      </c>
      <c r="I134" s="58">
        <v>1.2301370000000001E-3</v>
      </c>
      <c r="J134" s="439">
        <v>43920</v>
      </c>
      <c r="K134" s="439">
        <v>45014</v>
      </c>
      <c r="L134" s="437" t="s">
        <v>753</v>
      </c>
      <c r="M134" s="456" t="s">
        <v>1021</v>
      </c>
    </row>
    <row r="135" spans="1:13" ht="81" hidden="1" customHeight="1" x14ac:dyDescent="0.25">
      <c r="A135" s="436"/>
      <c r="B135" s="437"/>
      <c r="C135" s="437"/>
      <c r="D135" s="437"/>
      <c r="E135" s="56" t="s">
        <v>161</v>
      </c>
      <c r="F135" s="437"/>
      <c r="G135" s="57">
        <v>58.7</v>
      </c>
      <c r="H135" s="438"/>
      <c r="I135" s="58">
        <v>1.295102E-3</v>
      </c>
      <c r="J135" s="439"/>
      <c r="K135" s="439"/>
      <c r="L135" s="437"/>
      <c r="M135" s="457"/>
    </row>
    <row r="136" spans="1:13" ht="81" hidden="1" customHeight="1" x14ac:dyDescent="0.25">
      <c r="A136" s="48">
        <v>81</v>
      </c>
      <c r="B136" s="56" t="s">
        <v>1022</v>
      </c>
      <c r="C136" s="56" t="s">
        <v>1023</v>
      </c>
      <c r="D136" s="56" t="s">
        <v>1024</v>
      </c>
      <c r="E136" s="56" t="s">
        <v>50</v>
      </c>
      <c r="F136" s="56" t="s">
        <v>749</v>
      </c>
      <c r="G136" s="57">
        <v>61.1</v>
      </c>
      <c r="H136" s="57">
        <v>98.03</v>
      </c>
      <c r="I136" s="58" t="s">
        <v>1025</v>
      </c>
      <c r="J136" s="55">
        <v>43920</v>
      </c>
      <c r="K136" s="55">
        <v>45014</v>
      </c>
      <c r="L136" s="49" t="s">
        <v>753</v>
      </c>
      <c r="M136" s="56" t="s">
        <v>1026</v>
      </c>
    </row>
    <row r="137" spans="1:13" ht="81" hidden="1" customHeight="1" x14ac:dyDescent="0.25">
      <c r="A137" s="48">
        <v>82</v>
      </c>
      <c r="B137" s="56" t="s">
        <v>1027</v>
      </c>
      <c r="C137" s="56" t="s">
        <v>1028</v>
      </c>
      <c r="D137" s="56" t="s">
        <v>1029</v>
      </c>
      <c r="E137" s="56" t="s">
        <v>50</v>
      </c>
      <c r="F137" s="56" t="s">
        <v>749</v>
      </c>
      <c r="G137" s="57">
        <v>58.9</v>
      </c>
      <c r="H137" s="57">
        <v>87.25</v>
      </c>
      <c r="I137" s="58">
        <v>1.096741E-3</v>
      </c>
      <c r="J137" s="55">
        <v>43920</v>
      </c>
      <c r="K137" s="55">
        <v>45014</v>
      </c>
      <c r="L137" s="49" t="s">
        <v>753</v>
      </c>
      <c r="M137" s="56" t="s">
        <v>1030</v>
      </c>
    </row>
    <row r="138" spans="1:13" ht="81" hidden="1" customHeight="1" x14ac:dyDescent="0.25">
      <c r="A138" s="436">
        <v>83</v>
      </c>
      <c r="B138" s="437" t="s">
        <v>1031</v>
      </c>
      <c r="C138" s="437" t="s">
        <v>392</v>
      </c>
      <c r="D138" s="437" t="s">
        <v>1032</v>
      </c>
      <c r="E138" s="56" t="s">
        <v>50</v>
      </c>
      <c r="F138" s="437" t="s">
        <v>749</v>
      </c>
      <c r="G138" s="57">
        <v>60.1</v>
      </c>
      <c r="H138" s="438">
        <v>95.61</v>
      </c>
      <c r="I138" s="58">
        <v>1.226312E-3</v>
      </c>
      <c r="J138" s="439">
        <v>43920</v>
      </c>
      <c r="K138" s="439">
        <v>45014</v>
      </c>
      <c r="L138" s="437" t="s">
        <v>753</v>
      </c>
      <c r="M138" s="456" t="s">
        <v>1033</v>
      </c>
    </row>
    <row r="139" spans="1:13" ht="81" hidden="1" customHeight="1" x14ac:dyDescent="0.25">
      <c r="A139" s="436"/>
      <c r="B139" s="437"/>
      <c r="C139" s="437"/>
      <c r="D139" s="437"/>
      <c r="E139" s="56" t="s">
        <v>161</v>
      </c>
      <c r="F139" s="437"/>
      <c r="G139" s="57">
        <v>60.2</v>
      </c>
      <c r="H139" s="438"/>
      <c r="I139" s="58">
        <v>1.2866150000000001E-3</v>
      </c>
      <c r="J139" s="439"/>
      <c r="K139" s="439"/>
      <c r="L139" s="437"/>
      <c r="M139" s="457"/>
    </row>
    <row r="140" spans="1:13" ht="81" hidden="1" customHeight="1" x14ac:dyDescent="0.25">
      <c r="A140" s="436">
        <v>84</v>
      </c>
      <c r="B140" s="437" t="s">
        <v>1034</v>
      </c>
      <c r="C140" s="437" t="s">
        <v>1035</v>
      </c>
      <c r="D140" s="437" t="s">
        <v>1036</v>
      </c>
      <c r="E140" s="56" t="s">
        <v>50</v>
      </c>
      <c r="F140" s="437" t="s">
        <v>749</v>
      </c>
      <c r="G140" s="57">
        <v>48.8</v>
      </c>
      <c r="H140" s="438">
        <v>65.81</v>
      </c>
      <c r="I140" s="58">
        <v>6.8538569999999997E-4</v>
      </c>
      <c r="J140" s="439">
        <v>43920</v>
      </c>
      <c r="K140" s="439">
        <v>45014</v>
      </c>
      <c r="L140" s="437" t="s">
        <v>753</v>
      </c>
      <c r="M140" s="456" t="s">
        <v>1037</v>
      </c>
    </row>
    <row r="141" spans="1:13" ht="81" hidden="1" customHeight="1" x14ac:dyDescent="0.25">
      <c r="A141" s="436"/>
      <c r="B141" s="437"/>
      <c r="C141" s="437"/>
      <c r="D141" s="437"/>
      <c r="E141" s="56" t="s">
        <v>161</v>
      </c>
      <c r="F141" s="437"/>
      <c r="G141" s="57">
        <v>49.2</v>
      </c>
      <c r="H141" s="438"/>
      <c r="I141" s="58">
        <v>7.2377840000000004E-4</v>
      </c>
      <c r="J141" s="439"/>
      <c r="K141" s="439"/>
      <c r="L141" s="437"/>
      <c r="M141" s="457"/>
    </row>
    <row r="142" spans="1:13" ht="81" hidden="1" customHeight="1" x14ac:dyDescent="0.25">
      <c r="A142" s="436">
        <v>85</v>
      </c>
      <c r="B142" s="437" t="s">
        <v>1038</v>
      </c>
      <c r="C142" s="437" t="s">
        <v>1039</v>
      </c>
      <c r="D142" s="437" t="s">
        <v>1040</v>
      </c>
      <c r="E142" s="56" t="s">
        <v>50</v>
      </c>
      <c r="F142" s="437" t="s">
        <v>749</v>
      </c>
      <c r="G142" s="57">
        <v>64.2</v>
      </c>
      <c r="H142" s="438">
        <v>96.43</v>
      </c>
      <c r="I142" s="58">
        <v>1.3212059999999999E-3</v>
      </c>
      <c r="J142" s="439">
        <v>43920</v>
      </c>
      <c r="K142" s="439">
        <v>45014</v>
      </c>
      <c r="L142" s="437" t="s">
        <v>736</v>
      </c>
      <c r="M142" s="456" t="s">
        <v>1041</v>
      </c>
    </row>
    <row r="143" spans="1:13" ht="81" hidden="1" customHeight="1" x14ac:dyDescent="0.25">
      <c r="A143" s="436"/>
      <c r="B143" s="437"/>
      <c r="C143" s="437"/>
      <c r="D143" s="437"/>
      <c r="E143" s="56" t="s">
        <v>161</v>
      </c>
      <c r="F143" s="437"/>
      <c r="G143" s="57">
        <v>64.7</v>
      </c>
      <c r="H143" s="438"/>
      <c r="I143" s="58">
        <v>1.3946500000000001E-3</v>
      </c>
      <c r="J143" s="439"/>
      <c r="K143" s="439"/>
      <c r="L143" s="437"/>
      <c r="M143" s="457"/>
    </row>
    <row r="144" spans="1:13" ht="81" hidden="1" customHeight="1" x14ac:dyDescent="0.25">
      <c r="A144" s="436">
        <v>86</v>
      </c>
      <c r="B144" s="437" t="s">
        <v>1042</v>
      </c>
      <c r="C144" s="437" t="s">
        <v>1043</v>
      </c>
      <c r="D144" s="437" t="s">
        <v>1044</v>
      </c>
      <c r="E144" s="56" t="s">
        <v>50</v>
      </c>
      <c r="F144" s="437" t="s">
        <v>749</v>
      </c>
      <c r="G144" s="57">
        <v>62</v>
      </c>
      <c r="H144" s="438">
        <v>100</v>
      </c>
      <c r="I144" s="58">
        <v>1.323168E-3</v>
      </c>
      <c r="J144" s="439">
        <v>43920</v>
      </c>
      <c r="K144" s="439">
        <v>45014</v>
      </c>
      <c r="L144" s="437" t="s">
        <v>736</v>
      </c>
      <c r="M144" s="456" t="s">
        <v>1045</v>
      </c>
    </row>
    <row r="145" spans="1:13" ht="81" hidden="1" customHeight="1" x14ac:dyDescent="0.25">
      <c r="A145" s="436"/>
      <c r="B145" s="437"/>
      <c r="C145" s="437"/>
      <c r="D145" s="437"/>
      <c r="E145" s="56" t="s">
        <v>161</v>
      </c>
      <c r="F145" s="437"/>
      <c r="G145" s="57">
        <v>62.3</v>
      </c>
      <c r="H145" s="438"/>
      <c r="I145" s="58">
        <v>1.3926329999999999E-3</v>
      </c>
      <c r="J145" s="439"/>
      <c r="K145" s="439"/>
      <c r="L145" s="437"/>
      <c r="M145" s="457"/>
    </row>
    <row r="146" spans="1:13" ht="81" hidden="1" customHeight="1" x14ac:dyDescent="0.25">
      <c r="A146" s="436">
        <v>87</v>
      </c>
      <c r="B146" s="437" t="s">
        <v>1046</v>
      </c>
      <c r="C146" s="437" t="s">
        <v>1047</v>
      </c>
      <c r="D146" s="437" t="s">
        <v>1048</v>
      </c>
      <c r="E146" s="56" t="s">
        <v>50</v>
      </c>
      <c r="F146" s="437" t="s">
        <v>749</v>
      </c>
      <c r="G146" s="57">
        <v>60.9</v>
      </c>
      <c r="H146" s="438">
        <v>89.91</v>
      </c>
      <c r="I146" s="58">
        <v>1.168554E-3</v>
      </c>
      <c r="J146" s="439">
        <v>43920</v>
      </c>
      <c r="K146" s="439">
        <v>45014</v>
      </c>
      <c r="L146" s="437" t="s">
        <v>736</v>
      </c>
      <c r="M146" s="456" t="s">
        <v>1049</v>
      </c>
    </row>
    <row r="147" spans="1:13" ht="81" hidden="1" customHeight="1" x14ac:dyDescent="0.25">
      <c r="A147" s="436"/>
      <c r="B147" s="437"/>
      <c r="C147" s="437"/>
      <c r="D147" s="437"/>
      <c r="E147" s="56" t="s">
        <v>161</v>
      </c>
      <c r="F147" s="437"/>
      <c r="G147" s="57">
        <v>61.2</v>
      </c>
      <c r="H147" s="438"/>
      <c r="I147" s="58">
        <v>1.2300080000000001E-3</v>
      </c>
      <c r="J147" s="439"/>
      <c r="K147" s="439"/>
      <c r="L147" s="437"/>
      <c r="M147" s="457"/>
    </row>
    <row r="148" spans="1:13" ht="81" hidden="1" customHeight="1" x14ac:dyDescent="0.25">
      <c r="A148" s="48">
        <v>88</v>
      </c>
      <c r="B148" s="56" t="s">
        <v>1050</v>
      </c>
      <c r="C148" s="56" t="s">
        <v>1051</v>
      </c>
      <c r="D148" s="56" t="s">
        <v>1052</v>
      </c>
      <c r="E148" s="56" t="s">
        <v>50</v>
      </c>
      <c r="F148" s="56" t="s">
        <v>749</v>
      </c>
      <c r="G148" s="57">
        <v>59.3</v>
      </c>
      <c r="H148" s="57">
        <v>98.27</v>
      </c>
      <c r="I148" s="58">
        <v>1.243652E-3</v>
      </c>
      <c r="J148" s="55">
        <v>43920</v>
      </c>
      <c r="K148" s="55">
        <v>45014</v>
      </c>
      <c r="L148" s="49" t="s">
        <v>753</v>
      </c>
      <c r="M148" s="56" t="s">
        <v>1053</v>
      </c>
    </row>
    <row r="149" spans="1:13" ht="81" hidden="1" customHeight="1" x14ac:dyDescent="0.25">
      <c r="A149" s="436">
        <v>89</v>
      </c>
      <c r="B149" s="437" t="s">
        <v>1054</v>
      </c>
      <c r="C149" s="437" t="s">
        <v>1055</v>
      </c>
      <c r="D149" s="437" t="s">
        <v>1056</v>
      </c>
      <c r="E149" s="56" t="s">
        <v>50</v>
      </c>
      <c r="F149" s="437" t="s">
        <v>749</v>
      </c>
      <c r="G149" s="57">
        <v>64</v>
      </c>
      <c r="H149" s="438">
        <v>85.94</v>
      </c>
      <c r="I149" s="58" t="s">
        <v>1057</v>
      </c>
      <c r="J149" s="439">
        <v>43920</v>
      </c>
      <c r="K149" s="439">
        <v>45014</v>
      </c>
      <c r="L149" s="437" t="s">
        <v>753</v>
      </c>
      <c r="M149" s="456" t="s">
        <v>1058</v>
      </c>
    </row>
    <row r="150" spans="1:13" ht="81" hidden="1" customHeight="1" x14ac:dyDescent="0.25">
      <c r="A150" s="436"/>
      <c r="B150" s="437"/>
      <c r="C150" s="437"/>
      <c r="D150" s="437"/>
      <c r="E150" s="56" t="s">
        <v>161</v>
      </c>
      <c r="F150" s="437"/>
      <c r="G150" s="57">
        <v>64.3</v>
      </c>
      <c r="H150" s="438"/>
      <c r="I150" s="58" t="s">
        <v>1059</v>
      </c>
      <c r="J150" s="439"/>
      <c r="K150" s="439"/>
      <c r="L150" s="437"/>
      <c r="M150" s="457"/>
    </row>
    <row r="151" spans="1:13" ht="81" hidden="1" customHeight="1" x14ac:dyDescent="0.25">
      <c r="A151" s="436">
        <v>90</v>
      </c>
      <c r="B151" s="437" t="s">
        <v>1060</v>
      </c>
      <c r="C151" s="437" t="s">
        <v>1061</v>
      </c>
      <c r="D151" s="437" t="s">
        <v>1062</v>
      </c>
      <c r="E151" s="56" t="s">
        <v>50</v>
      </c>
      <c r="F151" s="437" t="s">
        <v>749</v>
      </c>
      <c r="G151" s="57">
        <v>55.2</v>
      </c>
      <c r="H151" s="438">
        <v>82.06</v>
      </c>
      <c r="I151" s="58">
        <v>9.6670489999999996E-4</v>
      </c>
      <c r="J151" s="439">
        <v>43920</v>
      </c>
      <c r="K151" s="439">
        <v>45014</v>
      </c>
      <c r="L151" s="437" t="s">
        <v>753</v>
      </c>
      <c r="M151" s="456" t="s">
        <v>1063</v>
      </c>
    </row>
    <row r="152" spans="1:13" ht="81" hidden="1" customHeight="1" x14ac:dyDescent="0.25">
      <c r="A152" s="436"/>
      <c r="B152" s="437"/>
      <c r="C152" s="437"/>
      <c r="D152" s="437"/>
      <c r="E152" s="56" t="s">
        <v>161</v>
      </c>
      <c r="F152" s="437"/>
      <c r="G152" s="57">
        <v>55.4</v>
      </c>
      <c r="H152" s="438"/>
      <c r="I152" s="58">
        <v>1.0162249999999999E-3</v>
      </c>
      <c r="J152" s="439"/>
      <c r="K152" s="439"/>
      <c r="L152" s="437"/>
      <c r="M152" s="457"/>
    </row>
    <row r="153" spans="1:13" ht="81" hidden="1" customHeight="1" x14ac:dyDescent="0.25">
      <c r="A153" s="48">
        <v>91</v>
      </c>
      <c r="B153" s="56" t="s">
        <v>1064</v>
      </c>
      <c r="C153" s="56" t="s">
        <v>321</v>
      </c>
      <c r="D153" s="56" t="s">
        <v>1065</v>
      </c>
      <c r="E153" s="56" t="s">
        <v>50</v>
      </c>
      <c r="F153" s="56" t="s">
        <v>749</v>
      </c>
      <c r="G153" s="57">
        <v>49</v>
      </c>
      <c r="H153" s="57">
        <v>86.7</v>
      </c>
      <c r="I153" s="58">
        <v>9.0664749999999996E-4</v>
      </c>
      <c r="J153" s="55">
        <v>43927</v>
      </c>
      <c r="K153" s="55">
        <v>45021</v>
      </c>
      <c r="L153" s="56" t="s">
        <v>1066</v>
      </c>
      <c r="M153" s="56" t="s">
        <v>1067</v>
      </c>
    </row>
    <row r="154" spans="1:13" ht="81" hidden="1" customHeight="1" x14ac:dyDescent="0.25">
      <c r="A154" s="48">
        <v>92</v>
      </c>
      <c r="B154" s="56" t="s">
        <v>1068</v>
      </c>
      <c r="C154" s="56" t="s">
        <v>1069</v>
      </c>
      <c r="D154" s="56" t="s">
        <v>1070</v>
      </c>
      <c r="E154" s="56" t="s">
        <v>1071</v>
      </c>
      <c r="F154" s="56" t="s">
        <v>1071</v>
      </c>
      <c r="G154" s="57">
        <v>80.900000000000006</v>
      </c>
      <c r="H154" s="57">
        <v>100</v>
      </c>
      <c r="I154" s="58">
        <v>2.966603E-6</v>
      </c>
      <c r="J154" s="55">
        <v>43927</v>
      </c>
      <c r="K154" s="55">
        <v>45021</v>
      </c>
      <c r="L154" s="56" t="s">
        <v>736</v>
      </c>
      <c r="M154" s="56" t="s">
        <v>1072</v>
      </c>
    </row>
    <row r="155" spans="1:13" ht="81" hidden="1" customHeight="1" x14ac:dyDescent="0.25">
      <c r="A155" s="48">
        <v>93</v>
      </c>
      <c r="B155" s="56" t="s">
        <v>1073</v>
      </c>
      <c r="C155" s="56" t="s">
        <v>1074</v>
      </c>
      <c r="D155" s="56" t="s">
        <v>1075</v>
      </c>
      <c r="E155" s="56" t="s">
        <v>50</v>
      </c>
      <c r="F155" s="56" t="s">
        <v>749</v>
      </c>
      <c r="G155" s="57">
        <v>61.7</v>
      </c>
      <c r="H155" s="57">
        <v>97.66</v>
      </c>
      <c r="I155" s="58">
        <v>1.2859530000000001E-3</v>
      </c>
      <c r="J155" s="55">
        <v>43927</v>
      </c>
      <c r="K155" s="55">
        <v>45021</v>
      </c>
      <c r="L155" s="56" t="s">
        <v>753</v>
      </c>
      <c r="M155" s="56" t="s">
        <v>1076</v>
      </c>
    </row>
    <row r="156" spans="1:13" ht="81" hidden="1" customHeight="1" x14ac:dyDescent="0.25">
      <c r="A156" s="48">
        <v>94</v>
      </c>
      <c r="B156" s="56" t="s">
        <v>1077</v>
      </c>
      <c r="C156" s="56" t="s">
        <v>1078</v>
      </c>
      <c r="D156" s="56" t="s">
        <v>1079</v>
      </c>
      <c r="E156" s="56" t="s">
        <v>50</v>
      </c>
      <c r="F156" s="56" t="s">
        <v>749</v>
      </c>
      <c r="G156" s="57">
        <v>45.9</v>
      </c>
      <c r="H156" s="57">
        <v>99.41</v>
      </c>
      <c r="I156" s="58">
        <v>9.7379170000000002E-4</v>
      </c>
      <c r="J156" s="55">
        <v>43927</v>
      </c>
      <c r="K156" s="55">
        <v>45021</v>
      </c>
      <c r="L156" s="56" t="s">
        <v>1066</v>
      </c>
      <c r="M156" s="56" t="s">
        <v>1080</v>
      </c>
    </row>
    <row r="157" spans="1:13" ht="81" hidden="1" customHeight="1" x14ac:dyDescent="0.25">
      <c r="A157" s="436">
        <v>95</v>
      </c>
      <c r="B157" s="437" t="s">
        <v>1081</v>
      </c>
      <c r="C157" s="437" t="s">
        <v>1082</v>
      </c>
      <c r="D157" s="437" t="s">
        <v>1083</v>
      </c>
      <c r="E157" s="56" t="s">
        <v>50</v>
      </c>
      <c r="F157" s="437" t="s">
        <v>749</v>
      </c>
      <c r="G157" s="57">
        <v>45.6</v>
      </c>
      <c r="H157" s="438">
        <v>87.81</v>
      </c>
      <c r="I157" s="58">
        <v>8.5453950000000003E-4</v>
      </c>
      <c r="J157" s="439">
        <v>43927</v>
      </c>
      <c r="K157" s="439">
        <v>45021</v>
      </c>
      <c r="L157" s="437" t="s">
        <v>1066</v>
      </c>
      <c r="M157" s="456" t="s">
        <v>1084</v>
      </c>
    </row>
    <row r="158" spans="1:13" ht="81" hidden="1" customHeight="1" x14ac:dyDescent="0.25">
      <c r="A158" s="436"/>
      <c r="B158" s="437"/>
      <c r="C158" s="437"/>
      <c r="D158" s="437"/>
      <c r="E158" s="56" t="s">
        <v>161</v>
      </c>
      <c r="F158" s="437"/>
      <c r="G158" s="57">
        <v>46</v>
      </c>
      <c r="H158" s="438"/>
      <c r="I158" s="58">
        <v>9.0292240000000004E-4</v>
      </c>
      <c r="J158" s="439"/>
      <c r="K158" s="439"/>
      <c r="L158" s="437"/>
      <c r="M158" s="457"/>
    </row>
    <row r="159" spans="1:13" ht="81" hidden="1" customHeight="1" x14ac:dyDescent="0.25">
      <c r="A159" s="48">
        <v>96</v>
      </c>
      <c r="B159" s="56" t="s">
        <v>1085</v>
      </c>
      <c r="C159" s="56" t="s">
        <v>1086</v>
      </c>
      <c r="D159" s="56" t="s">
        <v>1087</v>
      </c>
      <c r="E159" s="56" t="s">
        <v>50</v>
      </c>
      <c r="F159" s="56" t="s">
        <v>749</v>
      </c>
      <c r="G159" s="57">
        <v>64.3</v>
      </c>
      <c r="H159" s="57">
        <v>89.26</v>
      </c>
      <c r="I159" s="58">
        <v>1.224873E-3</v>
      </c>
      <c r="J159" s="55">
        <v>43927</v>
      </c>
      <c r="K159" s="55">
        <v>45021</v>
      </c>
      <c r="L159" s="56" t="s">
        <v>753</v>
      </c>
      <c r="M159" s="56" t="s">
        <v>1088</v>
      </c>
    </row>
    <row r="160" spans="1:13" ht="81" hidden="1" customHeight="1" x14ac:dyDescent="0.25">
      <c r="A160" s="436">
        <v>97</v>
      </c>
      <c r="B160" s="437" t="s">
        <v>1089</v>
      </c>
      <c r="C160" s="437" t="s">
        <v>1090</v>
      </c>
      <c r="D160" s="437" t="s">
        <v>1091</v>
      </c>
      <c r="E160" s="56" t="s">
        <v>50</v>
      </c>
      <c r="F160" s="437" t="s">
        <v>749</v>
      </c>
      <c r="G160" s="57">
        <v>59.6</v>
      </c>
      <c r="H160" s="438">
        <v>50.45</v>
      </c>
      <c r="I160" s="58">
        <v>6.4169810000000004E-4</v>
      </c>
      <c r="J160" s="439">
        <v>43927</v>
      </c>
      <c r="K160" s="439">
        <v>45021</v>
      </c>
      <c r="L160" s="437" t="s">
        <v>736</v>
      </c>
      <c r="M160" s="456" t="s">
        <v>1092</v>
      </c>
    </row>
    <row r="161" spans="1:13" ht="81" hidden="1" customHeight="1" x14ac:dyDescent="0.25">
      <c r="A161" s="436"/>
      <c r="B161" s="437"/>
      <c r="C161" s="437"/>
      <c r="D161" s="437"/>
      <c r="E161" s="56" t="s">
        <v>161</v>
      </c>
      <c r="F161" s="437"/>
      <c r="G161" s="57">
        <v>59.9</v>
      </c>
      <c r="H161" s="438"/>
      <c r="I161" s="58">
        <v>6.755175E-4</v>
      </c>
      <c r="J161" s="439"/>
      <c r="K161" s="439"/>
      <c r="L161" s="437"/>
      <c r="M161" s="457"/>
    </row>
    <row r="162" spans="1:13" ht="81" hidden="1" customHeight="1" x14ac:dyDescent="0.25">
      <c r="A162" s="436">
        <v>98</v>
      </c>
      <c r="B162" s="437" t="s">
        <v>1093</v>
      </c>
      <c r="C162" s="437" t="s">
        <v>1094</v>
      </c>
      <c r="D162" s="437" t="s">
        <v>1095</v>
      </c>
      <c r="E162" s="56" t="s">
        <v>50</v>
      </c>
      <c r="F162" s="437" t="s">
        <v>925</v>
      </c>
      <c r="G162" s="57">
        <v>58.2</v>
      </c>
      <c r="H162" s="438">
        <v>57</v>
      </c>
      <c r="I162" s="58">
        <v>7.0798029999999997E-4</v>
      </c>
      <c r="J162" s="439">
        <v>43927</v>
      </c>
      <c r="K162" s="439">
        <v>45021</v>
      </c>
      <c r="L162" s="437" t="s">
        <v>753</v>
      </c>
      <c r="M162" s="456" t="s">
        <v>1096</v>
      </c>
    </row>
    <row r="163" spans="1:13" ht="81" hidden="1" customHeight="1" x14ac:dyDescent="0.25">
      <c r="A163" s="436"/>
      <c r="B163" s="437"/>
      <c r="C163" s="437"/>
      <c r="D163" s="437"/>
      <c r="E163" s="56" t="s">
        <v>161</v>
      </c>
      <c r="F163" s="437"/>
      <c r="G163" s="57">
        <v>58.5</v>
      </c>
      <c r="H163" s="438"/>
      <c r="I163" s="58">
        <v>7.453828E-4</v>
      </c>
      <c r="J163" s="439"/>
      <c r="K163" s="439"/>
      <c r="L163" s="437"/>
      <c r="M163" s="457"/>
    </row>
    <row r="164" spans="1:13" ht="81" hidden="1" customHeight="1" x14ac:dyDescent="0.25">
      <c r="A164" s="48">
        <v>99</v>
      </c>
      <c r="B164" s="56" t="s">
        <v>1097</v>
      </c>
      <c r="C164" s="56" t="s">
        <v>1098</v>
      </c>
      <c r="D164" s="56" t="s">
        <v>1099</v>
      </c>
      <c r="E164" s="56" t="s">
        <v>50</v>
      </c>
      <c r="F164" s="56" t="s">
        <v>749</v>
      </c>
      <c r="G164" s="57">
        <v>62.3</v>
      </c>
      <c r="H164" s="57">
        <v>95.53</v>
      </c>
      <c r="I164" s="58">
        <v>1.270139E-3</v>
      </c>
      <c r="J164" s="55">
        <v>43927</v>
      </c>
      <c r="K164" s="55">
        <v>45021</v>
      </c>
      <c r="L164" s="56" t="s">
        <v>753</v>
      </c>
      <c r="M164" s="56" t="s">
        <v>1100</v>
      </c>
    </row>
    <row r="165" spans="1:13" ht="81" hidden="1" customHeight="1" x14ac:dyDescent="0.25">
      <c r="A165" s="48">
        <v>100</v>
      </c>
      <c r="B165" s="56" t="s">
        <v>1101</v>
      </c>
      <c r="C165" s="56" t="s">
        <v>325</v>
      </c>
      <c r="D165" s="56" t="s">
        <v>1102</v>
      </c>
      <c r="E165" s="56" t="s">
        <v>50</v>
      </c>
      <c r="F165" s="56" t="s">
        <v>749</v>
      </c>
      <c r="G165" s="57">
        <v>63.9</v>
      </c>
      <c r="H165" s="57">
        <v>89.08</v>
      </c>
      <c r="I165" s="58">
        <v>1.2147989999999999E-3</v>
      </c>
      <c r="J165" s="55">
        <v>43927</v>
      </c>
      <c r="K165" s="55">
        <v>45021</v>
      </c>
      <c r="L165" s="56" t="s">
        <v>753</v>
      </c>
      <c r="M165" s="56" t="s">
        <v>1103</v>
      </c>
    </row>
    <row r="166" spans="1:13" ht="81" hidden="1" customHeight="1" x14ac:dyDescent="0.25">
      <c r="A166" s="436">
        <v>101</v>
      </c>
      <c r="B166" s="437" t="s">
        <v>1104</v>
      </c>
      <c r="C166" s="437" t="s">
        <v>426</v>
      </c>
      <c r="D166" s="437" t="s">
        <v>1105</v>
      </c>
      <c r="E166" s="56" t="s">
        <v>50</v>
      </c>
      <c r="F166" s="437" t="s">
        <v>749</v>
      </c>
      <c r="G166" s="57">
        <v>54.1</v>
      </c>
      <c r="H166" s="438">
        <v>91.9</v>
      </c>
      <c r="I166" s="58">
        <v>1.0610509999999999E-3</v>
      </c>
      <c r="J166" s="439">
        <v>43927</v>
      </c>
      <c r="K166" s="439">
        <v>45021</v>
      </c>
      <c r="L166" s="437" t="s">
        <v>753</v>
      </c>
      <c r="M166" s="456" t="s">
        <v>1106</v>
      </c>
    </row>
    <row r="167" spans="1:13" ht="81" hidden="1" customHeight="1" x14ac:dyDescent="0.25">
      <c r="A167" s="436"/>
      <c r="B167" s="437"/>
      <c r="C167" s="437"/>
      <c r="D167" s="437"/>
      <c r="E167" s="56" t="s">
        <v>161</v>
      </c>
      <c r="F167" s="437"/>
      <c r="G167" s="57">
        <v>54.4</v>
      </c>
      <c r="H167" s="438"/>
      <c r="I167" s="58">
        <v>1.11754E-3</v>
      </c>
      <c r="J167" s="439"/>
      <c r="K167" s="439"/>
      <c r="L167" s="437"/>
      <c r="M167" s="457"/>
    </row>
    <row r="168" spans="1:13" ht="81" hidden="1" customHeight="1" x14ac:dyDescent="0.25">
      <c r="A168" s="458">
        <v>102</v>
      </c>
      <c r="B168" s="456" t="s">
        <v>1107</v>
      </c>
      <c r="C168" s="456" t="s">
        <v>1108</v>
      </c>
      <c r="D168" s="456" t="s">
        <v>1109</v>
      </c>
      <c r="E168" s="56" t="s">
        <v>50</v>
      </c>
      <c r="F168" s="456" t="s">
        <v>749</v>
      </c>
      <c r="G168" s="57">
        <v>63.7</v>
      </c>
      <c r="H168" s="460">
        <v>86.86</v>
      </c>
      <c r="I168" s="58" t="s">
        <v>1110</v>
      </c>
      <c r="J168" s="453">
        <v>43927</v>
      </c>
      <c r="K168" s="453">
        <v>45021</v>
      </c>
      <c r="L168" s="456" t="s">
        <v>753</v>
      </c>
      <c r="M168" s="456" t="s">
        <v>1111</v>
      </c>
    </row>
    <row r="169" spans="1:13" ht="81" hidden="1" customHeight="1" x14ac:dyDescent="0.25">
      <c r="A169" s="459"/>
      <c r="B169" s="457"/>
      <c r="C169" s="457"/>
      <c r="D169" s="457"/>
      <c r="E169" s="56" t="s">
        <v>161</v>
      </c>
      <c r="F169" s="457"/>
      <c r="G169" s="57">
        <v>64</v>
      </c>
      <c r="H169" s="461"/>
      <c r="I169" s="58" t="s">
        <v>1112</v>
      </c>
      <c r="J169" s="454"/>
      <c r="K169" s="454"/>
      <c r="L169" s="457"/>
      <c r="M169" s="457"/>
    </row>
    <row r="170" spans="1:13" ht="81" hidden="1" customHeight="1" x14ac:dyDescent="0.25">
      <c r="A170" s="48">
        <v>103</v>
      </c>
      <c r="B170" s="56" t="s">
        <v>1113</v>
      </c>
      <c r="C170" s="56" t="s">
        <v>1114</v>
      </c>
      <c r="D170" s="56" t="s">
        <v>1115</v>
      </c>
      <c r="E170" s="56" t="s">
        <v>50</v>
      </c>
      <c r="F170" s="56" t="s">
        <v>749</v>
      </c>
      <c r="G170" s="57">
        <v>49.7</v>
      </c>
      <c r="H170" s="57">
        <v>99.31</v>
      </c>
      <c r="I170" s="58">
        <v>1.05335E-3</v>
      </c>
      <c r="J170" s="55">
        <v>43930</v>
      </c>
      <c r="K170" s="55">
        <v>45024</v>
      </c>
      <c r="L170" s="56" t="s">
        <v>1066</v>
      </c>
      <c r="M170" s="56" t="s">
        <v>1116</v>
      </c>
    </row>
    <row r="171" spans="1:13" ht="81" hidden="1" customHeight="1" x14ac:dyDescent="0.25">
      <c r="A171" s="458">
        <v>104</v>
      </c>
      <c r="B171" s="456" t="s">
        <v>1117</v>
      </c>
      <c r="C171" s="456" t="s">
        <v>1118</v>
      </c>
      <c r="D171" s="456" t="s">
        <v>1119</v>
      </c>
      <c r="E171" s="56" t="s">
        <v>50</v>
      </c>
      <c r="F171" s="456" t="s">
        <v>749</v>
      </c>
      <c r="G171" s="57">
        <v>55.4</v>
      </c>
      <c r="H171" s="460">
        <v>98.07</v>
      </c>
      <c r="I171" s="58">
        <v>1.1594960000000001E-3</v>
      </c>
      <c r="J171" s="439">
        <v>43930</v>
      </c>
      <c r="K171" s="439">
        <v>45024</v>
      </c>
      <c r="L171" s="437" t="s">
        <v>1066</v>
      </c>
      <c r="M171" s="456" t="s">
        <v>1120</v>
      </c>
    </row>
    <row r="172" spans="1:13" ht="81" hidden="1" customHeight="1" x14ac:dyDescent="0.25">
      <c r="A172" s="459"/>
      <c r="B172" s="457"/>
      <c r="C172" s="457"/>
      <c r="D172" s="457"/>
      <c r="E172" s="56" t="s">
        <v>161</v>
      </c>
      <c r="F172" s="457"/>
      <c r="G172" s="57">
        <v>55.7</v>
      </c>
      <c r="H172" s="461"/>
      <c r="I172" s="58">
        <v>1.2210680000000001E-3</v>
      </c>
      <c r="J172" s="439"/>
      <c r="K172" s="439"/>
      <c r="L172" s="437"/>
      <c r="M172" s="457"/>
    </row>
    <row r="173" spans="1:13" ht="81.75" hidden="1" customHeight="1" x14ac:dyDescent="0.25">
      <c r="A173" s="458">
        <v>105</v>
      </c>
      <c r="B173" s="456" t="s">
        <v>1121</v>
      </c>
      <c r="C173" s="456" t="s">
        <v>1122</v>
      </c>
      <c r="D173" s="456" t="s">
        <v>1123</v>
      </c>
      <c r="E173" s="56" t="s">
        <v>50</v>
      </c>
      <c r="F173" s="456" t="s">
        <v>749</v>
      </c>
      <c r="G173" s="57">
        <v>51.1</v>
      </c>
      <c r="H173" s="460">
        <v>79.430000000000007</v>
      </c>
      <c r="I173" s="58">
        <v>8.6622109999999995E-4</v>
      </c>
      <c r="J173" s="439">
        <v>43930</v>
      </c>
      <c r="K173" s="439">
        <v>45024</v>
      </c>
      <c r="L173" s="437" t="s">
        <v>1066</v>
      </c>
      <c r="M173" s="456" t="s">
        <v>1124</v>
      </c>
    </row>
    <row r="174" spans="1:13" ht="81.75" hidden="1" customHeight="1" x14ac:dyDescent="0.25">
      <c r="A174" s="459"/>
      <c r="B174" s="457"/>
      <c r="C174" s="457"/>
      <c r="D174" s="457"/>
      <c r="E174" s="56" t="s">
        <v>161</v>
      </c>
      <c r="F174" s="457"/>
      <c r="G174" s="57">
        <v>51.5</v>
      </c>
      <c r="H174" s="461"/>
      <c r="I174" s="58">
        <v>9.144089E-4</v>
      </c>
      <c r="J174" s="439"/>
      <c r="K174" s="439"/>
      <c r="L174" s="437"/>
      <c r="M174" s="457"/>
    </row>
    <row r="175" spans="1:13" ht="81.75" hidden="1" customHeight="1" x14ac:dyDescent="0.25">
      <c r="A175" s="458">
        <v>106</v>
      </c>
      <c r="B175" s="456" t="s">
        <v>1125</v>
      </c>
      <c r="C175" s="456" t="s">
        <v>1126</v>
      </c>
      <c r="D175" s="456" t="s">
        <v>1127</v>
      </c>
      <c r="E175" s="56" t="s">
        <v>50</v>
      </c>
      <c r="F175" s="456" t="s">
        <v>749</v>
      </c>
      <c r="G175" s="57">
        <v>51.7</v>
      </c>
      <c r="H175" s="460">
        <v>95.62</v>
      </c>
      <c r="I175" s="58">
        <v>1.055025E-3</v>
      </c>
      <c r="J175" s="439">
        <v>43930</v>
      </c>
      <c r="K175" s="439">
        <v>45024</v>
      </c>
      <c r="L175" s="437" t="s">
        <v>1066</v>
      </c>
      <c r="M175" s="456" t="s">
        <v>1128</v>
      </c>
    </row>
    <row r="176" spans="1:13" ht="81.75" hidden="1" customHeight="1" x14ac:dyDescent="0.25">
      <c r="A176" s="459"/>
      <c r="B176" s="457"/>
      <c r="C176" s="457"/>
      <c r="D176" s="457"/>
      <c r="E176" s="56" t="s">
        <v>161</v>
      </c>
      <c r="F176" s="457"/>
      <c r="G176" s="57">
        <v>52.2</v>
      </c>
      <c r="H176" s="461"/>
      <c r="I176" s="58">
        <v>1.1157529999999999E-3</v>
      </c>
      <c r="J176" s="439"/>
      <c r="K176" s="439"/>
      <c r="L176" s="437"/>
      <c r="M176" s="457"/>
    </row>
    <row r="177" spans="1:13" ht="81.75" hidden="1" customHeight="1" x14ac:dyDescent="0.25">
      <c r="A177" s="458">
        <v>107</v>
      </c>
      <c r="B177" s="456" t="s">
        <v>1129</v>
      </c>
      <c r="C177" s="456" t="s">
        <v>1130</v>
      </c>
      <c r="D177" s="456" t="s">
        <v>1131</v>
      </c>
      <c r="E177" s="56" t="s">
        <v>50</v>
      </c>
      <c r="F177" s="456" t="s">
        <v>749</v>
      </c>
      <c r="G177" s="57">
        <v>60.6</v>
      </c>
      <c r="H177" s="460">
        <v>96.19</v>
      </c>
      <c r="I177" s="58">
        <v>1.2440159999999999E-3</v>
      </c>
      <c r="J177" s="439">
        <v>43930</v>
      </c>
      <c r="K177" s="439">
        <v>45024</v>
      </c>
      <c r="L177" s="437" t="s">
        <v>1066</v>
      </c>
      <c r="M177" s="456" t="s">
        <v>1132</v>
      </c>
    </row>
    <row r="178" spans="1:13" ht="81.75" hidden="1" customHeight="1" x14ac:dyDescent="0.25">
      <c r="A178" s="459"/>
      <c r="B178" s="457"/>
      <c r="C178" s="457"/>
      <c r="D178" s="457"/>
      <c r="E178" s="56" t="s">
        <v>161</v>
      </c>
      <c r="F178" s="457"/>
      <c r="G178" s="57">
        <v>60.9</v>
      </c>
      <c r="H178" s="461"/>
      <c r="I178" s="58">
        <v>1.309471E-3</v>
      </c>
      <c r="J178" s="439"/>
      <c r="K178" s="439"/>
      <c r="L178" s="437"/>
      <c r="M178" s="457"/>
    </row>
    <row r="179" spans="1:13" ht="81.75" hidden="1" customHeight="1" x14ac:dyDescent="0.25">
      <c r="A179" s="458">
        <v>108</v>
      </c>
      <c r="B179" s="456" t="s">
        <v>1133</v>
      </c>
      <c r="C179" s="456" t="s">
        <v>388</v>
      </c>
      <c r="D179" s="456" t="s">
        <v>1134</v>
      </c>
      <c r="E179" s="56" t="s">
        <v>50</v>
      </c>
      <c r="F179" s="456" t="s">
        <v>749</v>
      </c>
      <c r="G179" s="57">
        <v>61.2</v>
      </c>
      <c r="H179" s="460">
        <v>42.18</v>
      </c>
      <c r="I179" s="58">
        <v>5.509108E-4</v>
      </c>
      <c r="J179" s="439">
        <v>43930</v>
      </c>
      <c r="K179" s="439">
        <v>45024</v>
      </c>
      <c r="L179" s="437" t="s">
        <v>753</v>
      </c>
      <c r="M179" s="456" t="s">
        <v>1135</v>
      </c>
    </row>
    <row r="180" spans="1:13" ht="81.75" hidden="1" customHeight="1" x14ac:dyDescent="0.25">
      <c r="A180" s="459"/>
      <c r="B180" s="457"/>
      <c r="C180" s="457"/>
      <c r="D180" s="457"/>
      <c r="E180" s="56" t="s">
        <v>161</v>
      </c>
      <c r="F180" s="457"/>
      <c r="G180" s="57">
        <v>61.6</v>
      </c>
      <c r="H180" s="461"/>
      <c r="I180" s="58">
        <v>5.8081249999999995E-4</v>
      </c>
      <c r="J180" s="439"/>
      <c r="K180" s="439"/>
      <c r="L180" s="437"/>
      <c r="M180" s="457"/>
    </row>
    <row r="181" spans="1:13" ht="81.75" hidden="1" customHeight="1" x14ac:dyDescent="0.25">
      <c r="A181" s="458">
        <v>109</v>
      </c>
      <c r="B181" s="456" t="s">
        <v>1136</v>
      </c>
      <c r="C181" s="456" t="s">
        <v>462</v>
      </c>
      <c r="D181" s="456" t="s">
        <v>1137</v>
      </c>
      <c r="E181" s="56" t="s">
        <v>50</v>
      </c>
      <c r="F181" s="456" t="s">
        <v>749</v>
      </c>
      <c r="G181" s="57">
        <v>68.5</v>
      </c>
      <c r="H181" s="460">
        <v>92.11</v>
      </c>
      <c r="I181" s="58">
        <v>1.3465440000000001E-3</v>
      </c>
      <c r="J181" s="439">
        <v>43931</v>
      </c>
      <c r="K181" s="439">
        <v>45025</v>
      </c>
      <c r="L181" s="437" t="s">
        <v>1066</v>
      </c>
      <c r="M181" s="456" t="s">
        <v>1138</v>
      </c>
    </row>
    <row r="182" spans="1:13" ht="81.75" hidden="1" customHeight="1" x14ac:dyDescent="0.25">
      <c r="A182" s="459"/>
      <c r="B182" s="457"/>
      <c r="C182" s="457"/>
      <c r="D182" s="457"/>
      <c r="E182" s="56" t="s">
        <v>161</v>
      </c>
      <c r="F182" s="457"/>
      <c r="G182" s="57">
        <v>68.900000000000006</v>
      </c>
      <c r="H182" s="461"/>
      <c r="I182" s="58">
        <v>1.418648E-3</v>
      </c>
      <c r="J182" s="439"/>
      <c r="K182" s="439"/>
      <c r="L182" s="437"/>
      <c r="M182" s="457"/>
    </row>
    <row r="183" spans="1:13" ht="81.75" hidden="1" customHeight="1" x14ac:dyDescent="0.25">
      <c r="A183" s="458">
        <v>110</v>
      </c>
      <c r="B183" s="456" t="s">
        <v>1139</v>
      </c>
      <c r="C183" s="456" t="s">
        <v>1140</v>
      </c>
      <c r="D183" s="456" t="s">
        <v>1141</v>
      </c>
      <c r="E183" s="56" t="s">
        <v>50</v>
      </c>
      <c r="F183" s="456" t="s">
        <v>749</v>
      </c>
      <c r="G183" s="57">
        <v>59.2</v>
      </c>
      <c r="H183" s="460">
        <v>98.26</v>
      </c>
      <c r="I183" s="58" t="s">
        <v>1142</v>
      </c>
      <c r="J183" s="439">
        <v>43931</v>
      </c>
      <c r="K183" s="439">
        <v>45025</v>
      </c>
      <c r="L183" s="437" t="s">
        <v>753</v>
      </c>
      <c r="M183" s="456" t="s">
        <v>1143</v>
      </c>
    </row>
    <row r="184" spans="1:13" ht="81.75" hidden="1" customHeight="1" x14ac:dyDescent="0.25">
      <c r="A184" s="459"/>
      <c r="B184" s="457"/>
      <c r="C184" s="457"/>
      <c r="D184" s="457"/>
      <c r="E184" s="56" t="s">
        <v>161</v>
      </c>
      <c r="F184" s="457"/>
      <c r="G184" s="57">
        <v>59.6</v>
      </c>
      <c r="H184" s="461"/>
      <c r="I184" s="58" t="s">
        <v>1144</v>
      </c>
      <c r="J184" s="439"/>
      <c r="K184" s="439"/>
      <c r="L184" s="437"/>
      <c r="M184" s="457"/>
    </row>
    <row r="185" spans="1:13" ht="81.75" hidden="1" customHeight="1" x14ac:dyDescent="0.25">
      <c r="A185" s="48">
        <v>111</v>
      </c>
      <c r="B185" s="56" t="s">
        <v>1145</v>
      </c>
      <c r="C185" s="56" t="s">
        <v>1146</v>
      </c>
      <c r="D185" s="56" t="s">
        <v>1147</v>
      </c>
      <c r="E185" s="56" t="s">
        <v>50</v>
      </c>
      <c r="F185" s="56" t="s">
        <v>749</v>
      </c>
      <c r="G185" s="57">
        <v>67.099999999999994</v>
      </c>
      <c r="H185" s="57">
        <v>85.28</v>
      </c>
      <c r="I185" s="58">
        <v>1.221218E-3</v>
      </c>
      <c r="J185" s="55">
        <v>43931</v>
      </c>
      <c r="K185" s="55">
        <v>45025</v>
      </c>
      <c r="L185" s="56" t="s">
        <v>1066</v>
      </c>
      <c r="M185" s="56" t="s">
        <v>1148</v>
      </c>
    </row>
    <row r="186" spans="1:13" ht="81.75" hidden="1" customHeight="1" x14ac:dyDescent="0.25">
      <c r="A186" s="458">
        <v>112</v>
      </c>
      <c r="B186" s="456" t="s">
        <v>1149</v>
      </c>
      <c r="C186" s="456" t="s">
        <v>381</v>
      </c>
      <c r="D186" s="456" t="s">
        <v>1150</v>
      </c>
      <c r="E186" s="56" t="s">
        <v>50</v>
      </c>
      <c r="F186" s="456" t="s">
        <v>749</v>
      </c>
      <c r="G186" s="57">
        <v>57.9</v>
      </c>
      <c r="H186" s="460">
        <v>95.59</v>
      </c>
      <c r="I186" s="58">
        <v>1.181175E-3</v>
      </c>
      <c r="J186" s="439">
        <v>43931</v>
      </c>
      <c r="K186" s="439">
        <v>45025</v>
      </c>
      <c r="L186" s="437" t="s">
        <v>1066</v>
      </c>
      <c r="M186" s="456" t="s">
        <v>1151</v>
      </c>
    </row>
    <row r="187" spans="1:13" ht="81.75" hidden="1" customHeight="1" x14ac:dyDescent="0.25">
      <c r="A187" s="459"/>
      <c r="B187" s="457"/>
      <c r="C187" s="457"/>
      <c r="D187" s="457"/>
      <c r="E187" s="56" t="s">
        <v>161</v>
      </c>
      <c r="F187" s="457"/>
      <c r="G187" s="57">
        <v>58.3</v>
      </c>
      <c r="H187" s="461"/>
      <c r="I187" s="58">
        <v>1.245746E-3</v>
      </c>
      <c r="J187" s="439"/>
      <c r="K187" s="439"/>
      <c r="L187" s="437"/>
      <c r="M187" s="457"/>
    </row>
    <row r="188" spans="1:13" ht="81.75" hidden="1" customHeight="1" x14ac:dyDescent="0.25">
      <c r="A188" s="458">
        <v>113</v>
      </c>
      <c r="B188" s="456" t="s">
        <v>1152</v>
      </c>
      <c r="C188" s="456" t="s">
        <v>442</v>
      </c>
      <c r="D188" s="456" t="s">
        <v>1153</v>
      </c>
      <c r="E188" s="56" t="s">
        <v>50</v>
      </c>
      <c r="F188" s="456" t="s">
        <v>749</v>
      </c>
      <c r="G188" s="57">
        <v>48.8</v>
      </c>
      <c r="H188" s="460">
        <v>97.06</v>
      </c>
      <c r="I188" s="58" t="s">
        <v>1154</v>
      </c>
      <c r="J188" s="439">
        <v>43941</v>
      </c>
      <c r="K188" s="439">
        <v>45035</v>
      </c>
      <c r="L188" s="456" t="s">
        <v>753</v>
      </c>
      <c r="M188" s="456" t="s">
        <v>1155</v>
      </c>
    </row>
    <row r="189" spans="1:13" ht="81.75" hidden="1" customHeight="1" x14ac:dyDescent="0.25">
      <c r="A189" s="459"/>
      <c r="B189" s="457"/>
      <c r="C189" s="457"/>
      <c r="D189" s="457"/>
      <c r="E189" s="56" t="s">
        <v>161</v>
      </c>
      <c r="F189" s="457"/>
      <c r="G189" s="57">
        <v>49.1</v>
      </c>
      <c r="H189" s="461"/>
      <c r="I189" s="58" t="s">
        <v>1156</v>
      </c>
      <c r="J189" s="439"/>
      <c r="K189" s="439"/>
      <c r="L189" s="457"/>
      <c r="M189" s="457"/>
    </row>
    <row r="190" spans="1:13" ht="81.75" hidden="1" customHeight="1" x14ac:dyDescent="0.25">
      <c r="A190" s="458">
        <v>114</v>
      </c>
      <c r="B190" s="456" t="s">
        <v>1157</v>
      </c>
      <c r="C190" s="456" t="s">
        <v>396</v>
      </c>
      <c r="D190" s="456" t="s">
        <v>1158</v>
      </c>
      <c r="E190" s="56" t="s">
        <v>50</v>
      </c>
      <c r="F190" s="456" t="s">
        <v>749</v>
      </c>
      <c r="G190" s="57">
        <v>64.3</v>
      </c>
      <c r="H190" s="460">
        <v>87.16</v>
      </c>
      <c r="I190" s="58">
        <v>1.196056E-3</v>
      </c>
      <c r="J190" s="439">
        <v>43941</v>
      </c>
      <c r="K190" s="439">
        <v>45035</v>
      </c>
      <c r="L190" s="456" t="s">
        <v>1159</v>
      </c>
      <c r="M190" s="456" t="s">
        <v>1160</v>
      </c>
    </row>
    <row r="191" spans="1:13" ht="82.5" hidden="1" customHeight="1" x14ac:dyDescent="0.25">
      <c r="A191" s="459"/>
      <c r="B191" s="457"/>
      <c r="C191" s="457"/>
      <c r="D191" s="457"/>
      <c r="E191" s="56" t="s">
        <v>161</v>
      </c>
      <c r="F191" s="457"/>
      <c r="G191" s="57">
        <v>64.7</v>
      </c>
      <c r="H191" s="461"/>
      <c r="I191" s="59" t="s">
        <v>1161</v>
      </c>
      <c r="J191" s="439"/>
      <c r="K191" s="439"/>
      <c r="L191" s="457"/>
      <c r="M191" s="457"/>
    </row>
    <row r="192" spans="1:13" ht="82.5" hidden="1" customHeight="1" x14ac:dyDescent="0.25">
      <c r="A192" s="48">
        <v>115</v>
      </c>
      <c r="B192" s="56" t="s">
        <v>1162</v>
      </c>
      <c r="C192" s="56" t="s">
        <v>371</v>
      </c>
      <c r="D192" s="56" t="s">
        <v>1163</v>
      </c>
      <c r="E192" s="56" t="s">
        <v>50</v>
      </c>
      <c r="F192" s="56" t="s">
        <v>749</v>
      </c>
      <c r="G192" s="57">
        <v>70.7</v>
      </c>
      <c r="H192" s="57">
        <v>100</v>
      </c>
      <c r="I192" s="58">
        <v>1.508838E-3</v>
      </c>
      <c r="J192" s="55">
        <v>43941</v>
      </c>
      <c r="K192" s="55">
        <v>45035</v>
      </c>
      <c r="L192" s="56" t="s">
        <v>1066</v>
      </c>
      <c r="M192" s="56" t="s">
        <v>1164</v>
      </c>
    </row>
    <row r="193" spans="1:13" ht="82.5" hidden="1" customHeight="1" x14ac:dyDescent="0.25">
      <c r="A193" s="60">
        <v>116</v>
      </c>
      <c r="B193" s="61" t="s">
        <v>1165</v>
      </c>
      <c r="C193" s="61" t="s">
        <v>1166</v>
      </c>
      <c r="D193" s="61" t="s">
        <v>1167</v>
      </c>
      <c r="E193" s="56" t="s">
        <v>50</v>
      </c>
      <c r="F193" s="56" t="s">
        <v>749</v>
      </c>
      <c r="G193" s="57">
        <v>56.4</v>
      </c>
      <c r="H193" s="62">
        <v>84.47</v>
      </c>
      <c r="I193" s="58">
        <v>1.0167279999999999E-3</v>
      </c>
      <c r="J193" s="55">
        <v>43941</v>
      </c>
      <c r="K193" s="55">
        <v>45035</v>
      </c>
      <c r="L193" s="61" t="s">
        <v>753</v>
      </c>
      <c r="M193" s="61" t="s">
        <v>1168</v>
      </c>
    </row>
    <row r="194" spans="1:13" ht="82.5" hidden="1" customHeight="1" x14ac:dyDescent="0.25">
      <c r="A194" s="458">
        <v>117</v>
      </c>
      <c r="B194" s="456" t="s">
        <v>1169</v>
      </c>
      <c r="C194" s="456" t="s">
        <v>486</v>
      </c>
      <c r="D194" s="456" t="s">
        <v>1170</v>
      </c>
      <c r="E194" s="56" t="s">
        <v>50</v>
      </c>
      <c r="F194" s="456" t="s">
        <v>749</v>
      </c>
      <c r="G194" s="57">
        <v>59</v>
      </c>
      <c r="H194" s="460">
        <v>90.68</v>
      </c>
      <c r="I194" s="58">
        <v>1.141792E-3</v>
      </c>
      <c r="J194" s="439">
        <v>43941</v>
      </c>
      <c r="K194" s="439">
        <v>45035</v>
      </c>
      <c r="L194" s="456" t="s">
        <v>753</v>
      </c>
      <c r="M194" s="456" t="s">
        <v>1171</v>
      </c>
    </row>
    <row r="195" spans="1:13" ht="82.5" hidden="1" customHeight="1" x14ac:dyDescent="0.25">
      <c r="A195" s="459"/>
      <c r="B195" s="457"/>
      <c r="C195" s="457"/>
      <c r="D195" s="457"/>
      <c r="E195" s="56" t="s">
        <v>161</v>
      </c>
      <c r="F195" s="457"/>
      <c r="G195" s="57">
        <v>59.3</v>
      </c>
      <c r="H195" s="461"/>
      <c r="I195" s="59">
        <v>1.2020290000000001E-3</v>
      </c>
      <c r="J195" s="439"/>
      <c r="K195" s="439"/>
      <c r="L195" s="457"/>
      <c r="M195" s="457"/>
    </row>
    <row r="196" spans="1:13" ht="82.5" hidden="1" customHeight="1" x14ac:dyDescent="0.25">
      <c r="A196" s="458">
        <v>118</v>
      </c>
      <c r="B196" s="456" t="s">
        <v>1172</v>
      </c>
      <c r="C196" s="456" t="s">
        <v>1173</v>
      </c>
      <c r="D196" s="456" t="s">
        <v>1174</v>
      </c>
      <c r="E196" s="56" t="s">
        <v>50</v>
      </c>
      <c r="F196" s="456" t="s">
        <v>749</v>
      </c>
      <c r="G196" s="57">
        <v>55.3</v>
      </c>
      <c r="H196" s="460">
        <v>97.83</v>
      </c>
      <c r="I196" s="58">
        <v>1.1545710000000001E-3</v>
      </c>
      <c r="J196" s="439">
        <v>43941</v>
      </c>
      <c r="K196" s="439">
        <v>45035</v>
      </c>
      <c r="L196" s="456" t="s">
        <v>753</v>
      </c>
      <c r="M196" s="456" t="s">
        <v>1175</v>
      </c>
    </row>
    <row r="197" spans="1:13" ht="82.5" hidden="1" customHeight="1" x14ac:dyDescent="0.25">
      <c r="A197" s="459"/>
      <c r="B197" s="457"/>
      <c r="C197" s="457"/>
      <c r="D197" s="457"/>
      <c r="E197" s="56" t="s">
        <v>161</v>
      </c>
      <c r="F197" s="457"/>
      <c r="G197" s="57">
        <v>55.6</v>
      </c>
      <c r="H197" s="461"/>
      <c r="I197" s="59">
        <v>1.215893E-3</v>
      </c>
      <c r="J197" s="439"/>
      <c r="K197" s="439"/>
      <c r="L197" s="457"/>
      <c r="M197" s="457"/>
    </row>
    <row r="198" spans="1:13" ht="82.5" hidden="1" customHeight="1" x14ac:dyDescent="0.25">
      <c r="A198" s="458">
        <v>119</v>
      </c>
      <c r="B198" s="456" t="s">
        <v>1176</v>
      </c>
      <c r="C198" s="456" t="s">
        <v>1177</v>
      </c>
      <c r="D198" s="456" t="s">
        <v>1178</v>
      </c>
      <c r="E198" s="56" t="s">
        <v>50</v>
      </c>
      <c r="F198" s="456" t="s">
        <v>749</v>
      </c>
      <c r="G198" s="57">
        <v>60</v>
      </c>
      <c r="H198" s="460">
        <v>90.7</v>
      </c>
      <c r="I198" s="58">
        <v>1.1613999999999999E-3</v>
      </c>
      <c r="J198" s="439">
        <v>43941</v>
      </c>
      <c r="K198" s="439">
        <v>45035</v>
      </c>
      <c r="L198" s="456" t="s">
        <v>1066</v>
      </c>
      <c r="M198" s="456" t="s">
        <v>1179</v>
      </c>
    </row>
    <row r="199" spans="1:13" ht="82.5" hidden="1" customHeight="1" x14ac:dyDescent="0.25">
      <c r="A199" s="459"/>
      <c r="B199" s="457"/>
      <c r="C199" s="457"/>
      <c r="D199" s="457"/>
      <c r="E199" s="56" t="s">
        <v>161</v>
      </c>
      <c r="F199" s="457"/>
      <c r="G199" s="57">
        <v>60.3</v>
      </c>
      <c r="H199" s="461"/>
      <c r="I199" s="59">
        <v>1.222569E-3</v>
      </c>
      <c r="J199" s="439"/>
      <c r="K199" s="439"/>
      <c r="L199" s="457"/>
      <c r="M199" s="457"/>
    </row>
    <row r="200" spans="1:13" ht="82.5" hidden="1" customHeight="1" x14ac:dyDescent="0.25">
      <c r="A200" s="458">
        <v>120</v>
      </c>
      <c r="B200" s="456" t="s">
        <v>1180</v>
      </c>
      <c r="C200" s="456" t="s">
        <v>1181</v>
      </c>
      <c r="D200" s="456" t="s">
        <v>1182</v>
      </c>
      <c r="E200" s="56" t="s">
        <v>50</v>
      </c>
      <c r="F200" s="456" t="s">
        <v>749</v>
      </c>
      <c r="G200" s="57">
        <v>60.6</v>
      </c>
      <c r="H200" s="460">
        <v>47.36</v>
      </c>
      <c r="I200" s="59" t="s">
        <v>1183</v>
      </c>
      <c r="J200" s="439">
        <v>43941</v>
      </c>
      <c r="K200" s="439">
        <v>45035</v>
      </c>
      <c r="L200" s="456" t="s">
        <v>753</v>
      </c>
      <c r="M200" s="456" t="s">
        <v>1184</v>
      </c>
    </row>
    <row r="201" spans="1:13" ht="82.5" hidden="1" customHeight="1" x14ac:dyDescent="0.25">
      <c r="A201" s="459"/>
      <c r="B201" s="457"/>
      <c r="C201" s="457"/>
      <c r="D201" s="457"/>
      <c r="E201" s="56" t="s">
        <v>161</v>
      </c>
      <c r="F201" s="457"/>
      <c r="G201" s="57">
        <v>61</v>
      </c>
      <c r="H201" s="461"/>
      <c r="I201" s="59" t="s">
        <v>1185</v>
      </c>
      <c r="J201" s="439"/>
      <c r="K201" s="439"/>
      <c r="L201" s="457"/>
      <c r="M201" s="457"/>
    </row>
    <row r="202" spans="1:13" ht="82.5" hidden="1" customHeight="1" x14ac:dyDescent="0.25">
      <c r="A202" s="458">
        <v>121</v>
      </c>
      <c r="B202" s="456" t="s">
        <v>1186</v>
      </c>
      <c r="C202" s="456" t="s">
        <v>415</v>
      </c>
      <c r="D202" s="456" t="s">
        <v>1187</v>
      </c>
      <c r="E202" s="56" t="s">
        <v>50</v>
      </c>
      <c r="F202" s="456" t="s">
        <v>749</v>
      </c>
      <c r="G202" s="57">
        <v>70.099999999999994</v>
      </c>
      <c r="H202" s="460">
        <v>100</v>
      </c>
      <c r="I202" s="59" t="s">
        <v>1188</v>
      </c>
      <c r="J202" s="439">
        <v>43941</v>
      </c>
      <c r="K202" s="439">
        <v>45035</v>
      </c>
      <c r="L202" s="456" t="s">
        <v>1189</v>
      </c>
      <c r="M202" s="456" t="s">
        <v>1190</v>
      </c>
    </row>
    <row r="203" spans="1:13" ht="82.5" hidden="1" customHeight="1" x14ac:dyDescent="0.25">
      <c r="A203" s="459"/>
      <c r="B203" s="457"/>
      <c r="C203" s="457"/>
      <c r="D203" s="457"/>
      <c r="E203" s="56" t="s">
        <v>161</v>
      </c>
      <c r="F203" s="457"/>
      <c r="G203" s="57">
        <v>70.5</v>
      </c>
      <c r="H203" s="461"/>
      <c r="I203" s="59" t="s">
        <v>1191</v>
      </c>
      <c r="J203" s="439"/>
      <c r="K203" s="439"/>
      <c r="L203" s="457"/>
      <c r="M203" s="457"/>
    </row>
    <row r="204" spans="1:13" ht="82.5" hidden="1" customHeight="1" x14ac:dyDescent="0.25">
      <c r="A204" s="48">
        <v>122</v>
      </c>
      <c r="B204" s="56" t="s">
        <v>1192</v>
      </c>
      <c r="C204" s="56" t="s">
        <v>1193</v>
      </c>
      <c r="D204" s="56" t="s">
        <v>1194</v>
      </c>
      <c r="E204" s="56" t="s">
        <v>50</v>
      </c>
      <c r="F204" s="56" t="s">
        <v>749</v>
      </c>
      <c r="G204" s="57">
        <v>61.7</v>
      </c>
      <c r="H204" s="57">
        <v>100</v>
      </c>
      <c r="I204" s="59" t="s">
        <v>1195</v>
      </c>
      <c r="J204" s="55">
        <v>43941</v>
      </c>
      <c r="K204" s="55">
        <v>45035</v>
      </c>
      <c r="L204" s="56" t="s">
        <v>1189</v>
      </c>
      <c r="M204" s="56" t="s">
        <v>1196</v>
      </c>
    </row>
    <row r="205" spans="1:13" ht="82.5" hidden="1" customHeight="1" x14ac:dyDescent="0.25">
      <c r="A205" s="458">
        <v>123</v>
      </c>
      <c r="B205" s="456" t="s">
        <v>1197</v>
      </c>
      <c r="C205" s="456" t="s">
        <v>1198</v>
      </c>
      <c r="D205" s="456" t="s">
        <v>1199</v>
      </c>
      <c r="E205" s="56" t="s">
        <v>50</v>
      </c>
      <c r="F205" s="456" t="s">
        <v>749</v>
      </c>
      <c r="G205" s="57">
        <v>63.8</v>
      </c>
      <c r="H205" s="460">
        <v>74.02</v>
      </c>
      <c r="I205" s="59">
        <v>1.007843E-3</v>
      </c>
      <c r="J205" s="439">
        <v>43945</v>
      </c>
      <c r="K205" s="439">
        <v>45039</v>
      </c>
      <c r="L205" s="456" t="s">
        <v>753</v>
      </c>
      <c r="M205" s="456" t="s">
        <v>1200</v>
      </c>
    </row>
    <row r="206" spans="1:13" ht="82.5" hidden="1" customHeight="1" x14ac:dyDescent="0.25">
      <c r="A206" s="459"/>
      <c r="B206" s="457"/>
      <c r="C206" s="457"/>
      <c r="D206" s="457"/>
      <c r="E206" s="56" t="s">
        <v>161</v>
      </c>
      <c r="F206" s="457"/>
      <c r="G206" s="57">
        <v>64.099999999999994</v>
      </c>
      <c r="H206" s="461"/>
      <c r="I206" s="59">
        <v>1.06061E-3</v>
      </c>
      <c r="J206" s="439"/>
      <c r="K206" s="439"/>
      <c r="L206" s="457"/>
      <c r="M206" s="457"/>
    </row>
    <row r="207" spans="1:13" ht="82.5" hidden="1" customHeight="1" x14ac:dyDescent="0.25">
      <c r="A207" s="458">
        <v>124</v>
      </c>
      <c r="B207" s="456" t="s">
        <v>1201</v>
      </c>
      <c r="C207" s="456" t="s">
        <v>385</v>
      </c>
      <c r="D207" s="456" t="s">
        <v>1202</v>
      </c>
      <c r="E207" s="56" t="s">
        <v>50</v>
      </c>
      <c r="F207" s="456" t="s">
        <v>749</v>
      </c>
      <c r="G207" s="57">
        <v>59.2</v>
      </c>
      <c r="H207" s="460">
        <v>91.32</v>
      </c>
      <c r="I207" s="59">
        <v>1.153748E-3</v>
      </c>
      <c r="J207" s="439">
        <v>43945</v>
      </c>
      <c r="K207" s="439">
        <v>45039</v>
      </c>
      <c r="L207" s="456" t="s">
        <v>1066</v>
      </c>
      <c r="M207" s="456" t="s">
        <v>1203</v>
      </c>
    </row>
    <row r="208" spans="1:13" ht="82.5" hidden="1" customHeight="1" x14ac:dyDescent="0.25">
      <c r="A208" s="459"/>
      <c r="B208" s="457"/>
      <c r="C208" s="457"/>
      <c r="D208" s="457"/>
      <c r="E208" s="56" t="s">
        <v>161</v>
      </c>
      <c r="F208" s="457"/>
      <c r="G208" s="57">
        <v>59.7</v>
      </c>
      <c r="H208" s="461"/>
      <c r="I208" s="59">
        <v>1.2186779999999999E-3</v>
      </c>
      <c r="J208" s="439"/>
      <c r="K208" s="439"/>
      <c r="L208" s="457"/>
      <c r="M208" s="457"/>
    </row>
    <row r="209" spans="1:13" ht="82.5" hidden="1" customHeight="1" x14ac:dyDescent="0.25">
      <c r="A209" s="458">
        <v>125</v>
      </c>
      <c r="B209" s="456" t="s">
        <v>1204</v>
      </c>
      <c r="C209" s="456" t="s">
        <v>419</v>
      </c>
      <c r="D209" s="456" t="s">
        <v>1205</v>
      </c>
      <c r="E209" s="56" t="s">
        <v>50</v>
      </c>
      <c r="F209" s="456" t="s">
        <v>749</v>
      </c>
      <c r="G209" s="57">
        <v>61.5</v>
      </c>
      <c r="H209" s="460">
        <v>99.55</v>
      </c>
      <c r="I209" s="59">
        <v>1.306591E-3</v>
      </c>
      <c r="J209" s="439">
        <v>43945</v>
      </c>
      <c r="K209" s="439">
        <v>45039</v>
      </c>
      <c r="L209" s="456" t="s">
        <v>753</v>
      </c>
      <c r="M209" s="456" t="s">
        <v>1206</v>
      </c>
    </row>
    <row r="210" spans="1:13" ht="82.5" hidden="1" customHeight="1" x14ac:dyDescent="0.25">
      <c r="A210" s="459"/>
      <c r="B210" s="457"/>
      <c r="C210" s="457"/>
      <c r="D210" s="457"/>
      <c r="E210" s="56" t="s">
        <v>161</v>
      </c>
      <c r="F210" s="457"/>
      <c r="G210" s="57">
        <v>61.8</v>
      </c>
      <c r="H210" s="461"/>
      <c r="I210" s="59">
        <v>1.37524E-3</v>
      </c>
      <c r="J210" s="439"/>
      <c r="K210" s="439"/>
      <c r="L210" s="457"/>
      <c r="M210" s="457"/>
    </row>
    <row r="211" spans="1:13" ht="82.5" hidden="1" customHeight="1" x14ac:dyDescent="0.25">
      <c r="A211" s="458">
        <v>126</v>
      </c>
      <c r="B211" s="456" t="s">
        <v>1207</v>
      </c>
      <c r="C211" s="456" t="s">
        <v>1208</v>
      </c>
      <c r="D211" s="456" t="s">
        <v>1209</v>
      </c>
      <c r="E211" s="56" t="s">
        <v>50</v>
      </c>
      <c r="F211" s="456" t="s">
        <v>749</v>
      </c>
      <c r="G211" s="57">
        <v>65.099999999999994</v>
      </c>
      <c r="H211" s="460">
        <v>97.02</v>
      </c>
      <c r="I211" s="59">
        <v>1.347925E-3</v>
      </c>
      <c r="J211" s="439">
        <v>43945</v>
      </c>
      <c r="K211" s="439">
        <v>45039</v>
      </c>
      <c r="L211" s="456" t="s">
        <v>753</v>
      </c>
      <c r="M211" s="456" t="s">
        <v>1210</v>
      </c>
    </row>
    <row r="212" spans="1:13" ht="82.5" hidden="1" customHeight="1" x14ac:dyDescent="0.25">
      <c r="A212" s="459"/>
      <c r="B212" s="457"/>
      <c r="C212" s="457"/>
      <c r="D212" s="457"/>
      <c r="E212" s="56" t="s">
        <v>161</v>
      </c>
      <c r="F212" s="457"/>
      <c r="G212" s="57">
        <v>65.400000000000006</v>
      </c>
      <c r="H212" s="461"/>
      <c r="I212" s="59">
        <v>1.4183640000000001E-3</v>
      </c>
      <c r="J212" s="439"/>
      <c r="K212" s="439"/>
      <c r="L212" s="457"/>
      <c r="M212" s="457"/>
    </row>
    <row r="213" spans="1:13" ht="82.5" hidden="1" customHeight="1" x14ac:dyDescent="0.25">
      <c r="A213" s="458">
        <v>127</v>
      </c>
      <c r="B213" s="456" t="s">
        <v>1211</v>
      </c>
      <c r="C213" s="456" t="s">
        <v>454</v>
      </c>
      <c r="D213" s="456" t="s">
        <v>1212</v>
      </c>
      <c r="E213" s="56" t="s">
        <v>50</v>
      </c>
      <c r="F213" s="456" t="s">
        <v>749</v>
      </c>
      <c r="G213" s="57">
        <v>64.099999999999994</v>
      </c>
      <c r="H213" s="460">
        <v>93.94</v>
      </c>
      <c r="I213" s="59">
        <v>1.285085E-3</v>
      </c>
      <c r="J213" s="439">
        <v>43945</v>
      </c>
      <c r="K213" s="439">
        <v>45039</v>
      </c>
      <c r="L213" s="456" t="s">
        <v>1066</v>
      </c>
      <c r="M213" s="456" t="s">
        <v>1213</v>
      </c>
    </row>
    <row r="214" spans="1:13" ht="82.5" hidden="1" customHeight="1" x14ac:dyDescent="0.25">
      <c r="A214" s="459"/>
      <c r="B214" s="457"/>
      <c r="C214" s="457"/>
      <c r="D214" s="457"/>
      <c r="E214" s="56" t="s">
        <v>161</v>
      </c>
      <c r="F214" s="457"/>
      <c r="G214" s="57">
        <v>64.5</v>
      </c>
      <c r="H214" s="461"/>
      <c r="I214" s="59">
        <v>1.354437E-3</v>
      </c>
      <c r="J214" s="439"/>
      <c r="K214" s="439"/>
      <c r="L214" s="457"/>
      <c r="M214" s="457"/>
    </row>
    <row r="215" spans="1:13" ht="82.5" hidden="1" customHeight="1" x14ac:dyDescent="0.25">
      <c r="A215" s="48">
        <v>128</v>
      </c>
      <c r="B215" s="56" t="s">
        <v>1214</v>
      </c>
      <c r="C215" s="56" t="s">
        <v>309</v>
      </c>
      <c r="D215" s="56" t="s">
        <v>1215</v>
      </c>
      <c r="E215" s="56" t="s">
        <v>50</v>
      </c>
      <c r="F215" s="56" t="s">
        <v>749</v>
      </c>
      <c r="G215" s="57">
        <v>61.5</v>
      </c>
      <c r="H215" s="57">
        <v>52.9</v>
      </c>
      <c r="I215" s="59">
        <v>6.9431110000000001E-4</v>
      </c>
      <c r="J215" s="55">
        <v>43945</v>
      </c>
      <c r="K215" s="55">
        <v>45039</v>
      </c>
      <c r="L215" s="56" t="s">
        <v>1066</v>
      </c>
      <c r="M215" s="56" t="s">
        <v>1216</v>
      </c>
    </row>
    <row r="216" spans="1:13" ht="82.5" hidden="1" customHeight="1" x14ac:dyDescent="0.25">
      <c r="A216" s="48">
        <v>129</v>
      </c>
      <c r="B216" s="56" t="s">
        <v>1217</v>
      </c>
      <c r="C216" s="56" t="s">
        <v>346</v>
      </c>
      <c r="D216" s="56" t="s">
        <v>1218</v>
      </c>
      <c r="E216" s="56" t="s">
        <v>50</v>
      </c>
      <c r="F216" s="56" t="s">
        <v>749</v>
      </c>
      <c r="G216" s="57">
        <v>49.7</v>
      </c>
      <c r="H216" s="57">
        <v>93.9</v>
      </c>
      <c r="I216" s="59">
        <v>9.959678E-4</v>
      </c>
      <c r="J216" s="55">
        <v>43945</v>
      </c>
      <c r="K216" s="55">
        <v>45039</v>
      </c>
      <c r="L216" s="56" t="s">
        <v>753</v>
      </c>
      <c r="M216" s="56" t="s">
        <v>1219</v>
      </c>
    </row>
    <row r="217" spans="1:13" ht="82.5" hidden="1" customHeight="1" x14ac:dyDescent="0.25">
      <c r="A217" s="458">
        <v>130</v>
      </c>
      <c r="B217" s="456" t="s">
        <v>1220</v>
      </c>
      <c r="C217" s="456" t="s">
        <v>703</v>
      </c>
      <c r="D217" s="456" t="s">
        <v>1221</v>
      </c>
      <c r="E217" s="56" t="s">
        <v>50</v>
      </c>
      <c r="F217" s="456" t="s">
        <v>749</v>
      </c>
      <c r="G217" s="57">
        <v>65.5</v>
      </c>
      <c r="H217" s="460">
        <v>96.35</v>
      </c>
      <c r="I217" s="59" t="s">
        <v>1222</v>
      </c>
      <c r="J217" s="439">
        <v>43945</v>
      </c>
      <c r="K217" s="439">
        <v>45039</v>
      </c>
      <c r="L217" s="456" t="s">
        <v>753</v>
      </c>
      <c r="M217" s="456" t="s">
        <v>1223</v>
      </c>
    </row>
    <row r="218" spans="1:13" ht="82.5" hidden="1" customHeight="1" x14ac:dyDescent="0.25">
      <c r="A218" s="459"/>
      <c r="B218" s="457"/>
      <c r="C218" s="457"/>
      <c r="D218" s="457"/>
      <c r="E218" s="56" t="s">
        <v>161</v>
      </c>
      <c r="F218" s="457"/>
      <c r="G218" s="57">
        <v>66.099999999999994</v>
      </c>
      <c r="H218" s="461"/>
      <c r="I218" s="59" t="s">
        <v>1224</v>
      </c>
      <c r="J218" s="439"/>
      <c r="K218" s="439"/>
      <c r="L218" s="457"/>
      <c r="M218" s="457"/>
    </row>
    <row r="219" spans="1:13" ht="82.5" hidden="1" customHeight="1" x14ac:dyDescent="0.25">
      <c r="A219" s="458">
        <v>131</v>
      </c>
      <c r="B219" s="456" t="s">
        <v>1225</v>
      </c>
      <c r="C219" s="456" t="s">
        <v>1226</v>
      </c>
      <c r="D219" s="456" t="s">
        <v>1227</v>
      </c>
      <c r="E219" s="56" t="s">
        <v>50</v>
      </c>
      <c r="F219" s="456" t="s">
        <v>749</v>
      </c>
      <c r="G219" s="57">
        <v>58.9</v>
      </c>
      <c r="H219" s="460">
        <v>98.41</v>
      </c>
      <c r="I219" s="59">
        <v>1.2370230000000001E-3</v>
      </c>
      <c r="J219" s="439">
        <v>43950</v>
      </c>
      <c r="K219" s="439">
        <v>45044</v>
      </c>
      <c r="L219" s="456" t="s">
        <v>753</v>
      </c>
      <c r="M219" s="456" t="s">
        <v>1228</v>
      </c>
    </row>
    <row r="220" spans="1:13" ht="82.5" hidden="1" customHeight="1" x14ac:dyDescent="0.25">
      <c r="A220" s="459"/>
      <c r="B220" s="457"/>
      <c r="C220" s="457"/>
      <c r="D220" s="457"/>
      <c r="E220" s="56" t="s">
        <v>161</v>
      </c>
      <c r="F220" s="457"/>
      <c r="G220" s="57">
        <v>59.2</v>
      </c>
      <c r="H220" s="461"/>
      <c r="I220" s="59">
        <v>1.3022960000000001E-3</v>
      </c>
      <c r="J220" s="439"/>
      <c r="K220" s="439"/>
      <c r="L220" s="457"/>
      <c r="M220" s="457"/>
    </row>
    <row r="221" spans="1:13" ht="82.5" hidden="1" customHeight="1" x14ac:dyDescent="0.25">
      <c r="A221" s="458">
        <v>132</v>
      </c>
      <c r="B221" s="456" t="s">
        <v>1229</v>
      </c>
      <c r="C221" s="456" t="s">
        <v>413</v>
      </c>
      <c r="D221" s="456" t="s">
        <v>1230</v>
      </c>
      <c r="E221" s="56" t="s">
        <v>50</v>
      </c>
      <c r="F221" s="456" t="s">
        <v>749</v>
      </c>
      <c r="G221" s="57">
        <v>56.2</v>
      </c>
      <c r="H221" s="460">
        <v>96.97</v>
      </c>
      <c r="I221" s="59" t="s">
        <v>1231</v>
      </c>
      <c r="J221" s="439">
        <v>43950</v>
      </c>
      <c r="K221" s="439">
        <v>45044</v>
      </c>
      <c r="L221" s="456" t="s">
        <v>753</v>
      </c>
      <c r="M221" s="456" t="s">
        <v>1232</v>
      </c>
    </row>
    <row r="222" spans="1:13" ht="82.5" hidden="1" customHeight="1" x14ac:dyDescent="0.25">
      <c r="A222" s="459"/>
      <c r="B222" s="457"/>
      <c r="C222" s="457"/>
      <c r="D222" s="457"/>
      <c r="E222" s="56" t="s">
        <v>161</v>
      </c>
      <c r="F222" s="457"/>
      <c r="G222" s="57">
        <v>56.5</v>
      </c>
      <c r="H222" s="461"/>
      <c r="I222" s="59" t="s">
        <v>1233</v>
      </c>
      <c r="J222" s="439"/>
      <c r="K222" s="439"/>
      <c r="L222" s="457"/>
      <c r="M222" s="457"/>
    </row>
    <row r="223" spans="1:13" ht="82.5" hidden="1" customHeight="1" x14ac:dyDescent="0.25">
      <c r="A223" s="458">
        <v>133</v>
      </c>
      <c r="B223" s="456" t="s">
        <v>1234</v>
      </c>
      <c r="C223" s="456" t="s">
        <v>1235</v>
      </c>
      <c r="D223" s="456" t="s">
        <v>1236</v>
      </c>
      <c r="E223" s="56" t="s">
        <v>50</v>
      </c>
      <c r="F223" s="456" t="s">
        <v>749</v>
      </c>
      <c r="G223" s="57">
        <v>54.1</v>
      </c>
      <c r="H223" s="460">
        <v>64.61</v>
      </c>
      <c r="I223" s="59">
        <v>7.4596820000000002E-4</v>
      </c>
      <c r="J223" s="439">
        <v>43950</v>
      </c>
      <c r="K223" s="439">
        <v>45044</v>
      </c>
      <c r="L223" s="456" t="s">
        <v>736</v>
      </c>
      <c r="M223" s="456" t="s">
        <v>1237</v>
      </c>
    </row>
    <row r="224" spans="1:13" ht="82.5" hidden="1" customHeight="1" x14ac:dyDescent="0.25">
      <c r="A224" s="459"/>
      <c r="B224" s="457"/>
      <c r="C224" s="457"/>
      <c r="D224" s="457"/>
      <c r="E224" s="56" t="s">
        <v>161</v>
      </c>
      <c r="F224" s="457"/>
      <c r="G224" s="57">
        <v>54.4</v>
      </c>
      <c r="H224" s="461"/>
      <c r="I224" s="59">
        <v>7.8568289999999999E-4</v>
      </c>
      <c r="J224" s="439"/>
      <c r="K224" s="439"/>
      <c r="L224" s="457"/>
      <c r="M224" s="457"/>
    </row>
    <row r="225" spans="1:13" ht="82.5" hidden="1" customHeight="1" x14ac:dyDescent="0.25">
      <c r="A225" s="458">
        <v>134</v>
      </c>
      <c r="B225" s="456" t="s">
        <v>1238</v>
      </c>
      <c r="C225" s="456" t="s">
        <v>434</v>
      </c>
      <c r="D225" s="456" t="s">
        <v>1239</v>
      </c>
      <c r="E225" s="56" t="s">
        <v>50</v>
      </c>
      <c r="F225" s="456" t="s">
        <v>749</v>
      </c>
      <c r="G225" s="57">
        <v>63.6</v>
      </c>
      <c r="H225" s="460">
        <v>45.13</v>
      </c>
      <c r="I225" s="59" t="s">
        <v>1240</v>
      </c>
      <c r="J225" s="439">
        <v>43950</v>
      </c>
      <c r="K225" s="439">
        <v>45044</v>
      </c>
      <c r="L225" s="456" t="s">
        <v>1066</v>
      </c>
      <c r="M225" s="456" t="s">
        <v>1241</v>
      </c>
    </row>
    <row r="226" spans="1:13" ht="82.5" hidden="1" customHeight="1" x14ac:dyDescent="0.25">
      <c r="A226" s="459"/>
      <c r="B226" s="457"/>
      <c r="C226" s="457"/>
      <c r="D226" s="457"/>
      <c r="E226" s="56" t="s">
        <v>161</v>
      </c>
      <c r="F226" s="457"/>
      <c r="G226" s="57">
        <v>63.9</v>
      </c>
      <c r="H226" s="461"/>
      <c r="I226" s="59" t="s">
        <v>1242</v>
      </c>
      <c r="J226" s="439"/>
      <c r="K226" s="439"/>
      <c r="L226" s="457"/>
      <c r="M226" s="457"/>
    </row>
    <row r="227" spans="1:13" ht="82.5" hidden="1" customHeight="1" x14ac:dyDescent="0.25">
      <c r="A227" s="458">
        <v>135</v>
      </c>
      <c r="B227" s="456" t="s">
        <v>1243</v>
      </c>
      <c r="C227" s="456" t="s">
        <v>428</v>
      </c>
      <c r="D227" s="456" t="s">
        <v>1244</v>
      </c>
      <c r="E227" s="56" t="s">
        <v>50</v>
      </c>
      <c r="F227" s="456" t="s">
        <v>749</v>
      </c>
      <c r="G227" s="57">
        <v>52.8</v>
      </c>
      <c r="H227" s="460">
        <v>97.69</v>
      </c>
      <c r="I227" s="59" t="s">
        <v>1245</v>
      </c>
      <c r="J227" s="439">
        <v>43950</v>
      </c>
      <c r="K227" s="439">
        <v>45044</v>
      </c>
      <c r="L227" s="456" t="s">
        <v>753</v>
      </c>
      <c r="M227" s="456" t="s">
        <v>1246</v>
      </c>
    </row>
    <row r="228" spans="1:13" ht="82.5" hidden="1" customHeight="1" x14ac:dyDescent="0.25">
      <c r="A228" s="459"/>
      <c r="B228" s="457"/>
      <c r="C228" s="457"/>
      <c r="D228" s="457"/>
      <c r="E228" s="56" t="s">
        <v>161</v>
      </c>
      <c r="F228" s="457"/>
      <c r="G228" s="57">
        <v>53.2</v>
      </c>
      <c r="H228" s="461"/>
      <c r="I228" s="59" t="s">
        <v>1247</v>
      </c>
      <c r="J228" s="439"/>
      <c r="K228" s="439"/>
      <c r="L228" s="457"/>
      <c r="M228" s="457"/>
    </row>
    <row r="229" spans="1:13" ht="82.5" hidden="1" customHeight="1" x14ac:dyDescent="0.25">
      <c r="A229" s="48">
        <v>136</v>
      </c>
      <c r="B229" s="56" t="s">
        <v>1248</v>
      </c>
      <c r="C229" s="56" t="s">
        <v>313</v>
      </c>
      <c r="D229" s="56" t="s">
        <v>1249</v>
      </c>
      <c r="E229" s="56" t="s">
        <v>50</v>
      </c>
      <c r="F229" s="56" t="s">
        <v>749</v>
      </c>
      <c r="G229" s="57">
        <v>49.8</v>
      </c>
      <c r="H229" s="57">
        <v>86.54</v>
      </c>
      <c r="I229" s="59">
        <v>9.1974950000000004E-4</v>
      </c>
      <c r="J229" s="55">
        <v>43950</v>
      </c>
      <c r="K229" s="55">
        <v>45044</v>
      </c>
      <c r="L229" s="56" t="s">
        <v>753</v>
      </c>
      <c r="M229" s="56" t="s">
        <v>1250</v>
      </c>
    </row>
    <row r="230" spans="1:13" ht="82.5" hidden="1" customHeight="1" x14ac:dyDescent="0.25">
      <c r="A230" s="48">
        <v>137</v>
      </c>
      <c r="B230" s="56" t="s">
        <v>1251</v>
      </c>
      <c r="C230" s="56" t="s">
        <v>342</v>
      </c>
      <c r="D230" s="56" t="s">
        <v>1252</v>
      </c>
      <c r="E230" s="56" t="s">
        <v>50</v>
      </c>
      <c r="F230" s="56" t="s">
        <v>749</v>
      </c>
      <c r="G230" s="57">
        <v>63.8</v>
      </c>
      <c r="H230" s="57">
        <v>83.89</v>
      </c>
      <c r="I230" s="59">
        <v>1.142232E-3</v>
      </c>
      <c r="J230" s="55">
        <v>43950</v>
      </c>
      <c r="K230" s="55">
        <v>45044</v>
      </c>
      <c r="L230" s="56" t="s">
        <v>753</v>
      </c>
      <c r="M230" s="56" t="s">
        <v>1253</v>
      </c>
    </row>
    <row r="231" spans="1:13" ht="82.5" hidden="1" customHeight="1" x14ac:dyDescent="0.25">
      <c r="A231" s="48">
        <v>138</v>
      </c>
      <c r="B231" s="56" t="s">
        <v>1254</v>
      </c>
      <c r="C231" s="56" t="s">
        <v>404</v>
      </c>
      <c r="D231" s="56" t="s">
        <v>1255</v>
      </c>
      <c r="E231" s="56" t="s">
        <v>50</v>
      </c>
      <c r="F231" s="56" t="s">
        <v>749</v>
      </c>
      <c r="G231" s="57">
        <v>46.7</v>
      </c>
      <c r="H231" s="57">
        <v>79.42</v>
      </c>
      <c r="I231" s="59">
        <v>7.9153489999999997E-4</v>
      </c>
      <c r="J231" s="55">
        <v>43950</v>
      </c>
      <c r="K231" s="55">
        <v>45044</v>
      </c>
      <c r="L231" s="56" t="s">
        <v>1066</v>
      </c>
      <c r="M231" s="56" t="s">
        <v>1256</v>
      </c>
    </row>
    <row r="232" spans="1:13" ht="82.5" hidden="1" customHeight="1" x14ac:dyDescent="0.25">
      <c r="A232" s="458">
        <v>139</v>
      </c>
      <c r="B232" s="456" t="s">
        <v>1257</v>
      </c>
      <c r="C232" s="456" t="s">
        <v>474</v>
      </c>
      <c r="D232" s="456" t="s">
        <v>1258</v>
      </c>
      <c r="E232" s="56" t="s">
        <v>50</v>
      </c>
      <c r="F232" s="456" t="s">
        <v>749</v>
      </c>
      <c r="G232" s="57">
        <v>62.9</v>
      </c>
      <c r="H232" s="460">
        <v>99.36</v>
      </c>
      <c r="I232" s="59" t="s">
        <v>1259</v>
      </c>
      <c r="J232" s="439">
        <v>43950</v>
      </c>
      <c r="K232" s="439">
        <v>45044</v>
      </c>
      <c r="L232" s="456" t="s">
        <v>753</v>
      </c>
      <c r="M232" s="456" t="s">
        <v>1260</v>
      </c>
    </row>
    <row r="233" spans="1:13" ht="82.5" hidden="1" customHeight="1" x14ac:dyDescent="0.25">
      <c r="A233" s="459"/>
      <c r="B233" s="457"/>
      <c r="C233" s="457"/>
      <c r="D233" s="457"/>
      <c r="E233" s="56" t="s">
        <v>161</v>
      </c>
      <c r="F233" s="457"/>
      <c r="G233" s="57">
        <v>63.2</v>
      </c>
      <c r="H233" s="461"/>
      <c r="I233" s="59" t="s">
        <v>1261</v>
      </c>
      <c r="J233" s="439"/>
      <c r="K233" s="439"/>
      <c r="L233" s="457"/>
      <c r="M233" s="457"/>
    </row>
    <row r="234" spans="1:13" ht="82.5" hidden="1" customHeight="1" x14ac:dyDescent="0.25">
      <c r="A234" s="458">
        <v>140</v>
      </c>
      <c r="B234" s="456" t="s">
        <v>1262</v>
      </c>
      <c r="C234" s="456" t="s">
        <v>1263</v>
      </c>
      <c r="D234" s="456" t="s">
        <v>1264</v>
      </c>
      <c r="E234" s="56" t="s">
        <v>50</v>
      </c>
      <c r="F234" s="456" t="s">
        <v>749</v>
      </c>
      <c r="G234" s="57">
        <v>61.7</v>
      </c>
      <c r="H234" s="460">
        <v>100</v>
      </c>
      <c r="I234" s="59">
        <v>1.316766E-3</v>
      </c>
      <c r="J234" s="439">
        <v>43950</v>
      </c>
      <c r="K234" s="439">
        <v>45044</v>
      </c>
      <c r="L234" s="456" t="s">
        <v>736</v>
      </c>
      <c r="M234" s="456" t="s">
        <v>1265</v>
      </c>
    </row>
    <row r="235" spans="1:13" ht="82.5" hidden="1" customHeight="1" x14ac:dyDescent="0.25">
      <c r="A235" s="459"/>
      <c r="B235" s="457"/>
      <c r="C235" s="457"/>
      <c r="D235" s="457"/>
      <c r="E235" s="56" t="s">
        <v>161</v>
      </c>
      <c r="F235" s="457"/>
      <c r="G235" s="57">
        <v>62.1</v>
      </c>
      <c r="H235" s="461"/>
      <c r="I235" s="59">
        <v>1.3881620000000001E-3</v>
      </c>
      <c r="J235" s="439"/>
      <c r="K235" s="439"/>
      <c r="L235" s="457"/>
      <c r="M235" s="457"/>
    </row>
    <row r="236" spans="1:13" ht="82.5" customHeight="1" x14ac:dyDescent="0.25">
      <c r="A236" s="48">
        <v>141</v>
      </c>
      <c r="B236" s="56" t="s">
        <v>1266</v>
      </c>
      <c r="C236" s="56" t="s">
        <v>192</v>
      </c>
      <c r="D236" s="56" t="s">
        <v>1267</v>
      </c>
      <c r="E236" s="56" t="s">
        <v>735</v>
      </c>
      <c r="F236" s="56" t="s">
        <v>735</v>
      </c>
      <c r="G236" s="57">
        <v>81.2</v>
      </c>
      <c r="H236" s="57">
        <v>45.85</v>
      </c>
      <c r="I236" s="59" t="s">
        <v>1268</v>
      </c>
      <c r="J236" s="55">
        <v>43950</v>
      </c>
      <c r="K236" s="55">
        <v>45044</v>
      </c>
      <c r="L236" s="56" t="s">
        <v>736</v>
      </c>
      <c r="M236" s="56" t="s">
        <v>1269</v>
      </c>
    </row>
    <row r="237" spans="1:13" ht="82.5" customHeight="1" x14ac:dyDescent="0.25">
      <c r="A237" s="48">
        <v>142</v>
      </c>
      <c r="B237" s="56" t="s">
        <v>1270</v>
      </c>
      <c r="C237" s="56" t="s">
        <v>1271</v>
      </c>
      <c r="D237" s="56" t="s">
        <v>1272</v>
      </c>
      <c r="E237" s="56" t="s">
        <v>735</v>
      </c>
      <c r="F237" s="56" t="s">
        <v>735</v>
      </c>
      <c r="G237" s="57">
        <v>45.6</v>
      </c>
      <c r="H237" s="57">
        <v>40.31</v>
      </c>
      <c r="I237" s="59">
        <v>6.0949650000000001E-4</v>
      </c>
      <c r="J237" s="55">
        <v>43956</v>
      </c>
      <c r="K237" s="55">
        <v>45050</v>
      </c>
      <c r="L237" s="56" t="s">
        <v>736</v>
      </c>
      <c r="M237" s="56" t="s">
        <v>1273</v>
      </c>
    </row>
    <row r="238" spans="1:13" ht="82.5" hidden="1" customHeight="1" x14ac:dyDescent="0.25">
      <c r="A238" s="48">
        <v>143</v>
      </c>
      <c r="B238" s="456" t="s">
        <v>1274</v>
      </c>
      <c r="C238" s="456" t="s">
        <v>432</v>
      </c>
      <c r="D238" s="456" t="s">
        <v>1275</v>
      </c>
      <c r="E238" s="56" t="s">
        <v>50</v>
      </c>
      <c r="F238" s="456" t="s">
        <v>749</v>
      </c>
      <c r="G238" s="57">
        <v>50.7</v>
      </c>
      <c r="H238" s="460">
        <v>97.3</v>
      </c>
      <c r="I238" s="59">
        <v>1.0527959999999999E-3</v>
      </c>
      <c r="J238" s="439">
        <v>43956</v>
      </c>
      <c r="K238" s="439">
        <v>45050</v>
      </c>
      <c r="L238" s="456" t="s">
        <v>753</v>
      </c>
      <c r="M238" s="456" t="s">
        <v>1276</v>
      </c>
    </row>
    <row r="239" spans="1:13" ht="82.5" hidden="1" customHeight="1" x14ac:dyDescent="0.25">
      <c r="A239" s="48"/>
      <c r="B239" s="457"/>
      <c r="C239" s="457"/>
      <c r="D239" s="457"/>
      <c r="E239" s="56" t="s">
        <v>161</v>
      </c>
      <c r="F239" s="457"/>
      <c r="G239" s="57">
        <v>51</v>
      </c>
      <c r="H239" s="461"/>
      <c r="I239" s="59">
        <v>1.1092560000000001E-3</v>
      </c>
      <c r="J239" s="439"/>
      <c r="K239" s="439"/>
      <c r="L239" s="457"/>
      <c r="M239" s="457"/>
    </row>
    <row r="240" spans="1:13" ht="82.5" hidden="1" customHeight="1" x14ac:dyDescent="0.25">
      <c r="A240" s="458">
        <v>144</v>
      </c>
      <c r="B240" s="456" t="s">
        <v>1277</v>
      </c>
      <c r="C240" s="456" t="s">
        <v>1278</v>
      </c>
      <c r="D240" s="456" t="s">
        <v>1279</v>
      </c>
      <c r="E240" s="56" t="s">
        <v>50</v>
      </c>
      <c r="F240" s="456" t="s">
        <v>749</v>
      </c>
      <c r="G240" s="57">
        <v>55.1</v>
      </c>
      <c r="H240" s="460">
        <v>100</v>
      </c>
      <c r="I240" s="59">
        <v>1.1759120000000001E-3</v>
      </c>
      <c r="J240" s="439">
        <v>43956</v>
      </c>
      <c r="K240" s="439">
        <v>45050</v>
      </c>
      <c r="L240" s="456" t="s">
        <v>753</v>
      </c>
      <c r="M240" s="456" t="s">
        <v>1280</v>
      </c>
    </row>
    <row r="241" spans="1:13" ht="82.5" hidden="1" customHeight="1" x14ac:dyDescent="0.25">
      <c r="A241" s="459"/>
      <c r="B241" s="457"/>
      <c r="C241" s="457"/>
      <c r="D241" s="457"/>
      <c r="E241" s="56" t="s">
        <v>161</v>
      </c>
      <c r="F241" s="457"/>
      <c r="G241" s="57">
        <v>55.7</v>
      </c>
      <c r="H241" s="461"/>
      <c r="I241" s="59">
        <v>1.2450989999999999E-3</v>
      </c>
      <c r="J241" s="439"/>
      <c r="K241" s="439"/>
      <c r="L241" s="457"/>
      <c r="M241" s="457"/>
    </row>
    <row r="242" spans="1:13" ht="82.5" hidden="1" customHeight="1" x14ac:dyDescent="0.25">
      <c r="A242" s="48">
        <v>145</v>
      </c>
      <c r="B242" s="56" t="s">
        <v>1281</v>
      </c>
      <c r="C242" s="56" t="s">
        <v>334</v>
      </c>
      <c r="D242" s="56" t="s">
        <v>1282</v>
      </c>
      <c r="E242" s="56" t="s">
        <v>50</v>
      </c>
      <c r="F242" s="56" t="s">
        <v>749</v>
      </c>
      <c r="G242" s="57">
        <v>67</v>
      </c>
      <c r="H242" s="57">
        <v>100</v>
      </c>
      <c r="I242" s="59">
        <v>1.4298749999999999E-3</v>
      </c>
      <c r="J242" s="55">
        <v>43956</v>
      </c>
      <c r="K242" s="55">
        <v>45050</v>
      </c>
      <c r="L242" s="56" t="s">
        <v>1066</v>
      </c>
      <c r="M242" s="56" t="s">
        <v>1283</v>
      </c>
    </row>
    <row r="243" spans="1:13" ht="82.5" hidden="1" customHeight="1" x14ac:dyDescent="0.25">
      <c r="A243" s="458">
        <v>146</v>
      </c>
      <c r="B243" s="456" t="s">
        <v>1284</v>
      </c>
      <c r="C243" s="456" t="s">
        <v>1285</v>
      </c>
      <c r="D243" s="456" t="s">
        <v>1286</v>
      </c>
      <c r="E243" s="56" t="s">
        <v>50</v>
      </c>
      <c r="F243" s="456" t="s">
        <v>749</v>
      </c>
      <c r="G243" s="57">
        <v>59.2</v>
      </c>
      <c r="H243" s="460">
        <v>93.4</v>
      </c>
      <c r="I243" s="59">
        <v>1.1800269999999999E-3</v>
      </c>
      <c r="J243" s="439">
        <v>43956</v>
      </c>
      <c r="K243" s="439">
        <v>45050</v>
      </c>
      <c r="L243" s="456" t="s">
        <v>753</v>
      </c>
      <c r="M243" s="456" t="s">
        <v>1287</v>
      </c>
    </row>
    <row r="244" spans="1:13" ht="82.5" hidden="1" customHeight="1" x14ac:dyDescent="0.25">
      <c r="A244" s="459"/>
      <c r="B244" s="457"/>
      <c r="C244" s="457"/>
      <c r="D244" s="457"/>
      <c r="E244" s="56" t="s">
        <v>161</v>
      </c>
      <c r="F244" s="457"/>
      <c r="G244" s="57">
        <v>59.6</v>
      </c>
      <c r="H244" s="461"/>
      <c r="I244" s="59">
        <v>1.2443479999999999E-3</v>
      </c>
      <c r="J244" s="439"/>
      <c r="K244" s="439"/>
      <c r="L244" s="457"/>
      <c r="M244" s="457"/>
    </row>
    <row r="245" spans="1:13" ht="82.5" hidden="1" customHeight="1" x14ac:dyDescent="0.25">
      <c r="A245" s="458">
        <v>147</v>
      </c>
      <c r="B245" s="456" t="s">
        <v>1288</v>
      </c>
      <c r="C245" s="456" t="s">
        <v>1289</v>
      </c>
      <c r="D245" s="456" t="s">
        <v>1290</v>
      </c>
      <c r="E245" s="56" t="s">
        <v>50</v>
      </c>
      <c r="F245" s="456" t="s">
        <v>749</v>
      </c>
      <c r="G245" s="57">
        <v>58.3</v>
      </c>
      <c r="H245" s="460">
        <v>98.2</v>
      </c>
      <c r="I245" s="59">
        <v>1.2218089999999999E-3</v>
      </c>
      <c r="J245" s="439">
        <v>43956</v>
      </c>
      <c r="K245" s="439">
        <v>45050</v>
      </c>
      <c r="L245" s="456" t="s">
        <v>753</v>
      </c>
      <c r="M245" s="456" t="s">
        <v>1291</v>
      </c>
    </row>
    <row r="246" spans="1:13" ht="82.5" hidden="1" customHeight="1" x14ac:dyDescent="0.25">
      <c r="A246" s="459"/>
      <c r="B246" s="457"/>
      <c r="C246" s="457"/>
      <c r="D246" s="457"/>
      <c r="E246" s="56" t="s">
        <v>161</v>
      </c>
      <c r="F246" s="457"/>
      <c r="G246" s="57">
        <v>58.6</v>
      </c>
      <c r="H246" s="461"/>
      <c r="I246" s="59">
        <v>1.2863460000000001E-3</v>
      </c>
      <c r="J246" s="439"/>
      <c r="K246" s="439"/>
      <c r="L246" s="457"/>
      <c r="M246" s="457"/>
    </row>
    <row r="247" spans="1:13" ht="82.5" hidden="1" customHeight="1" x14ac:dyDescent="0.25">
      <c r="A247" s="458">
        <v>148</v>
      </c>
      <c r="B247" s="456" t="s">
        <v>1292</v>
      </c>
      <c r="C247" s="456" t="s">
        <v>446</v>
      </c>
      <c r="D247" s="456" t="s">
        <v>1293</v>
      </c>
      <c r="E247" s="56" t="s">
        <v>50</v>
      </c>
      <c r="F247" s="456" t="s">
        <v>749</v>
      </c>
      <c r="G247" s="57">
        <v>59.8</v>
      </c>
      <c r="H247" s="460">
        <v>98.71</v>
      </c>
      <c r="I247" s="59">
        <v>1.2597540000000001E-3</v>
      </c>
      <c r="J247" s="439">
        <v>43956</v>
      </c>
      <c r="K247" s="439">
        <v>45050</v>
      </c>
      <c r="L247" s="456" t="s">
        <v>753</v>
      </c>
      <c r="M247" s="456" t="s">
        <v>1294</v>
      </c>
    </row>
    <row r="248" spans="1:13" ht="82.5" hidden="1" customHeight="1" x14ac:dyDescent="0.25">
      <c r="A248" s="459"/>
      <c r="B248" s="457"/>
      <c r="C248" s="457"/>
      <c r="D248" s="457"/>
      <c r="E248" s="56" t="s">
        <v>161</v>
      </c>
      <c r="F248" s="457"/>
      <c r="G248" s="57">
        <v>60.2</v>
      </c>
      <c r="H248" s="461"/>
      <c r="I248" s="59">
        <v>1.3283310000000001E-3</v>
      </c>
      <c r="J248" s="439"/>
      <c r="K248" s="439"/>
      <c r="L248" s="457"/>
      <c r="M248" s="457"/>
    </row>
    <row r="249" spans="1:13" ht="82.5" hidden="1" customHeight="1" x14ac:dyDescent="0.25">
      <c r="A249" s="48">
        <v>149</v>
      </c>
      <c r="B249" s="56" t="s">
        <v>1295</v>
      </c>
      <c r="C249" s="56" t="s">
        <v>352</v>
      </c>
      <c r="D249" s="56" t="s">
        <v>1296</v>
      </c>
      <c r="E249" s="56" t="s">
        <v>50</v>
      </c>
      <c r="F249" s="56" t="s">
        <v>749</v>
      </c>
      <c r="G249" s="57">
        <v>60</v>
      </c>
      <c r="H249" s="57">
        <v>100</v>
      </c>
      <c r="I249" s="59">
        <v>1.280485E-3</v>
      </c>
      <c r="J249" s="55">
        <v>43956</v>
      </c>
      <c r="K249" s="55">
        <v>45050</v>
      </c>
      <c r="L249" s="56" t="s">
        <v>753</v>
      </c>
      <c r="M249" s="56" t="s">
        <v>1297</v>
      </c>
    </row>
    <row r="250" spans="1:13" ht="82.5" hidden="1" customHeight="1" x14ac:dyDescent="0.25">
      <c r="A250" s="48">
        <v>150</v>
      </c>
      <c r="B250" s="56" t="s">
        <v>1298</v>
      </c>
      <c r="C250" s="56" t="s">
        <v>408</v>
      </c>
      <c r="D250" s="56" t="s">
        <v>1299</v>
      </c>
      <c r="E250" s="56" t="s">
        <v>50</v>
      </c>
      <c r="F250" s="56" t="s">
        <v>749</v>
      </c>
      <c r="G250" s="57">
        <v>50.8</v>
      </c>
      <c r="H250" s="57">
        <v>67.98</v>
      </c>
      <c r="I250" s="59">
        <v>7.370012E-4</v>
      </c>
      <c r="J250" s="55">
        <v>43959</v>
      </c>
      <c r="K250" s="55">
        <v>45053</v>
      </c>
      <c r="L250" s="56" t="s">
        <v>753</v>
      </c>
      <c r="M250" s="56" t="s">
        <v>1300</v>
      </c>
    </row>
    <row r="251" spans="1:13" ht="82.5" hidden="1" customHeight="1" x14ac:dyDescent="0.25">
      <c r="A251" s="458">
        <v>151</v>
      </c>
      <c r="B251" s="456" t="s">
        <v>1301</v>
      </c>
      <c r="C251" s="456" t="s">
        <v>494</v>
      </c>
      <c r="D251" s="456" t="s">
        <v>1302</v>
      </c>
      <c r="E251" s="56" t="s">
        <v>50</v>
      </c>
      <c r="F251" s="456" t="s">
        <v>749</v>
      </c>
      <c r="G251" s="57">
        <v>60.6</v>
      </c>
      <c r="H251" s="460">
        <v>97.55</v>
      </c>
      <c r="I251" s="59" t="s">
        <v>1303</v>
      </c>
      <c r="J251" s="439">
        <v>43959</v>
      </c>
      <c r="K251" s="439">
        <v>45053</v>
      </c>
      <c r="L251" s="456" t="s">
        <v>1066</v>
      </c>
      <c r="M251" s="456" t="s">
        <v>1304</v>
      </c>
    </row>
    <row r="252" spans="1:13" ht="82.5" hidden="1" customHeight="1" x14ac:dyDescent="0.25">
      <c r="A252" s="459"/>
      <c r="B252" s="457"/>
      <c r="C252" s="457"/>
      <c r="D252" s="457"/>
      <c r="E252" s="56" t="s">
        <v>161</v>
      </c>
      <c r="F252" s="457"/>
      <c r="G252" s="57">
        <v>61</v>
      </c>
      <c r="H252" s="461"/>
      <c r="I252" s="59" t="s">
        <v>1305</v>
      </c>
      <c r="J252" s="439"/>
      <c r="K252" s="439"/>
      <c r="L252" s="457"/>
      <c r="M252" s="457"/>
    </row>
    <row r="253" spans="1:13" ht="82.5" hidden="1" customHeight="1" x14ac:dyDescent="0.25">
      <c r="A253" s="48">
        <v>152</v>
      </c>
      <c r="B253" s="56" t="s">
        <v>1306</v>
      </c>
      <c r="C253" s="56" t="s">
        <v>1307</v>
      </c>
      <c r="D253" s="56" t="s">
        <v>1308</v>
      </c>
      <c r="E253" s="56" t="s">
        <v>50</v>
      </c>
      <c r="F253" s="56" t="s">
        <v>749</v>
      </c>
      <c r="G253" s="57">
        <v>60.8</v>
      </c>
      <c r="H253" s="57">
        <v>95.93</v>
      </c>
      <c r="I253" s="59">
        <v>1.2447479999999999E-3</v>
      </c>
      <c r="J253" s="55">
        <v>43959</v>
      </c>
      <c r="K253" s="55">
        <v>45053</v>
      </c>
      <c r="L253" s="56" t="s">
        <v>753</v>
      </c>
      <c r="M253" s="56" t="s">
        <v>1309</v>
      </c>
    </row>
    <row r="254" spans="1:13" ht="82.5" hidden="1" customHeight="1" x14ac:dyDescent="0.25">
      <c r="A254" s="458">
        <v>153</v>
      </c>
      <c r="B254" s="456" t="s">
        <v>1310</v>
      </c>
      <c r="C254" s="456" t="s">
        <v>375</v>
      </c>
      <c r="D254" s="456" t="s">
        <v>1311</v>
      </c>
      <c r="E254" s="56" t="s">
        <v>50</v>
      </c>
      <c r="F254" s="456" t="s">
        <v>749</v>
      </c>
      <c r="G254" s="57">
        <v>58.6</v>
      </c>
      <c r="H254" s="460">
        <v>92.53</v>
      </c>
      <c r="I254" s="59" t="s">
        <v>1312</v>
      </c>
      <c r="J254" s="439">
        <v>43959</v>
      </c>
      <c r="K254" s="439">
        <v>45053</v>
      </c>
      <c r="L254" s="456" t="s">
        <v>1066</v>
      </c>
      <c r="M254" s="456" t="s">
        <v>1313</v>
      </c>
    </row>
    <row r="255" spans="1:13" ht="82.5" hidden="1" customHeight="1" x14ac:dyDescent="0.25">
      <c r="A255" s="459"/>
      <c r="B255" s="457"/>
      <c r="C255" s="457"/>
      <c r="D255" s="457"/>
      <c r="E255" s="56" t="s">
        <v>161</v>
      </c>
      <c r="F255" s="457"/>
      <c r="G255" s="57">
        <v>59.1</v>
      </c>
      <c r="H255" s="461"/>
      <c r="I255" s="59" t="s">
        <v>1314</v>
      </c>
      <c r="J255" s="439"/>
      <c r="K255" s="439"/>
      <c r="L255" s="457"/>
      <c r="M255" s="457"/>
    </row>
    <row r="256" spans="1:13" ht="82.5" hidden="1" customHeight="1" x14ac:dyDescent="0.25">
      <c r="A256" s="436">
        <v>154</v>
      </c>
      <c r="B256" s="437" t="s">
        <v>1315</v>
      </c>
      <c r="C256" s="437" t="s">
        <v>1316</v>
      </c>
      <c r="D256" s="437" t="s">
        <v>1317</v>
      </c>
      <c r="E256" s="56" t="s">
        <v>50</v>
      </c>
      <c r="F256" s="437" t="s">
        <v>749</v>
      </c>
      <c r="G256" s="57">
        <v>58.1</v>
      </c>
      <c r="H256" s="438">
        <v>59.61</v>
      </c>
      <c r="I256" s="59">
        <v>7.3912610000000003E-4</v>
      </c>
      <c r="J256" s="439">
        <v>43959</v>
      </c>
      <c r="K256" s="439">
        <v>45053</v>
      </c>
      <c r="L256" s="437" t="s">
        <v>753</v>
      </c>
      <c r="M256" s="437" t="s">
        <v>1318</v>
      </c>
    </row>
    <row r="257" spans="1:13" ht="81.75" hidden="1" customHeight="1" x14ac:dyDescent="0.25">
      <c r="A257" s="436"/>
      <c r="B257" s="437"/>
      <c r="C257" s="437"/>
      <c r="D257" s="437"/>
      <c r="E257" s="56" t="s">
        <v>161</v>
      </c>
      <c r="F257" s="437"/>
      <c r="G257" s="57">
        <v>58.5</v>
      </c>
      <c r="H257" s="438"/>
      <c r="I257" s="59">
        <v>7.7951349999999997E-4</v>
      </c>
      <c r="J257" s="439"/>
      <c r="K257" s="439"/>
      <c r="L257" s="437"/>
      <c r="M257" s="437"/>
    </row>
    <row r="258" spans="1:13" ht="81.75" customHeight="1" x14ac:dyDescent="0.25">
      <c r="A258" s="48">
        <v>155</v>
      </c>
      <c r="B258" s="56" t="s">
        <v>1319</v>
      </c>
      <c r="C258" s="56" t="s">
        <v>207</v>
      </c>
      <c r="D258" s="56" t="s">
        <v>1320</v>
      </c>
      <c r="E258" s="56" t="s">
        <v>735</v>
      </c>
      <c r="F258" s="56" t="s">
        <v>735</v>
      </c>
      <c r="G258" s="57">
        <v>80.900000000000006</v>
      </c>
      <c r="H258" s="57">
        <v>25.66</v>
      </c>
      <c r="I258" s="59">
        <v>6.8833320000000003E-4</v>
      </c>
      <c r="J258" s="55">
        <v>43959</v>
      </c>
      <c r="K258" s="55">
        <v>45053</v>
      </c>
      <c r="L258" s="56" t="s">
        <v>1159</v>
      </c>
      <c r="M258" s="56" t="s">
        <v>1321</v>
      </c>
    </row>
    <row r="259" spans="1:13" ht="81.75" hidden="1" customHeight="1" x14ac:dyDescent="0.25">
      <c r="A259" s="48">
        <v>156</v>
      </c>
      <c r="B259" s="56" t="s">
        <v>1322</v>
      </c>
      <c r="C259" s="56" t="s">
        <v>329</v>
      </c>
      <c r="D259" s="56" t="s">
        <v>1323</v>
      </c>
      <c r="E259" s="56" t="s">
        <v>50</v>
      </c>
      <c r="F259" s="56" t="s">
        <v>749</v>
      </c>
      <c r="G259" s="57">
        <v>65.400000000000006</v>
      </c>
      <c r="H259" s="57">
        <v>98.05</v>
      </c>
      <c r="I259" s="59">
        <v>1.3685119999999999E-3</v>
      </c>
      <c r="J259" s="55">
        <v>43959</v>
      </c>
      <c r="K259" s="55">
        <v>45053</v>
      </c>
      <c r="L259" s="56" t="s">
        <v>753</v>
      </c>
      <c r="M259" s="56" t="s">
        <v>1324</v>
      </c>
    </row>
    <row r="260" spans="1:13" ht="81.75" hidden="1" customHeight="1" x14ac:dyDescent="0.25">
      <c r="A260" s="436">
        <v>157</v>
      </c>
      <c r="B260" s="437" t="s">
        <v>1325</v>
      </c>
      <c r="C260" s="437" t="s">
        <v>448</v>
      </c>
      <c r="D260" s="437" t="s">
        <v>1326</v>
      </c>
      <c r="E260" s="56" t="s">
        <v>50</v>
      </c>
      <c r="F260" s="437" t="s">
        <v>749</v>
      </c>
      <c r="G260" s="57">
        <v>62.3</v>
      </c>
      <c r="H260" s="438">
        <v>88.94</v>
      </c>
      <c r="I260" s="59">
        <v>1.1825200000000001E-3</v>
      </c>
      <c r="J260" s="439">
        <v>43959</v>
      </c>
      <c r="K260" s="439">
        <v>45053</v>
      </c>
      <c r="L260" s="437" t="s">
        <v>753</v>
      </c>
      <c r="M260" s="437" t="s">
        <v>1327</v>
      </c>
    </row>
    <row r="261" spans="1:13" ht="81.75" hidden="1" customHeight="1" x14ac:dyDescent="0.25">
      <c r="A261" s="436"/>
      <c r="B261" s="437"/>
      <c r="C261" s="437"/>
      <c r="D261" s="437"/>
      <c r="E261" s="56" t="s">
        <v>161</v>
      </c>
      <c r="F261" s="437"/>
      <c r="G261" s="57">
        <v>62.6</v>
      </c>
      <c r="H261" s="438"/>
      <c r="I261" s="59">
        <v>1.244572E-3</v>
      </c>
      <c r="J261" s="439"/>
      <c r="K261" s="439"/>
      <c r="L261" s="437"/>
      <c r="M261" s="437"/>
    </row>
    <row r="262" spans="1:13" ht="81.75" hidden="1" customHeight="1" x14ac:dyDescent="0.25">
      <c r="A262" s="436">
        <v>158</v>
      </c>
      <c r="B262" s="437" t="s">
        <v>1328</v>
      </c>
      <c r="C262" s="437" t="s">
        <v>80</v>
      </c>
      <c r="D262" s="437" t="s">
        <v>1329</v>
      </c>
      <c r="E262" s="56" t="s">
        <v>50</v>
      </c>
      <c r="F262" s="437" t="s">
        <v>749</v>
      </c>
      <c r="G262" s="57">
        <v>60.1</v>
      </c>
      <c r="H262" s="438">
        <v>91.35</v>
      </c>
      <c r="I262" s="59">
        <v>1.171673E-3</v>
      </c>
      <c r="J262" s="439">
        <v>43959</v>
      </c>
      <c r="K262" s="439">
        <v>45053</v>
      </c>
      <c r="L262" s="437" t="s">
        <v>753</v>
      </c>
      <c r="M262" s="437" t="s">
        <v>1330</v>
      </c>
    </row>
    <row r="263" spans="1:13" ht="81.75" hidden="1" customHeight="1" x14ac:dyDescent="0.25">
      <c r="A263" s="436"/>
      <c r="B263" s="437"/>
      <c r="C263" s="437"/>
      <c r="D263" s="437"/>
      <c r="E263" s="56" t="s">
        <v>161</v>
      </c>
      <c r="F263" s="437"/>
      <c r="G263" s="57">
        <v>60.5</v>
      </c>
      <c r="H263" s="438"/>
      <c r="I263" s="59">
        <v>1.235414E-3</v>
      </c>
      <c r="J263" s="439"/>
      <c r="K263" s="439"/>
      <c r="L263" s="437"/>
      <c r="M263" s="437"/>
    </row>
    <row r="264" spans="1:13" ht="81.75" hidden="1" customHeight="1" x14ac:dyDescent="0.25">
      <c r="A264" s="436">
        <v>159</v>
      </c>
      <c r="B264" s="437" t="s">
        <v>1331</v>
      </c>
      <c r="C264" s="437" t="s">
        <v>1332</v>
      </c>
      <c r="D264" s="437" t="s">
        <v>1333</v>
      </c>
      <c r="E264" s="56" t="s">
        <v>50</v>
      </c>
      <c r="F264" s="437" t="s">
        <v>749</v>
      </c>
      <c r="G264" s="57">
        <v>57.5</v>
      </c>
      <c r="H264" s="438">
        <v>95.31</v>
      </c>
      <c r="I264" s="59">
        <v>1.169579E-3</v>
      </c>
      <c r="J264" s="439">
        <v>43959</v>
      </c>
      <c r="K264" s="439">
        <v>45053</v>
      </c>
      <c r="L264" s="437" t="s">
        <v>753</v>
      </c>
      <c r="M264" s="437" t="s">
        <v>1334</v>
      </c>
    </row>
    <row r="265" spans="1:13" ht="81.75" hidden="1" customHeight="1" x14ac:dyDescent="0.25">
      <c r="A265" s="436"/>
      <c r="B265" s="437"/>
      <c r="C265" s="437"/>
      <c r="D265" s="437"/>
      <c r="E265" s="56" t="s">
        <v>161</v>
      </c>
      <c r="F265" s="437"/>
      <c r="G265" s="57">
        <v>57.8</v>
      </c>
      <c r="H265" s="438"/>
      <c r="I265" s="59">
        <v>1.2314450000000001E-3</v>
      </c>
      <c r="J265" s="439"/>
      <c r="K265" s="439"/>
      <c r="L265" s="437"/>
      <c r="M265" s="437"/>
    </row>
    <row r="266" spans="1:13" ht="81.75" hidden="1" customHeight="1" x14ac:dyDescent="0.25">
      <c r="A266" s="436">
        <v>160</v>
      </c>
      <c r="B266" s="437" t="s">
        <v>1335</v>
      </c>
      <c r="C266" s="437" t="s">
        <v>1336</v>
      </c>
      <c r="D266" s="437" t="s">
        <v>1337</v>
      </c>
      <c r="E266" s="56" t="s">
        <v>50</v>
      </c>
      <c r="F266" s="437" t="s">
        <v>749</v>
      </c>
      <c r="G266" s="57">
        <v>52.2</v>
      </c>
      <c r="H266" s="438">
        <v>88.68</v>
      </c>
      <c r="I266" s="59" t="s">
        <v>1338</v>
      </c>
      <c r="J266" s="439">
        <v>43963</v>
      </c>
      <c r="K266" s="439">
        <v>45057</v>
      </c>
      <c r="L266" s="437" t="s">
        <v>1066</v>
      </c>
      <c r="M266" s="437" t="s">
        <v>1339</v>
      </c>
    </row>
    <row r="267" spans="1:13" ht="81.75" hidden="1" customHeight="1" x14ac:dyDescent="0.25">
      <c r="A267" s="436"/>
      <c r="B267" s="437"/>
      <c r="C267" s="437"/>
      <c r="D267" s="437"/>
      <c r="E267" s="56" t="s">
        <v>161</v>
      </c>
      <c r="F267" s="437"/>
      <c r="G267" s="57">
        <v>52.7</v>
      </c>
      <c r="H267" s="438"/>
      <c r="I267" s="59" t="s">
        <v>1340</v>
      </c>
      <c r="J267" s="439"/>
      <c r="K267" s="439"/>
      <c r="L267" s="437"/>
      <c r="M267" s="437"/>
    </row>
    <row r="268" spans="1:13" ht="81.75" hidden="1" customHeight="1" x14ac:dyDescent="0.25">
      <c r="A268" s="436">
        <v>161</v>
      </c>
      <c r="B268" s="437" t="s">
        <v>1341</v>
      </c>
      <c r="C268" s="437" t="s">
        <v>1342</v>
      </c>
      <c r="D268" s="437" t="s">
        <v>1343</v>
      </c>
      <c r="E268" s="56" t="s">
        <v>50</v>
      </c>
      <c r="F268" s="437" t="s">
        <v>749</v>
      </c>
      <c r="G268" s="57">
        <v>58.5</v>
      </c>
      <c r="H268" s="438">
        <v>97.66</v>
      </c>
      <c r="I268" s="59">
        <v>1.2192590000000001E-3</v>
      </c>
      <c r="J268" s="439">
        <v>43963</v>
      </c>
      <c r="K268" s="439">
        <v>45057</v>
      </c>
      <c r="L268" s="437" t="s">
        <v>736</v>
      </c>
      <c r="M268" s="437" t="s">
        <v>1344</v>
      </c>
    </row>
    <row r="269" spans="1:13" ht="81.75" hidden="1" customHeight="1" x14ac:dyDescent="0.25">
      <c r="A269" s="436"/>
      <c r="B269" s="437"/>
      <c r="C269" s="437"/>
      <c r="D269" s="437"/>
      <c r="E269" s="56" t="s">
        <v>161</v>
      </c>
      <c r="F269" s="437"/>
      <c r="G269" s="57">
        <v>58.8</v>
      </c>
      <c r="H269" s="438"/>
      <c r="I269" s="59">
        <v>1.2836379999999999E-3</v>
      </c>
      <c r="J269" s="439"/>
      <c r="K269" s="439"/>
      <c r="L269" s="437"/>
      <c r="M269" s="437"/>
    </row>
    <row r="270" spans="1:13" ht="81.75" hidden="1" customHeight="1" x14ac:dyDescent="0.25">
      <c r="A270" s="48">
        <v>162</v>
      </c>
      <c r="B270" s="56" t="s">
        <v>1345</v>
      </c>
      <c r="C270" s="56" t="s">
        <v>1346</v>
      </c>
      <c r="D270" s="56" t="s">
        <v>1347</v>
      </c>
      <c r="E270" s="56" t="s">
        <v>50</v>
      </c>
      <c r="F270" s="56" t="s">
        <v>749</v>
      </c>
      <c r="G270" s="57">
        <v>62.6</v>
      </c>
      <c r="H270" s="57">
        <v>93.6</v>
      </c>
      <c r="I270" s="59">
        <v>1.250471E-3</v>
      </c>
      <c r="J270" s="55">
        <v>43963</v>
      </c>
      <c r="K270" s="55">
        <v>45057</v>
      </c>
      <c r="L270" s="56" t="s">
        <v>753</v>
      </c>
      <c r="M270" s="56" t="s">
        <v>1348</v>
      </c>
    </row>
    <row r="271" spans="1:13" ht="81.75" hidden="1" customHeight="1" x14ac:dyDescent="0.25">
      <c r="A271" s="48">
        <v>163</v>
      </c>
      <c r="B271" s="56" t="s">
        <v>1349</v>
      </c>
      <c r="C271" s="56" t="s">
        <v>1350</v>
      </c>
      <c r="D271" s="56" t="s">
        <v>1351</v>
      </c>
      <c r="E271" s="56" t="s">
        <v>50</v>
      </c>
      <c r="F271" s="56" t="s">
        <v>749</v>
      </c>
      <c r="G271" s="57">
        <v>51.2</v>
      </c>
      <c r="H271" s="57">
        <v>98.52</v>
      </c>
      <c r="I271" s="59">
        <v>1.076509E-3</v>
      </c>
      <c r="J271" s="55">
        <v>43963</v>
      </c>
      <c r="K271" s="55">
        <v>45057</v>
      </c>
      <c r="L271" s="56" t="s">
        <v>753</v>
      </c>
      <c r="M271" s="56" t="s">
        <v>1352</v>
      </c>
    </row>
    <row r="272" spans="1:13" ht="81.75" hidden="1" customHeight="1" x14ac:dyDescent="0.25">
      <c r="A272" s="48">
        <v>164</v>
      </c>
      <c r="B272" s="56" t="s">
        <v>1353</v>
      </c>
      <c r="C272" s="56" t="s">
        <v>350</v>
      </c>
      <c r="D272" s="56" t="s">
        <v>1354</v>
      </c>
      <c r="E272" s="56" t="s">
        <v>50</v>
      </c>
      <c r="F272" s="56" t="s">
        <v>749</v>
      </c>
      <c r="G272" s="57">
        <v>51.3</v>
      </c>
      <c r="H272" s="57">
        <v>88.88</v>
      </c>
      <c r="I272" s="59">
        <v>9.7307139999999997E-4</v>
      </c>
      <c r="J272" s="55">
        <v>43963</v>
      </c>
      <c r="K272" s="55">
        <v>45057</v>
      </c>
      <c r="L272" s="56" t="s">
        <v>753</v>
      </c>
      <c r="M272" s="56" t="s">
        <v>1355</v>
      </c>
    </row>
    <row r="273" spans="1:13" ht="81.75" hidden="1" customHeight="1" x14ac:dyDescent="0.25">
      <c r="A273" s="48">
        <v>165</v>
      </c>
      <c r="B273" s="56" t="s">
        <v>1356</v>
      </c>
      <c r="C273" s="56" t="s">
        <v>1357</v>
      </c>
      <c r="D273" s="56" t="s">
        <v>1358</v>
      </c>
      <c r="E273" s="56" t="s">
        <v>50</v>
      </c>
      <c r="F273" s="56" t="s">
        <v>749</v>
      </c>
      <c r="G273" s="57">
        <v>56</v>
      </c>
      <c r="H273" s="57">
        <v>99.29</v>
      </c>
      <c r="I273" s="59">
        <v>1.186634E-3</v>
      </c>
      <c r="J273" s="55">
        <v>43963</v>
      </c>
      <c r="K273" s="55">
        <v>45057</v>
      </c>
      <c r="L273" s="56" t="s">
        <v>753</v>
      </c>
      <c r="M273" s="56" t="s">
        <v>1359</v>
      </c>
    </row>
    <row r="274" spans="1:13" ht="81.75" customHeight="1" x14ac:dyDescent="0.25">
      <c r="A274" s="48">
        <v>166</v>
      </c>
      <c r="B274" s="56" t="s">
        <v>1360</v>
      </c>
      <c r="C274" s="56" t="s">
        <v>211</v>
      </c>
      <c r="D274" s="56" t="s">
        <v>1361</v>
      </c>
      <c r="E274" s="56" t="s">
        <v>735</v>
      </c>
      <c r="F274" s="56" t="s">
        <v>735</v>
      </c>
      <c r="G274" s="57">
        <v>56.4</v>
      </c>
      <c r="H274" s="57">
        <v>66.62</v>
      </c>
      <c r="I274" s="59" t="s">
        <v>1362</v>
      </c>
      <c r="J274" s="55">
        <v>43966</v>
      </c>
      <c r="K274" s="55">
        <v>45060</v>
      </c>
      <c r="L274" s="56" t="s">
        <v>736</v>
      </c>
      <c r="M274" s="56" t="s">
        <v>1363</v>
      </c>
    </row>
    <row r="275" spans="1:13" ht="81.75" hidden="1" customHeight="1" x14ac:dyDescent="0.25">
      <c r="A275" s="436">
        <v>167</v>
      </c>
      <c r="B275" s="437" t="s">
        <v>1364</v>
      </c>
      <c r="C275" s="437" t="s">
        <v>458</v>
      </c>
      <c r="D275" s="437" t="s">
        <v>1365</v>
      </c>
      <c r="E275" s="56" t="s">
        <v>50</v>
      </c>
      <c r="F275" s="437" t="s">
        <v>749</v>
      </c>
      <c r="G275" s="57">
        <v>61.6</v>
      </c>
      <c r="H275" s="438">
        <v>49.95</v>
      </c>
      <c r="I275" s="59">
        <v>6.5665839999999999E-4</v>
      </c>
      <c r="J275" s="439">
        <v>43966</v>
      </c>
      <c r="K275" s="439">
        <v>45060</v>
      </c>
      <c r="L275" s="437" t="s">
        <v>1066</v>
      </c>
      <c r="M275" s="437" t="s">
        <v>1366</v>
      </c>
    </row>
    <row r="276" spans="1:13" ht="81.75" hidden="1" customHeight="1" x14ac:dyDescent="0.25">
      <c r="A276" s="436"/>
      <c r="B276" s="437"/>
      <c r="C276" s="437"/>
      <c r="D276" s="437"/>
      <c r="E276" s="56" t="s">
        <v>161</v>
      </c>
      <c r="F276" s="437"/>
      <c r="G276" s="57">
        <v>61.9</v>
      </c>
      <c r="H276" s="438"/>
      <c r="I276" s="59">
        <v>6.911539E-4</v>
      </c>
      <c r="J276" s="439"/>
      <c r="K276" s="439"/>
      <c r="L276" s="437"/>
      <c r="M276" s="437"/>
    </row>
    <row r="277" spans="1:13" ht="81.75" hidden="1" customHeight="1" x14ac:dyDescent="0.25">
      <c r="A277" s="48">
        <v>168</v>
      </c>
      <c r="B277" s="56" t="s">
        <v>1367</v>
      </c>
      <c r="C277" s="56" t="s">
        <v>307</v>
      </c>
      <c r="D277" s="56" t="s">
        <v>1368</v>
      </c>
      <c r="E277" s="56" t="s">
        <v>50</v>
      </c>
      <c r="F277" s="56" t="s">
        <v>749</v>
      </c>
      <c r="G277" s="57">
        <v>63</v>
      </c>
      <c r="H277" s="57">
        <v>100</v>
      </c>
      <c r="I277" s="59">
        <v>1.344509E-3</v>
      </c>
      <c r="J277" s="55">
        <v>43966</v>
      </c>
      <c r="K277" s="55">
        <v>45060</v>
      </c>
      <c r="L277" s="56" t="s">
        <v>753</v>
      </c>
      <c r="M277" s="56" t="s">
        <v>1369</v>
      </c>
    </row>
    <row r="278" spans="1:13" ht="81.75" hidden="1" customHeight="1" x14ac:dyDescent="0.25">
      <c r="A278" s="48">
        <v>169</v>
      </c>
      <c r="B278" s="56" t="s">
        <v>1370</v>
      </c>
      <c r="C278" s="56" t="s">
        <v>303</v>
      </c>
      <c r="D278" s="56" t="s">
        <v>1371</v>
      </c>
      <c r="E278" s="56" t="s">
        <v>50</v>
      </c>
      <c r="F278" s="56" t="s">
        <v>749</v>
      </c>
      <c r="G278" s="57">
        <v>65.099999999999994</v>
      </c>
      <c r="H278" s="57">
        <v>100</v>
      </c>
      <c r="I278" s="59">
        <v>1.389326E-3</v>
      </c>
      <c r="J278" s="55">
        <v>43966</v>
      </c>
      <c r="K278" s="55">
        <v>45060</v>
      </c>
      <c r="L278" s="56" t="s">
        <v>753</v>
      </c>
      <c r="M278" s="56" t="s">
        <v>1372</v>
      </c>
    </row>
    <row r="279" spans="1:13" ht="81.75" hidden="1" customHeight="1" x14ac:dyDescent="0.25">
      <c r="A279" s="436">
        <v>170</v>
      </c>
      <c r="B279" s="437" t="s">
        <v>1373</v>
      </c>
      <c r="C279" s="437" t="s">
        <v>523</v>
      </c>
      <c r="D279" s="437" t="s">
        <v>1374</v>
      </c>
      <c r="E279" s="56" t="s">
        <v>50</v>
      </c>
      <c r="F279" s="437" t="s">
        <v>749</v>
      </c>
      <c r="G279" s="57">
        <v>60.3</v>
      </c>
      <c r="H279" s="438">
        <v>92.73</v>
      </c>
      <c r="I279" s="59">
        <v>1.1933309999999999E-3</v>
      </c>
      <c r="J279" s="439">
        <v>43973</v>
      </c>
      <c r="K279" s="439">
        <v>45067</v>
      </c>
      <c r="L279" s="437" t="s">
        <v>736</v>
      </c>
      <c r="M279" s="437" t="s">
        <v>1375</v>
      </c>
    </row>
    <row r="280" spans="1:13" ht="81.75" hidden="1" customHeight="1" x14ac:dyDescent="0.25">
      <c r="A280" s="436"/>
      <c r="B280" s="437"/>
      <c r="C280" s="437"/>
      <c r="D280" s="437"/>
      <c r="E280" s="56" t="s">
        <v>161</v>
      </c>
      <c r="F280" s="437"/>
      <c r="G280" s="57">
        <v>60.6</v>
      </c>
      <c r="H280" s="438"/>
      <c r="I280" s="59">
        <v>1.2561499999999999E-3</v>
      </c>
      <c r="J280" s="439"/>
      <c r="K280" s="439"/>
      <c r="L280" s="437"/>
      <c r="M280" s="437"/>
    </row>
    <row r="281" spans="1:13" ht="81.75" hidden="1" customHeight="1" x14ac:dyDescent="0.25">
      <c r="A281" s="48">
        <v>171</v>
      </c>
      <c r="B281" s="56" t="s">
        <v>1376</v>
      </c>
      <c r="C281" s="56" t="s">
        <v>283</v>
      </c>
      <c r="D281" s="56" t="s">
        <v>1377</v>
      </c>
      <c r="E281" s="56" t="s">
        <v>50</v>
      </c>
      <c r="F281" s="56" t="s">
        <v>749</v>
      </c>
      <c r="G281" s="57">
        <v>62.8</v>
      </c>
      <c r="H281" s="57">
        <v>95.55</v>
      </c>
      <c r="I281" s="59">
        <v>1.2806E-3</v>
      </c>
      <c r="J281" s="55">
        <v>43973</v>
      </c>
      <c r="K281" s="55">
        <v>45067</v>
      </c>
      <c r="L281" s="56" t="s">
        <v>736</v>
      </c>
      <c r="M281" s="56" t="s">
        <v>1378</v>
      </c>
    </row>
    <row r="282" spans="1:13" ht="81.75" customHeight="1" x14ac:dyDescent="0.25">
      <c r="A282" s="48">
        <v>172</v>
      </c>
      <c r="B282" s="56" t="s">
        <v>1379</v>
      </c>
      <c r="C282" s="56" t="s">
        <v>1380</v>
      </c>
      <c r="D282" s="56" t="s">
        <v>1381</v>
      </c>
      <c r="E282" s="56" t="s">
        <v>735</v>
      </c>
      <c r="F282" s="56" t="s">
        <v>735</v>
      </c>
      <c r="G282" s="57">
        <v>79.599999999999994</v>
      </c>
      <c r="H282" s="57">
        <v>8.7799999999999994</v>
      </c>
      <c r="I282" s="59" t="s">
        <v>1382</v>
      </c>
      <c r="J282" s="55">
        <v>43973</v>
      </c>
      <c r="K282" s="55">
        <v>45067</v>
      </c>
      <c r="L282" s="56" t="s">
        <v>736</v>
      </c>
      <c r="M282" s="56" t="s">
        <v>1383</v>
      </c>
    </row>
    <row r="283" spans="1:13" ht="81.75" customHeight="1" x14ac:dyDescent="0.25">
      <c r="A283" s="48">
        <v>173</v>
      </c>
      <c r="B283" s="56" t="s">
        <v>1384</v>
      </c>
      <c r="C283" s="56" t="s">
        <v>1385</v>
      </c>
      <c r="D283" s="56" t="s">
        <v>1386</v>
      </c>
      <c r="E283" s="56" t="s">
        <v>735</v>
      </c>
      <c r="F283" s="56" t="s">
        <v>735</v>
      </c>
      <c r="G283" s="57">
        <v>50.9</v>
      </c>
      <c r="H283" s="57">
        <v>17.05</v>
      </c>
      <c r="I283" s="59" t="s">
        <v>1387</v>
      </c>
      <c r="J283" s="55">
        <v>43973</v>
      </c>
      <c r="K283" s="55">
        <v>45067</v>
      </c>
      <c r="L283" s="56" t="s">
        <v>736</v>
      </c>
      <c r="M283" s="56" t="s">
        <v>1388</v>
      </c>
    </row>
    <row r="284" spans="1:13" ht="81.75" hidden="1" customHeight="1" x14ac:dyDescent="0.25">
      <c r="A284" s="48">
        <v>174</v>
      </c>
      <c r="B284" s="56" t="s">
        <v>1389</v>
      </c>
      <c r="C284" s="56" t="s">
        <v>287</v>
      </c>
      <c r="D284" s="56" t="s">
        <v>1390</v>
      </c>
      <c r="E284" s="56" t="s">
        <v>50</v>
      </c>
      <c r="F284" s="56" t="s">
        <v>749</v>
      </c>
      <c r="G284" s="57">
        <v>53.7</v>
      </c>
      <c r="H284" s="57">
        <v>96.75</v>
      </c>
      <c r="I284" s="59">
        <v>1.1087880000000001E-3</v>
      </c>
      <c r="J284" s="55">
        <v>43973</v>
      </c>
      <c r="K284" s="55">
        <v>45067</v>
      </c>
      <c r="L284" s="56" t="s">
        <v>736</v>
      </c>
      <c r="M284" s="56" t="s">
        <v>1391</v>
      </c>
    </row>
    <row r="285" spans="1:13" ht="81.75" hidden="1" customHeight="1" x14ac:dyDescent="0.25">
      <c r="A285" s="436">
        <v>175</v>
      </c>
      <c r="B285" s="437" t="s">
        <v>1392</v>
      </c>
      <c r="C285" s="437" t="s">
        <v>1393</v>
      </c>
      <c r="D285" s="437" t="s">
        <v>1394</v>
      </c>
      <c r="E285" s="56" t="s">
        <v>50</v>
      </c>
      <c r="F285" s="437" t="s">
        <v>749</v>
      </c>
      <c r="G285" s="57">
        <v>56</v>
      </c>
      <c r="H285" s="438">
        <v>58.84</v>
      </c>
      <c r="I285" s="59" t="s">
        <v>1395</v>
      </c>
      <c r="J285" s="439">
        <v>43973</v>
      </c>
      <c r="K285" s="439">
        <v>45067</v>
      </c>
      <c r="L285" s="437" t="s">
        <v>753</v>
      </c>
      <c r="M285" s="437" t="s">
        <v>1396</v>
      </c>
    </row>
    <row r="286" spans="1:13" ht="81.75" hidden="1" customHeight="1" x14ac:dyDescent="0.25">
      <c r="A286" s="436"/>
      <c r="B286" s="437"/>
      <c r="C286" s="437"/>
      <c r="D286" s="437"/>
      <c r="E286" s="56" t="s">
        <v>161</v>
      </c>
      <c r="F286" s="437"/>
      <c r="G286" s="57">
        <v>56.4</v>
      </c>
      <c r="H286" s="438"/>
      <c r="I286" s="59" t="s">
        <v>1397</v>
      </c>
      <c r="J286" s="439"/>
      <c r="K286" s="439"/>
      <c r="L286" s="437"/>
      <c r="M286" s="437"/>
    </row>
    <row r="287" spans="1:13" ht="81.75" hidden="1" customHeight="1" x14ac:dyDescent="0.25">
      <c r="A287" s="436">
        <v>176</v>
      </c>
      <c r="B287" s="437" t="s">
        <v>1398</v>
      </c>
      <c r="C287" s="437" t="s">
        <v>466</v>
      </c>
      <c r="D287" s="437" t="s">
        <v>1399</v>
      </c>
      <c r="E287" s="56" t="s">
        <v>50</v>
      </c>
      <c r="F287" s="437" t="s">
        <v>749</v>
      </c>
      <c r="G287" s="57">
        <v>63</v>
      </c>
      <c r="H287" s="438">
        <v>47.2</v>
      </c>
      <c r="I287" s="59">
        <v>6.346085E-4</v>
      </c>
      <c r="J287" s="439">
        <v>43973</v>
      </c>
      <c r="K287" s="439">
        <v>45067</v>
      </c>
      <c r="L287" s="437" t="s">
        <v>753</v>
      </c>
      <c r="M287" s="437" t="s">
        <v>1400</v>
      </c>
    </row>
    <row r="288" spans="1:13" ht="81.75" hidden="1" customHeight="1" x14ac:dyDescent="0.25">
      <c r="A288" s="436"/>
      <c r="B288" s="437"/>
      <c r="C288" s="437"/>
      <c r="D288" s="437"/>
      <c r="E288" s="56" t="s">
        <v>161</v>
      </c>
      <c r="F288" s="437"/>
      <c r="G288" s="57">
        <v>63.6</v>
      </c>
      <c r="H288" s="438"/>
      <c r="I288" s="59">
        <v>6.7103900000000001E-4</v>
      </c>
      <c r="J288" s="439"/>
      <c r="K288" s="439"/>
      <c r="L288" s="437"/>
      <c r="M288" s="437"/>
    </row>
    <row r="289" spans="1:13" ht="81.75" hidden="1" customHeight="1" x14ac:dyDescent="0.25">
      <c r="A289" s="436">
        <v>177</v>
      </c>
      <c r="B289" s="437" t="s">
        <v>1401</v>
      </c>
      <c r="C289" s="437" t="s">
        <v>317</v>
      </c>
      <c r="D289" s="437" t="s">
        <v>1402</v>
      </c>
      <c r="E289" s="56" t="s">
        <v>50</v>
      </c>
      <c r="F289" s="437" t="s">
        <v>749</v>
      </c>
      <c r="G289" s="57">
        <v>61.1</v>
      </c>
      <c r="H289" s="438">
        <v>98.14</v>
      </c>
      <c r="I289" s="59">
        <v>1.2797069999999999E-3</v>
      </c>
      <c r="J289" s="439">
        <v>43973</v>
      </c>
      <c r="K289" s="439">
        <v>45067</v>
      </c>
      <c r="L289" s="437" t="s">
        <v>753</v>
      </c>
      <c r="M289" s="437" t="s">
        <v>1403</v>
      </c>
    </row>
    <row r="290" spans="1:13" ht="81.75" hidden="1" customHeight="1" x14ac:dyDescent="0.25">
      <c r="A290" s="436"/>
      <c r="B290" s="437"/>
      <c r="C290" s="437"/>
      <c r="D290" s="437"/>
      <c r="E290" s="56" t="s">
        <v>161</v>
      </c>
      <c r="F290" s="437"/>
      <c r="G290" s="57">
        <v>61.4</v>
      </c>
      <c r="H290" s="438"/>
      <c r="I290" s="59">
        <v>1.3469860000000001E-3</v>
      </c>
      <c r="J290" s="439"/>
      <c r="K290" s="439"/>
      <c r="L290" s="437"/>
      <c r="M290" s="437"/>
    </row>
    <row r="291" spans="1:13" ht="81.75" hidden="1" customHeight="1" x14ac:dyDescent="0.25">
      <c r="A291" s="436">
        <v>178</v>
      </c>
      <c r="B291" s="437" t="s">
        <v>1404</v>
      </c>
      <c r="C291" s="437" t="s">
        <v>527</v>
      </c>
      <c r="D291" s="437" t="s">
        <v>1405</v>
      </c>
      <c r="E291" s="56" t="s">
        <v>50</v>
      </c>
      <c r="F291" s="437" t="s">
        <v>749</v>
      </c>
      <c r="G291" s="57">
        <v>61.1</v>
      </c>
      <c r="H291" s="438">
        <v>96.17</v>
      </c>
      <c r="I291" s="59">
        <v>1.2540190000000001E-3</v>
      </c>
      <c r="J291" s="439">
        <v>43973</v>
      </c>
      <c r="K291" s="439">
        <v>45067</v>
      </c>
      <c r="L291" s="437" t="s">
        <v>736</v>
      </c>
      <c r="M291" s="437" t="s">
        <v>1406</v>
      </c>
    </row>
    <row r="292" spans="1:13" ht="81.75" hidden="1" customHeight="1" x14ac:dyDescent="0.25">
      <c r="A292" s="436"/>
      <c r="B292" s="437"/>
      <c r="C292" s="437"/>
      <c r="D292" s="437"/>
      <c r="E292" s="56" t="s">
        <v>161</v>
      </c>
      <c r="F292" s="437"/>
      <c r="G292" s="57">
        <v>61.4</v>
      </c>
      <c r="H292" s="438"/>
      <c r="I292" s="59">
        <v>1.3199469999999999E-3</v>
      </c>
      <c r="J292" s="439"/>
      <c r="K292" s="439"/>
      <c r="L292" s="437"/>
      <c r="M292" s="437"/>
    </row>
    <row r="293" spans="1:13" ht="81.75" hidden="1" customHeight="1" x14ac:dyDescent="0.25">
      <c r="A293" s="48">
        <v>179</v>
      </c>
      <c r="B293" s="56" t="s">
        <v>1407</v>
      </c>
      <c r="C293" s="56" t="s">
        <v>519</v>
      </c>
      <c r="D293" s="56" t="s">
        <v>1408</v>
      </c>
      <c r="E293" s="56" t="s">
        <v>50</v>
      </c>
      <c r="F293" s="56" t="s">
        <v>749</v>
      </c>
      <c r="G293" s="57">
        <v>63.3</v>
      </c>
      <c r="H293" s="57">
        <v>91.82</v>
      </c>
      <c r="I293" s="59">
        <v>1.240407E-3</v>
      </c>
      <c r="J293" s="55">
        <v>43975</v>
      </c>
      <c r="K293" s="55">
        <v>45069</v>
      </c>
      <c r="L293" s="56" t="s">
        <v>736</v>
      </c>
      <c r="M293" s="56" t="s">
        <v>1409</v>
      </c>
    </row>
    <row r="294" spans="1:13" ht="81.75" hidden="1" customHeight="1" x14ac:dyDescent="0.25">
      <c r="A294" s="436">
        <v>180</v>
      </c>
      <c r="B294" s="437" t="s">
        <v>1410</v>
      </c>
      <c r="C294" s="437" t="s">
        <v>529</v>
      </c>
      <c r="D294" s="437" t="s">
        <v>1411</v>
      </c>
      <c r="E294" s="56" t="s">
        <v>50</v>
      </c>
      <c r="F294" s="437" t="s">
        <v>749</v>
      </c>
      <c r="G294" s="57">
        <v>61.7</v>
      </c>
      <c r="H294" s="438">
        <v>84.36</v>
      </c>
      <c r="I294" s="59">
        <v>1.1108229999999999E-3</v>
      </c>
      <c r="J294" s="439">
        <v>43980</v>
      </c>
      <c r="K294" s="439">
        <v>45074</v>
      </c>
      <c r="L294" s="437" t="s">
        <v>736</v>
      </c>
      <c r="M294" s="437" t="s">
        <v>1412</v>
      </c>
    </row>
    <row r="295" spans="1:13" ht="81.75" hidden="1" customHeight="1" x14ac:dyDescent="0.25">
      <c r="A295" s="436"/>
      <c r="B295" s="437"/>
      <c r="C295" s="437"/>
      <c r="D295" s="437"/>
      <c r="E295" s="56" t="s">
        <v>161</v>
      </c>
      <c r="F295" s="437"/>
      <c r="G295" s="57">
        <v>62.1</v>
      </c>
      <c r="H295" s="438"/>
      <c r="I295" s="59">
        <v>1.1710539999999999E-3</v>
      </c>
      <c r="J295" s="439"/>
      <c r="K295" s="439"/>
      <c r="L295" s="437"/>
      <c r="M295" s="437"/>
    </row>
    <row r="296" spans="1:13" ht="81.75" hidden="1" customHeight="1" x14ac:dyDescent="0.25">
      <c r="A296" s="436">
        <v>181</v>
      </c>
      <c r="B296" s="437" t="s">
        <v>1413</v>
      </c>
      <c r="C296" s="437" t="s">
        <v>1414</v>
      </c>
      <c r="D296" s="437" t="s">
        <v>1415</v>
      </c>
      <c r="E296" s="56" t="s">
        <v>50</v>
      </c>
      <c r="F296" s="437" t="s">
        <v>749</v>
      </c>
      <c r="G296" s="57">
        <v>50.6</v>
      </c>
      <c r="H296" s="438">
        <v>77.510000000000005</v>
      </c>
      <c r="I296" s="59">
        <v>8.3701179999999997E-4</v>
      </c>
      <c r="J296" s="439">
        <v>43980</v>
      </c>
      <c r="K296" s="439">
        <v>45074</v>
      </c>
      <c r="L296" s="437" t="s">
        <v>736</v>
      </c>
      <c r="M296" s="437" t="s">
        <v>1416</v>
      </c>
    </row>
    <row r="297" spans="1:13" ht="81.75" hidden="1" customHeight="1" x14ac:dyDescent="0.25">
      <c r="A297" s="436"/>
      <c r="B297" s="437"/>
      <c r="C297" s="437"/>
      <c r="D297" s="437"/>
      <c r="E297" s="56" t="s">
        <v>161</v>
      </c>
      <c r="F297" s="437"/>
      <c r="G297" s="57">
        <v>51</v>
      </c>
      <c r="H297" s="438"/>
      <c r="I297" s="59">
        <v>8.8364240000000005E-4</v>
      </c>
      <c r="J297" s="439"/>
      <c r="K297" s="439"/>
      <c r="L297" s="437"/>
      <c r="M297" s="437"/>
    </row>
    <row r="298" spans="1:13" ht="81.75" hidden="1" customHeight="1" x14ac:dyDescent="0.25">
      <c r="A298" s="48">
        <v>182</v>
      </c>
      <c r="B298" s="56" t="s">
        <v>1417</v>
      </c>
      <c r="C298" s="56" t="s">
        <v>289</v>
      </c>
      <c r="D298" s="56" t="s">
        <v>1418</v>
      </c>
      <c r="E298" s="56" t="s">
        <v>50</v>
      </c>
      <c r="F298" s="56" t="s">
        <v>749</v>
      </c>
      <c r="G298" s="57">
        <v>57.4</v>
      </c>
      <c r="H298" s="57">
        <v>97.6</v>
      </c>
      <c r="I298" s="59">
        <v>1.195598E-3</v>
      </c>
      <c r="J298" s="55">
        <v>43980</v>
      </c>
      <c r="K298" s="55">
        <v>45074</v>
      </c>
      <c r="L298" s="56" t="s">
        <v>736</v>
      </c>
      <c r="M298" s="56" t="s">
        <v>1419</v>
      </c>
    </row>
    <row r="299" spans="1:13" ht="81.75" customHeight="1" x14ac:dyDescent="0.25">
      <c r="A299" s="48">
        <v>183</v>
      </c>
      <c r="B299" s="56" t="s">
        <v>1420</v>
      </c>
      <c r="C299" s="56" t="s">
        <v>1421</v>
      </c>
      <c r="D299" s="56" t="s">
        <v>1422</v>
      </c>
      <c r="E299" s="56" t="s">
        <v>735</v>
      </c>
      <c r="F299" s="56" t="s">
        <v>735</v>
      </c>
      <c r="G299" s="57">
        <v>49.6</v>
      </c>
      <c r="H299" s="57">
        <v>18.8</v>
      </c>
      <c r="I299" s="59" t="s">
        <v>1423</v>
      </c>
      <c r="J299" s="55">
        <v>43980</v>
      </c>
      <c r="K299" s="55">
        <v>45074</v>
      </c>
      <c r="L299" s="56" t="s">
        <v>736</v>
      </c>
      <c r="M299" s="56" t="s">
        <v>1424</v>
      </c>
    </row>
    <row r="300" spans="1:13" ht="81.75" customHeight="1" x14ac:dyDescent="0.25">
      <c r="A300" s="48">
        <v>184</v>
      </c>
      <c r="B300" s="56" t="s">
        <v>1425</v>
      </c>
      <c r="C300" s="56" t="s">
        <v>133</v>
      </c>
      <c r="D300" s="56" t="s">
        <v>1426</v>
      </c>
      <c r="E300" s="56" t="s">
        <v>735</v>
      </c>
      <c r="F300" s="56" t="s">
        <v>735</v>
      </c>
      <c r="G300" s="57">
        <v>42.3</v>
      </c>
      <c r="H300" s="57">
        <v>33.39</v>
      </c>
      <c r="I300" s="59">
        <v>4.6832820000000002E-4</v>
      </c>
      <c r="J300" s="55">
        <v>43980</v>
      </c>
      <c r="K300" s="55">
        <v>45074</v>
      </c>
      <c r="L300" s="56" t="s">
        <v>736</v>
      </c>
      <c r="M300" s="56" t="s">
        <v>1427</v>
      </c>
    </row>
    <row r="301" spans="1:13" ht="81.75" hidden="1" customHeight="1" x14ac:dyDescent="0.25">
      <c r="A301" s="436">
        <v>185</v>
      </c>
      <c r="B301" s="437" t="s">
        <v>1428</v>
      </c>
      <c r="C301" s="437" t="s">
        <v>438</v>
      </c>
      <c r="D301" s="437" t="s">
        <v>1429</v>
      </c>
      <c r="E301" s="56" t="s">
        <v>50</v>
      </c>
      <c r="F301" s="437" t="s">
        <v>749</v>
      </c>
      <c r="G301" s="57">
        <v>62.3</v>
      </c>
      <c r="H301" s="438">
        <v>98.44</v>
      </c>
      <c r="I301" s="59">
        <v>1.3088290000000001E-3</v>
      </c>
      <c r="J301" s="439">
        <v>43980</v>
      </c>
      <c r="K301" s="439">
        <v>45074</v>
      </c>
      <c r="L301" s="437" t="s">
        <v>753</v>
      </c>
      <c r="M301" s="437" t="s">
        <v>1430</v>
      </c>
    </row>
    <row r="302" spans="1:13" ht="81.75" hidden="1" customHeight="1" x14ac:dyDescent="0.25">
      <c r="A302" s="436"/>
      <c r="B302" s="437"/>
      <c r="C302" s="437"/>
      <c r="D302" s="437"/>
      <c r="E302" s="56" t="s">
        <v>161</v>
      </c>
      <c r="F302" s="437"/>
      <c r="G302" s="57">
        <v>62.6</v>
      </c>
      <c r="H302" s="438"/>
      <c r="I302" s="59">
        <v>1.3775090000000001E-3</v>
      </c>
      <c r="J302" s="439"/>
      <c r="K302" s="439"/>
      <c r="L302" s="437"/>
      <c r="M302" s="437"/>
    </row>
    <row r="303" spans="1:13" ht="81.75" hidden="1" customHeight="1" x14ac:dyDescent="0.25">
      <c r="A303" s="436">
        <v>186</v>
      </c>
      <c r="B303" s="437" t="s">
        <v>1431</v>
      </c>
      <c r="C303" s="437" t="s">
        <v>1432</v>
      </c>
      <c r="D303" s="437" t="s">
        <v>1433</v>
      </c>
      <c r="E303" s="56" t="s">
        <v>50</v>
      </c>
      <c r="F303" s="437" t="s">
        <v>749</v>
      </c>
      <c r="G303" s="57">
        <v>51.2</v>
      </c>
      <c r="H303" s="438">
        <v>98.54</v>
      </c>
      <c r="I303" s="59" t="s">
        <v>1434</v>
      </c>
      <c r="J303" s="439">
        <v>43980</v>
      </c>
      <c r="K303" s="439">
        <v>45074</v>
      </c>
      <c r="L303" s="437" t="s">
        <v>736</v>
      </c>
      <c r="M303" s="437" t="s">
        <v>1435</v>
      </c>
    </row>
    <row r="304" spans="1:13" ht="81.75" hidden="1" customHeight="1" x14ac:dyDescent="0.25">
      <c r="A304" s="436"/>
      <c r="B304" s="437"/>
      <c r="C304" s="437"/>
      <c r="D304" s="437"/>
      <c r="E304" s="56" t="s">
        <v>161</v>
      </c>
      <c r="F304" s="437"/>
      <c r="G304" s="57">
        <v>51.6</v>
      </c>
      <c r="H304" s="438"/>
      <c r="I304" s="59" t="s">
        <v>1436</v>
      </c>
      <c r="J304" s="439"/>
      <c r="K304" s="439"/>
      <c r="L304" s="437"/>
      <c r="M304" s="437"/>
    </row>
    <row r="305" spans="1:13" ht="81.75" hidden="1" customHeight="1" x14ac:dyDescent="0.25">
      <c r="A305" s="48">
        <v>187</v>
      </c>
      <c r="B305" s="56" t="s">
        <v>1437</v>
      </c>
      <c r="C305" s="56" t="s">
        <v>1438</v>
      </c>
      <c r="D305" s="56" t="s">
        <v>1439</v>
      </c>
      <c r="E305" s="56" t="s">
        <v>50</v>
      </c>
      <c r="F305" s="56" t="s">
        <v>749</v>
      </c>
      <c r="G305" s="57">
        <v>57.2</v>
      </c>
      <c r="H305" s="57">
        <v>74.790000000000006</v>
      </c>
      <c r="I305" s="59">
        <v>9.1298340000000005E-4</v>
      </c>
      <c r="J305" s="55">
        <v>43980</v>
      </c>
      <c r="K305" s="55">
        <v>45074</v>
      </c>
      <c r="L305" s="56" t="s">
        <v>736</v>
      </c>
      <c r="M305" s="56" t="s">
        <v>1440</v>
      </c>
    </row>
    <row r="306" spans="1:13" ht="81.75" hidden="1" customHeight="1" x14ac:dyDescent="0.25">
      <c r="A306" s="48">
        <v>188</v>
      </c>
      <c r="B306" s="56" t="s">
        <v>1441</v>
      </c>
      <c r="C306" s="56" t="s">
        <v>1442</v>
      </c>
      <c r="D306" s="56" t="s">
        <v>1443</v>
      </c>
      <c r="E306" s="56" t="s">
        <v>50</v>
      </c>
      <c r="F306" s="56" t="s">
        <v>749</v>
      </c>
      <c r="G306" s="57">
        <v>56.4</v>
      </c>
      <c r="H306" s="57">
        <v>100</v>
      </c>
      <c r="I306" s="59" t="s">
        <v>1444</v>
      </c>
      <c r="J306" s="55">
        <v>43980</v>
      </c>
      <c r="K306" s="55">
        <v>45074</v>
      </c>
      <c r="L306" s="56" t="s">
        <v>1066</v>
      </c>
      <c r="M306" s="56" t="s">
        <v>1445</v>
      </c>
    </row>
    <row r="307" spans="1:13" ht="81.75" hidden="1" customHeight="1" x14ac:dyDescent="0.25">
      <c r="A307" s="436">
        <v>189</v>
      </c>
      <c r="B307" s="437" t="s">
        <v>1446</v>
      </c>
      <c r="C307" s="437" t="s">
        <v>707</v>
      </c>
      <c r="D307" s="437" t="s">
        <v>1447</v>
      </c>
      <c r="E307" s="56" t="s">
        <v>50</v>
      </c>
      <c r="F307" s="437" t="s">
        <v>749</v>
      </c>
      <c r="G307" s="57">
        <v>51.5</v>
      </c>
      <c r="H307" s="438">
        <v>91.64</v>
      </c>
      <c r="I307" s="59">
        <v>1.0072E-3</v>
      </c>
      <c r="J307" s="439">
        <v>43980</v>
      </c>
      <c r="K307" s="439">
        <v>45074</v>
      </c>
      <c r="L307" s="437" t="s">
        <v>753</v>
      </c>
      <c r="M307" s="437" t="s">
        <v>1448</v>
      </c>
    </row>
    <row r="308" spans="1:13" ht="81.75" hidden="1" customHeight="1" x14ac:dyDescent="0.25">
      <c r="A308" s="436"/>
      <c r="B308" s="437"/>
      <c r="C308" s="437"/>
      <c r="D308" s="437"/>
      <c r="E308" s="56" t="s">
        <v>161</v>
      </c>
      <c r="F308" s="437"/>
      <c r="G308" s="57">
        <v>51.9</v>
      </c>
      <c r="H308" s="438"/>
      <c r="I308" s="59">
        <v>1.0631659999999999E-3</v>
      </c>
      <c r="J308" s="439"/>
      <c r="K308" s="439"/>
      <c r="L308" s="437"/>
      <c r="M308" s="437"/>
    </row>
    <row r="309" spans="1:13" ht="81.75" customHeight="1" x14ac:dyDescent="0.25">
      <c r="A309" s="48">
        <v>190</v>
      </c>
      <c r="B309" s="56" t="s">
        <v>1449</v>
      </c>
      <c r="C309" s="56" t="s">
        <v>187</v>
      </c>
      <c r="D309" s="56" t="s">
        <v>1450</v>
      </c>
      <c r="E309" s="56" t="s">
        <v>735</v>
      </c>
      <c r="F309" s="56" t="s">
        <v>735</v>
      </c>
      <c r="G309" s="57">
        <v>46.5</v>
      </c>
      <c r="H309" s="57">
        <v>31.9</v>
      </c>
      <c r="I309" s="59">
        <v>4.9185509999999995E-4</v>
      </c>
      <c r="J309" s="55">
        <v>43987</v>
      </c>
      <c r="K309" s="55">
        <v>45081</v>
      </c>
      <c r="L309" s="56" t="s">
        <v>736</v>
      </c>
      <c r="M309" s="56" t="s">
        <v>1451</v>
      </c>
    </row>
    <row r="310" spans="1:13" ht="81.75" hidden="1" customHeight="1" x14ac:dyDescent="0.25">
      <c r="A310" s="436">
        <v>191</v>
      </c>
      <c r="B310" s="437" t="s">
        <v>1452</v>
      </c>
      <c r="C310" s="437" t="s">
        <v>543</v>
      </c>
      <c r="D310" s="437" t="s">
        <v>1453</v>
      </c>
      <c r="E310" s="56" t="s">
        <v>50</v>
      </c>
      <c r="F310" s="437" t="s">
        <v>749</v>
      </c>
      <c r="G310" s="57">
        <v>58.2</v>
      </c>
      <c r="H310" s="438">
        <v>95.42</v>
      </c>
      <c r="I310" s="59">
        <v>1.1851839999999999E-3</v>
      </c>
      <c r="J310" s="439">
        <v>43987</v>
      </c>
      <c r="K310" s="439">
        <v>45081</v>
      </c>
      <c r="L310" s="437" t="s">
        <v>1066</v>
      </c>
      <c r="M310" s="437" t="s">
        <v>1454</v>
      </c>
    </row>
    <row r="311" spans="1:13" ht="81.75" hidden="1" customHeight="1" x14ac:dyDescent="0.25">
      <c r="A311" s="436"/>
      <c r="B311" s="437"/>
      <c r="C311" s="437"/>
      <c r="D311" s="437"/>
      <c r="E311" s="56" t="s">
        <v>161</v>
      </c>
      <c r="F311" s="437"/>
      <c r="G311" s="57">
        <v>58.5</v>
      </c>
      <c r="H311" s="438"/>
      <c r="I311" s="59">
        <v>1.2477969999999999E-3</v>
      </c>
      <c r="J311" s="439"/>
      <c r="K311" s="439"/>
      <c r="L311" s="437"/>
      <c r="M311" s="437"/>
    </row>
    <row r="312" spans="1:13" ht="81.75" hidden="1" customHeight="1" x14ac:dyDescent="0.25">
      <c r="A312" s="436">
        <v>192</v>
      </c>
      <c r="B312" s="437" t="s">
        <v>1455</v>
      </c>
      <c r="C312" s="437" t="s">
        <v>700</v>
      </c>
      <c r="D312" s="437" t="s">
        <v>1456</v>
      </c>
      <c r="E312" s="56" t="s">
        <v>50</v>
      </c>
      <c r="F312" s="437" t="s">
        <v>749</v>
      </c>
      <c r="G312" s="57">
        <v>60.7</v>
      </c>
      <c r="H312" s="438">
        <v>75.39</v>
      </c>
      <c r="I312" s="59">
        <v>9.7662029999999998E-4</v>
      </c>
      <c r="J312" s="439">
        <v>43987</v>
      </c>
      <c r="K312" s="439">
        <v>45081</v>
      </c>
      <c r="L312" s="437" t="s">
        <v>736</v>
      </c>
      <c r="M312" s="437" t="s">
        <v>1457</v>
      </c>
    </row>
    <row r="313" spans="1:13" ht="81.75" hidden="1" customHeight="1" x14ac:dyDescent="0.25">
      <c r="A313" s="436"/>
      <c r="B313" s="437"/>
      <c r="C313" s="437"/>
      <c r="D313" s="437"/>
      <c r="E313" s="56" t="s">
        <v>161</v>
      </c>
      <c r="F313" s="437"/>
      <c r="G313" s="57">
        <v>61</v>
      </c>
      <c r="H313" s="438"/>
      <c r="I313" s="59">
        <v>1.027998E-3</v>
      </c>
      <c r="J313" s="439"/>
      <c r="K313" s="439"/>
      <c r="L313" s="437"/>
      <c r="M313" s="437"/>
    </row>
    <row r="314" spans="1:13" ht="81.75" hidden="1" customHeight="1" x14ac:dyDescent="0.25">
      <c r="A314" s="48">
        <v>193</v>
      </c>
      <c r="B314" s="56" t="s">
        <v>1458</v>
      </c>
      <c r="C314" s="56" t="s">
        <v>293</v>
      </c>
      <c r="D314" s="56" t="s">
        <v>1459</v>
      </c>
      <c r="E314" s="56" t="s">
        <v>50</v>
      </c>
      <c r="F314" s="56" t="s">
        <v>749</v>
      </c>
      <c r="G314" s="57">
        <v>56.8</v>
      </c>
      <c r="H314" s="57">
        <v>94.29</v>
      </c>
      <c r="I314" s="59">
        <v>1.142976E-3</v>
      </c>
      <c r="J314" s="55">
        <v>43987</v>
      </c>
      <c r="K314" s="55">
        <v>45081</v>
      </c>
      <c r="L314" s="56" t="s">
        <v>736</v>
      </c>
      <c r="M314" s="56" t="s">
        <v>1460</v>
      </c>
    </row>
    <row r="315" spans="1:13" ht="81.75" hidden="1" customHeight="1" x14ac:dyDescent="0.25">
      <c r="A315" s="48">
        <v>194</v>
      </c>
      <c r="B315" s="56" t="s">
        <v>1461</v>
      </c>
      <c r="C315" s="56" t="s">
        <v>295</v>
      </c>
      <c r="D315" s="56" t="s">
        <v>1462</v>
      </c>
      <c r="E315" s="56" t="s">
        <v>50</v>
      </c>
      <c r="F315" s="56" t="s">
        <v>749</v>
      </c>
      <c r="G315" s="57">
        <v>60.4</v>
      </c>
      <c r="H315" s="57">
        <v>90.53</v>
      </c>
      <c r="I315" s="59">
        <v>1.1669510000000001E-3</v>
      </c>
      <c r="J315" s="55">
        <v>43987</v>
      </c>
      <c r="K315" s="55">
        <v>45081</v>
      </c>
      <c r="L315" s="56" t="s">
        <v>736</v>
      </c>
      <c r="M315" s="56" t="s">
        <v>1463</v>
      </c>
    </row>
    <row r="316" spans="1:13" ht="81.75" hidden="1" customHeight="1" x14ac:dyDescent="0.25">
      <c r="A316" s="48">
        <v>195</v>
      </c>
      <c r="B316" s="56" t="s">
        <v>1464</v>
      </c>
      <c r="C316" s="56" t="s">
        <v>338</v>
      </c>
      <c r="D316" s="56" t="s">
        <v>1465</v>
      </c>
      <c r="E316" s="56" t="s">
        <v>50</v>
      </c>
      <c r="F316" s="56" t="s">
        <v>749</v>
      </c>
      <c r="G316" s="57">
        <v>60.5</v>
      </c>
      <c r="H316" s="57">
        <v>75.989999999999995</v>
      </c>
      <c r="I316" s="59">
        <v>9.8114940000000009E-4</v>
      </c>
      <c r="J316" s="55">
        <v>43987</v>
      </c>
      <c r="K316" s="55">
        <v>45081</v>
      </c>
      <c r="L316" s="56" t="s">
        <v>736</v>
      </c>
      <c r="M316" s="56" t="s">
        <v>1466</v>
      </c>
    </row>
    <row r="317" spans="1:13" ht="81.75" hidden="1" customHeight="1" x14ac:dyDescent="0.25">
      <c r="A317" s="436">
        <v>196</v>
      </c>
      <c r="B317" s="437" t="s">
        <v>1467</v>
      </c>
      <c r="C317" s="437" t="s">
        <v>1468</v>
      </c>
      <c r="D317" s="437" t="s">
        <v>1469</v>
      </c>
      <c r="E317" s="56" t="s">
        <v>50</v>
      </c>
      <c r="F317" s="437" t="s">
        <v>749</v>
      </c>
      <c r="G317" s="57">
        <v>62.8</v>
      </c>
      <c r="H317" s="438">
        <v>98.1</v>
      </c>
      <c r="I317" s="59" t="s">
        <v>1470</v>
      </c>
      <c r="J317" s="439">
        <v>43987</v>
      </c>
      <c r="K317" s="439">
        <v>45081</v>
      </c>
      <c r="L317" s="437" t="s">
        <v>753</v>
      </c>
      <c r="M317" s="437" t="s">
        <v>1471</v>
      </c>
    </row>
    <row r="318" spans="1:13" ht="81.75" hidden="1" customHeight="1" x14ac:dyDescent="0.25">
      <c r="A318" s="436"/>
      <c r="B318" s="437"/>
      <c r="C318" s="437"/>
      <c r="D318" s="437"/>
      <c r="E318" s="56" t="s">
        <v>161</v>
      </c>
      <c r="F318" s="437"/>
      <c r="G318" s="57">
        <v>63.2</v>
      </c>
      <c r="H318" s="438"/>
      <c r="I318" s="59" t="s">
        <v>1472</v>
      </c>
      <c r="J318" s="439"/>
      <c r="K318" s="439"/>
      <c r="L318" s="437"/>
      <c r="M318" s="437"/>
    </row>
    <row r="319" spans="1:13" ht="81.75" hidden="1" customHeight="1" x14ac:dyDescent="0.25">
      <c r="A319" s="436">
        <v>197</v>
      </c>
      <c r="B319" s="437" t="s">
        <v>1473</v>
      </c>
      <c r="C319" s="437" t="s">
        <v>1474</v>
      </c>
      <c r="D319" s="437" t="s">
        <v>1475</v>
      </c>
      <c r="E319" s="56" t="s">
        <v>50</v>
      </c>
      <c r="F319" s="437" t="s">
        <v>749</v>
      </c>
      <c r="G319" s="57">
        <v>70.7</v>
      </c>
      <c r="H319" s="438">
        <v>65.13</v>
      </c>
      <c r="I319" s="59">
        <v>9.8270639999999999E-4</v>
      </c>
      <c r="J319" s="439">
        <v>43987</v>
      </c>
      <c r="K319" s="439">
        <v>45081</v>
      </c>
      <c r="L319" s="437" t="s">
        <v>753</v>
      </c>
      <c r="M319" s="440" t="s">
        <v>1476</v>
      </c>
    </row>
    <row r="320" spans="1:13" ht="81.75" hidden="1" customHeight="1" x14ac:dyDescent="0.25">
      <c r="A320" s="436"/>
      <c r="B320" s="437"/>
      <c r="C320" s="437"/>
      <c r="D320" s="437"/>
      <c r="E320" s="56" t="s">
        <v>161</v>
      </c>
      <c r="F320" s="437"/>
      <c r="G320" s="57">
        <v>71</v>
      </c>
      <c r="H320" s="438"/>
      <c r="I320" s="59">
        <v>1.0336849999999999E-3</v>
      </c>
      <c r="J320" s="439"/>
      <c r="K320" s="439"/>
      <c r="L320" s="437"/>
      <c r="M320" s="437"/>
    </row>
    <row r="321" spans="1:13" ht="81.75" hidden="1" customHeight="1" x14ac:dyDescent="0.25">
      <c r="A321" s="436">
        <v>198</v>
      </c>
      <c r="B321" s="437" t="s">
        <v>1477</v>
      </c>
      <c r="C321" s="437" t="s">
        <v>1478</v>
      </c>
      <c r="D321" s="437" t="s">
        <v>1479</v>
      </c>
      <c r="E321" s="56" t="s">
        <v>50</v>
      </c>
      <c r="F321" s="437" t="s">
        <v>749</v>
      </c>
      <c r="G321" s="57">
        <v>48</v>
      </c>
      <c r="H321" s="438">
        <v>76.61</v>
      </c>
      <c r="I321" s="59" t="s">
        <v>1480</v>
      </c>
      <c r="J321" s="439">
        <v>43987</v>
      </c>
      <c r="K321" s="439">
        <v>45081</v>
      </c>
      <c r="L321" s="437" t="s">
        <v>736</v>
      </c>
      <c r="M321" s="440" t="s">
        <v>1481</v>
      </c>
    </row>
    <row r="322" spans="1:13" ht="81.75" hidden="1" customHeight="1" x14ac:dyDescent="0.25">
      <c r="A322" s="436"/>
      <c r="B322" s="437"/>
      <c r="C322" s="437"/>
      <c r="D322" s="437"/>
      <c r="E322" s="56" t="s">
        <v>161</v>
      </c>
      <c r="F322" s="437"/>
      <c r="G322" s="57">
        <v>48.3</v>
      </c>
      <c r="H322" s="438"/>
      <c r="I322" s="59" t="s">
        <v>1482</v>
      </c>
      <c r="J322" s="439"/>
      <c r="K322" s="439"/>
      <c r="L322" s="437"/>
      <c r="M322" s="437"/>
    </row>
    <row r="323" spans="1:13" ht="81.75" hidden="1" customHeight="1" x14ac:dyDescent="0.25">
      <c r="A323" s="436">
        <v>199</v>
      </c>
      <c r="B323" s="437" t="s">
        <v>1483</v>
      </c>
      <c r="C323" s="437" t="s">
        <v>1484</v>
      </c>
      <c r="D323" s="437" t="s">
        <v>1485</v>
      </c>
      <c r="E323" s="56" t="s">
        <v>50</v>
      </c>
      <c r="F323" s="437" t="s">
        <v>749</v>
      </c>
      <c r="G323" s="57">
        <v>60.2</v>
      </c>
      <c r="H323" s="438">
        <v>87.9</v>
      </c>
      <c r="I323" s="59">
        <v>1.1292979999999999E-3</v>
      </c>
      <c r="J323" s="439">
        <v>43987</v>
      </c>
      <c r="K323" s="439">
        <v>45081</v>
      </c>
      <c r="L323" s="437" t="s">
        <v>736</v>
      </c>
      <c r="M323" s="440" t="s">
        <v>1486</v>
      </c>
    </row>
    <row r="324" spans="1:13" ht="81.75" hidden="1" customHeight="1" x14ac:dyDescent="0.25">
      <c r="A324" s="436"/>
      <c r="B324" s="437"/>
      <c r="C324" s="437"/>
      <c r="D324" s="437"/>
      <c r="E324" s="56" t="s">
        <v>161</v>
      </c>
      <c r="F324" s="437"/>
      <c r="G324" s="57">
        <v>60.6</v>
      </c>
      <c r="H324" s="438"/>
      <c r="I324" s="59">
        <v>1.1907210000000001E-3</v>
      </c>
      <c r="J324" s="439"/>
      <c r="K324" s="439"/>
      <c r="L324" s="437"/>
      <c r="M324" s="437"/>
    </row>
    <row r="325" spans="1:13" ht="81.75" hidden="1" customHeight="1" x14ac:dyDescent="0.25">
      <c r="A325" s="436">
        <v>200</v>
      </c>
      <c r="B325" s="437" t="s">
        <v>1487</v>
      </c>
      <c r="C325" s="437" t="s">
        <v>1488</v>
      </c>
      <c r="D325" s="437" t="s">
        <v>1489</v>
      </c>
      <c r="E325" s="56" t="s">
        <v>50</v>
      </c>
      <c r="F325" s="437" t="s">
        <v>749</v>
      </c>
      <c r="G325" s="57">
        <v>61.1</v>
      </c>
      <c r="H325" s="438">
        <v>95.97</v>
      </c>
      <c r="I325" s="59">
        <v>1.251411E-3</v>
      </c>
      <c r="J325" s="439">
        <v>43987</v>
      </c>
      <c r="K325" s="439">
        <v>45081</v>
      </c>
      <c r="L325" s="437" t="s">
        <v>753</v>
      </c>
      <c r="M325" s="440" t="s">
        <v>1490</v>
      </c>
    </row>
    <row r="326" spans="1:13" ht="81.75" hidden="1" customHeight="1" x14ac:dyDescent="0.25">
      <c r="A326" s="436"/>
      <c r="B326" s="437"/>
      <c r="C326" s="437"/>
      <c r="D326" s="437"/>
      <c r="E326" s="56" t="s">
        <v>161</v>
      </c>
      <c r="F326" s="437"/>
      <c r="G326" s="57">
        <v>61.5</v>
      </c>
      <c r="H326" s="438"/>
      <c r="I326" s="59">
        <v>1.3193479999999999E-3</v>
      </c>
      <c r="J326" s="439"/>
      <c r="K326" s="439"/>
      <c r="L326" s="437"/>
      <c r="M326" s="437"/>
    </row>
    <row r="327" spans="1:13" ht="81.75" hidden="1" customHeight="1" x14ac:dyDescent="0.25">
      <c r="A327" s="436">
        <v>201</v>
      </c>
      <c r="B327" s="437" t="s">
        <v>1491</v>
      </c>
      <c r="C327" s="437" t="s">
        <v>1492</v>
      </c>
      <c r="D327" s="437" t="s">
        <v>1493</v>
      </c>
      <c r="E327" s="56" t="s">
        <v>50</v>
      </c>
      <c r="F327" s="437" t="s">
        <v>749</v>
      </c>
      <c r="G327" s="57">
        <v>62.6</v>
      </c>
      <c r="H327" s="438">
        <v>96.93</v>
      </c>
      <c r="I327" s="59" t="s">
        <v>1494</v>
      </c>
      <c r="J327" s="439">
        <v>43994</v>
      </c>
      <c r="K327" s="439">
        <v>45088</v>
      </c>
      <c r="L327" s="437" t="s">
        <v>753</v>
      </c>
      <c r="M327" s="440" t="s">
        <v>1495</v>
      </c>
    </row>
    <row r="328" spans="1:13" ht="81.75" hidden="1" customHeight="1" x14ac:dyDescent="0.25">
      <c r="A328" s="436"/>
      <c r="B328" s="437"/>
      <c r="C328" s="437"/>
      <c r="D328" s="437"/>
      <c r="E328" s="56" t="s">
        <v>161</v>
      </c>
      <c r="F328" s="437"/>
      <c r="G328" s="57">
        <v>61.7</v>
      </c>
      <c r="H328" s="438"/>
      <c r="I328" s="59" t="s">
        <v>1496</v>
      </c>
      <c r="J328" s="439"/>
      <c r="K328" s="439"/>
      <c r="L328" s="437"/>
      <c r="M328" s="437"/>
    </row>
    <row r="329" spans="1:13" ht="81.75" hidden="1" customHeight="1" x14ac:dyDescent="0.25">
      <c r="A329" s="436">
        <v>202</v>
      </c>
      <c r="B329" s="437" t="s">
        <v>1497</v>
      </c>
      <c r="C329" s="437" t="s">
        <v>478</v>
      </c>
      <c r="D329" s="437" t="s">
        <v>1498</v>
      </c>
      <c r="E329" s="56" t="s">
        <v>50</v>
      </c>
      <c r="F329" s="437" t="s">
        <v>749</v>
      </c>
      <c r="G329" s="57">
        <v>61.5</v>
      </c>
      <c r="H329" s="438">
        <v>97</v>
      </c>
      <c r="I329" s="59">
        <v>1.273122E-3</v>
      </c>
      <c r="J329" s="439">
        <v>43994</v>
      </c>
      <c r="K329" s="439">
        <v>45088</v>
      </c>
      <c r="L329" s="437" t="s">
        <v>753</v>
      </c>
      <c r="M329" s="440" t="s">
        <v>1499</v>
      </c>
    </row>
    <row r="330" spans="1:13" ht="81.75" hidden="1" customHeight="1" x14ac:dyDescent="0.25">
      <c r="A330" s="436"/>
      <c r="B330" s="437"/>
      <c r="C330" s="437"/>
      <c r="D330" s="437"/>
      <c r="E330" s="56" t="s">
        <v>161</v>
      </c>
      <c r="F330" s="437"/>
      <c r="G330" s="57">
        <v>61.5</v>
      </c>
      <c r="H330" s="438"/>
      <c r="I330" s="59">
        <v>1.333508E-3</v>
      </c>
      <c r="J330" s="439"/>
      <c r="K330" s="439"/>
      <c r="L330" s="437"/>
      <c r="M330" s="437"/>
    </row>
    <row r="331" spans="1:13" ht="81.75" hidden="1" customHeight="1" x14ac:dyDescent="0.25">
      <c r="A331" s="436">
        <v>203</v>
      </c>
      <c r="B331" s="437" t="s">
        <v>1500</v>
      </c>
      <c r="C331" s="437" t="s">
        <v>547</v>
      </c>
      <c r="D331" s="437" t="s">
        <v>1501</v>
      </c>
      <c r="E331" s="56" t="s">
        <v>50</v>
      </c>
      <c r="F331" s="437" t="s">
        <v>749</v>
      </c>
      <c r="G331" s="57">
        <v>66.099999999999994</v>
      </c>
      <c r="H331" s="438">
        <v>89.95</v>
      </c>
      <c r="I331" s="59">
        <v>1.268896E-3</v>
      </c>
      <c r="J331" s="439">
        <v>43994</v>
      </c>
      <c r="K331" s="439">
        <v>45088</v>
      </c>
      <c r="L331" s="437" t="s">
        <v>1066</v>
      </c>
      <c r="M331" s="440" t="s">
        <v>1502</v>
      </c>
    </row>
    <row r="332" spans="1:13" ht="81.75" hidden="1" customHeight="1" x14ac:dyDescent="0.25">
      <c r="A332" s="436"/>
      <c r="B332" s="437"/>
      <c r="C332" s="437"/>
      <c r="D332" s="437"/>
      <c r="E332" s="56" t="s">
        <v>161</v>
      </c>
      <c r="F332" s="437"/>
      <c r="G332" s="57">
        <v>66.400000000000006</v>
      </c>
      <c r="H332" s="438"/>
      <c r="I332" s="59">
        <v>1.335113E-3</v>
      </c>
      <c r="J332" s="439"/>
      <c r="K332" s="439"/>
      <c r="L332" s="437"/>
      <c r="M332" s="437"/>
    </row>
    <row r="333" spans="1:13" ht="81.75" hidden="1" customHeight="1" x14ac:dyDescent="0.25">
      <c r="A333" s="436">
        <v>204</v>
      </c>
      <c r="B333" s="437" t="s">
        <v>1503</v>
      </c>
      <c r="C333" s="437" t="s">
        <v>531</v>
      </c>
      <c r="D333" s="437" t="s">
        <v>1504</v>
      </c>
      <c r="E333" s="56" t="s">
        <v>50</v>
      </c>
      <c r="F333" s="437" t="s">
        <v>749</v>
      </c>
      <c r="G333" s="57">
        <v>55.6</v>
      </c>
      <c r="H333" s="438">
        <v>95.96</v>
      </c>
      <c r="I333" s="59">
        <v>1.138645E-3</v>
      </c>
      <c r="J333" s="439">
        <v>43994</v>
      </c>
      <c r="K333" s="439">
        <v>45088</v>
      </c>
      <c r="L333" s="437" t="s">
        <v>736</v>
      </c>
      <c r="M333" s="440" t="s">
        <v>1505</v>
      </c>
    </row>
    <row r="334" spans="1:13" ht="81.75" hidden="1" customHeight="1" x14ac:dyDescent="0.25">
      <c r="A334" s="436"/>
      <c r="B334" s="437"/>
      <c r="C334" s="437"/>
      <c r="D334" s="437"/>
      <c r="E334" s="56" t="s">
        <v>161</v>
      </c>
      <c r="F334" s="437"/>
      <c r="G334" s="57">
        <v>56</v>
      </c>
      <c r="H334" s="438"/>
      <c r="I334" s="59">
        <v>1.201232E-3</v>
      </c>
      <c r="J334" s="439"/>
      <c r="K334" s="439"/>
      <c r="L334" s="437"/>
      <c r="M334" s="437"/>
    </row>
    <row r="335" spans="1:13" ht="81.75" hidden="1" customHeight="1" x14ac:dyDescent="0.25">
      <c r="A335" s="436">
        <v>205</v>
      </c>
      <c r="B335" s="437" t="s">
        <v>1506</v>
      </c>
      <c r="C335" s="437" t="s">
        <v>482</v>
      </c>
      <c r="D335" s="437" t="s">
        <v>1507</v>
      </c>
      <c r="E335" s="56" t="s">
        <v>50</v>
      </c>
      <c r="F335" s="437" t="s">
        <v>749</v>
      </c>
      <c r="G335" s="57">
        <v>60</v>
      </c>
      <c r="H335" s="438">
        <v>80.599999999999994</v>
      </c>
      <c r="I335" s="59">
        <v>1.0320710000000001E-3</v>
      </c>
      <c r="J335" s="439">
        <v>43994</v>
      </c>
      <c r="K335" s="439">
        <v>45088</v>
      </c>
      <c r="L335" s="437" t="s">
        <v>736</v>
      </c>
      <c r="M335" s="440" t="s">
        <v>1508</v>
      </c>
    </row>
    <row r="336" spans="1:13" ht="81.75" hidden="1" customHeight="1" x14ac:dyDescent="0.25">
      <c r="A336" s="436"/>
      <c r="B336" s="437"/>
      <c r="C336" s="437"/>
      <c r="D336" s="437"/>
      <c r="E336" s="56" t="s">
        <v>161</v>
      </c>
      <c r="F336" s="437"/>
      <c r="G336" s="57">
        <v>60.3</v>
      </c>
      <c r="H336" s="438"/>
      <c r="I336" s="59">
        <v>1.086428E-3</v>
      </c>
      <c r="J336" s="439"/>
      <c r="K336" s="439"/>
      <c r="L336" s="437"/>
      <c r="M336" s="437"/>
    </row>
    <row r="337" spans="1:13" ht="81.75" hidden="1" customHeight="1" x14ac:dyDescent="0.25">
      <c r="A337" s="48">
        <v>206</v>
      </c>
      <c r="B337" s="56" t="s">
        <v>1509</v>
      </c>
      <c r="C337" s="56" t="s">
        <v>356</v>
      </c>
      <c r="D337" s="56" t="s">
        <v>1510</v>
      </c>
      <c r="E337" s="56" t="s">
        <v>50</v>
      </c>
      <c r="F337" s="56" t="s">
        <v>749</v>
      </c>
      <c r="G337" s="57">
        <v>57</v>
      </c>
      <c r="H337" s="57">
        <v>100</v>
      </c>
      <c r="I337" s="59">
        <v>1.2164610000000001E-3</v>
      </c>
      <c r="J337" s="55">
        <v>43994</v>
      </c>
      <c r="K337" s="55">
        <v>45088</v>
      </c>
      <c r="L337" s="56" t="s">
        <v>1066</v>
      </c>
      <c r="M337" s="63" t="s">
        <v>1511</v>
      </c>
    </row>
    <row r="338" spans="1:13" ht="81.75" hidden="1" customHeight="1" x14ac:dyDescent="0.25">
      <c r="A338" s="48">
        <v>207</v>
      </c>
      <c r="B338" s="56" t="s">
        <v>1512</v>
      </c>
      <c r="C338" s="56" t="s">
        <v>360</v>
      </c>
      <c r="D338" s="56" t="s">
        <v>1513</v>
      </c>
      <c r="E338" s="56" t="s">
        <v>50</v>
      </c>
      <c r="F338" s="56" t="s">
        <v>749</v>
      </c>
      <c r="G338" s="57">
        <v>62.6</v>
      </c>
      <c r="H338" s="57">
        <v>93.16</v>
      </c>
      <c r="I338" s="59">
        <v>1.2445920000000001E-3</v>
      </c>
      <c r="J338" s="55">
        <v>43994</v>
      </c>
      <c r="K338" s="55">
        <v>45088</v>
      </c>
      <c r="L338" s="56" t="s">
        <v>768</v>
      </c>
      <c r="M338" s="63" t="s">
        <v>1514</v>
      </c>
    </row>
    <row r="339" spans="1:13" ht="81.75" hidden="1" customHeight="1" x14ac:dyDescent="0.25">
      <c r="A339" s="436">
        <v>208</v>
      </c>
      <c r="B339" s="437" t="s">
        <v>1515</v>
      </c>
      <c r="C339" s="437" t="s">
        <v>1516</v>
      </c>
      <c r="D339" s="437" t="s">
        <v>1517</v>
      </c>
      <c r="E339" s="56" t="s">
        <v>50</v>
      </c>
      <c r="F339" s="437" t="s">
        <v>749</v>
      </c>
      <c r="G339" s="57">
        <v>59.5</v>
      </c>
      <c r="H339" s="438">
        <v>90.16</v>
      </c>
      <c r="I339" s="59">
        <v>1.1448649999999999E-3</v>
      </c>
      <c r="J339" s="439">
        <v>43994</v>
      </c>
      <c r="K339" s="439">
        <v>45088</v>
      </c>
      <c r="L339" s="437" t="s">
        <v>1066</v>
      </c>
      <c r="M339" s="440" t="s">
        <v>1518</v>
      </c>
    </row>
    <row r="340" spans="1:13" ht="81.75" hidden="1" customHeight="1" x14ac:dyDescent="0.25">
      <c r="A340" s="436"/>
      <c r="B340" s="437"/>
      <c r="C340" s="437"/>
      <c r="D340" s="437"/>
      <c r="E340" s="56" t="s">
        <v>161</v>
      </c>
      <c r="F340" s="437"/>
      <c r="G340" s="57">
        <v>59.8</v>
      </c>
      <c r="H340" s="438"/>
      <c r="I340" s="59">
        <v>1.2052129999999999E-3</v>
      </c>
      <c r="J340" s="439"/>
      <c r="K340" s="439"/>
      <c r="L340" s="437"/>
      <c r="M340" s="437"/>
    </row>
    <row r="341" spans="1:13" ht="81.75" hidden="1" customHeight="1" x14ac:dyDescent="0.25">
      <c r="A341" s="436">
        <v>209</v>
      </c>
      <c r="B341" s="437" t="s">
        <v>1519</v>
      </c>
      <c r="C341" s="437" t="s">
        <v>400</v>
      </c>
      <c r="D341" s="437" t="s">
        <v>1520</v>
      </c>
      <c r="E341" s="56" t="s">
        <v>50</v>
      </c>
      <c r="F341" s="437" t="s">
        <v>749</v>
      </c>
      <c r="G341" s="57">
        <v>60.8</v>
      </c>
      <c r="H341" s="438">
        <v>100</v>
      </c>
      <c r="I341" s="59" t="s">
        <v>1521</v>
      </c>
      <c r="J341" s="439">
        <v>43994</v>
      </c>
      <c r="K341" s="439">
        <v>45088</v>
      </c>
      <c r="L341" s="437" t="s">
        <v>753</v>
      </c>
      <c r="M341" s="440" t="s">
        <v>1522</v>
      </c>
    </row>
    <row r="342" spans="1:13" ht="81.75" hidden="1" customHeight="1" x14ac:dyDescent="0.25">
      <c r="A342" s="436"/>
      <c r="B342" s="437"/>
      <c r="C342" s="437"/>
      <c r="D342" s="437"/>
      <c r="E342" s="56" t="s">
        <v>161</v>
      </c>
      <c r="F342" s="437"/>
      <c r="G342" s="57">
        <v>61.2</v>
      </c>
      <c r="H342" s="438"/>
      <c r="I342" s="59" t="s">
        <v>1523</v>
      </c>
      <c r="J342" s="439"/>
      <c r="K342" s="439"/>
      <c r="L342" s="437"/>
      <c r="M342" s="437"/>
    </row>
    <row r="343" spans="1:13" ht="81.75" hidden="1" customHeight="1" x14ac:dyDescent="0.25">
      <c r="A343" s="436">
        <v>210</v>
      </c>
      <c r="B343" s="437" t="s">
        <v>1524</v>
      </c>
      <c r="C343" s="437" t="s">
        <v>501</v>
      </c>
      <c r="D343" s="437" t="s">
        <v>1525</v>
      </c>
      <c r="E343" s="56" t="s">
        <v>50</v>
      </c>
      <c r="F343" s="437" t="s">
        <v>749</v>
      </c>
      <c r="G343" s="57">
        <v>65.2</v>
      </c>
      <c r="H343" s="438">
        <v>98.11</v>
      </c>
      <c r="I343" s="59">
        <v>1.3651620000000001E-3</v>
      </c>
      <c r="J343" s="439">
        <v>43994</v>
      </c>
      <c r="K343" s="439">
        <v>45088</v>
      </c>
      <c r="L343" s="437" t="s">
        <v>768</v>
      </c>
      <c r="M343" s="440" t="s">
        <v>1526</v>
      </c>
    </row>
    <row r="344" spans="1:13" ht="81.75" hidden="1" customHeight="1" x14ac:dyDescent="0.25">
      <c r="A344" s="436"/>
      <c r="B344" s="437"/>
      <c r="C344" s="437"/>
      <c r="D344" s="437"/>
      <c r="E344" s="56" t="s">
        <v>161</v>
      </c>
      <c r="F344" s="437"/>
      <c r="G344" s="57">
        <v>65.599999999999994</v>
      </c>
      <c r="H344" s="438"/>
      <c r="I344" s="59">
        <v>1.4386850000000001E-3</v>
      </c>
      <c r="J344" s="439"/>
      <c r="K344" s="439"/>
      <c r="L344" s="437"/>
      <c r="M344" s="437"/>
    </row>
    <row r="345" spans="1:13" ht="81.75" hidden="1" customHeight="1" x14ac:dyDescent="0.25">
      <c r="A345" s="436">
        <v>211</v>
      </c>
      <c r="B345" s="437" t="s">
        <v>1527</v>
      </c>
      <c r="C345" s="437" t="s">
        <v>1528</v>
      </c>
      <c r="D345" s="437" t="s">
        <v>1529</v>
      </c>
      <c r="E345" s="56" t="s">
        <v>50</v>
      </c>
      <c r="F345" s="437" t="s">
        <v>749</v>
      </c>
      <c r="G345" s="57">
        <v>67.400000000000006</v>
      </c>
      <c r="H345" s="438">
        <v>83.51</v>
      </c>
      <c r="I345" s="59">
        <v>1.201218E-3</v>
      </c>
      <c r="J345" s="439">
        <v>43999</v>
      </c>
      <c r="K345" s="439">
        <v>45093</v>
      </c>
      <c r="L345" s="437" t="s">
        <v>736</v>
      </c>
      <c r="M345" s="440" t="s">
        <v>1530</v>
      </c>
    </row>
    <row r="346" spans="1:13" ht="81.75" hidden="1" customHeight="1" x14ac:dyDescent="0.25">
      <c r="A346" s="436"/>
      <c r="B346" s="437"/>
      <c r="C346" s="437"/>
      <c r="D346" s="437"/>
      <c r="E346" s="56" t="s">
        <v>161</v>
      </c>
      <c r="F346" s="437"/>
      <c r="G346" s="57">
        <v>67.8</v>
      </c>
      <c r="H346" s="438"/>
      <c r="I346" s="59">
        <v>1.2656589999999999E-3</v>
      </c>
      <c r="J346" s="439"/>
      <c r="K346" s="439"/>
      <c r="L346" s="437"/>
      <c r="M346" s="437"/>
    </row>
    <row r="347" spans="1:13" ht="81.75" hidden="1" customHeight="1" x14ac:dyDescent="0.25">
      <c r="A347" s="436">
        <v>212</v>
      </c>
      <c r="B347" s="437" t="s">
        <v>535</v>
      </c>
      <c r="C347" s="437" t="s">
        <v>536</v>
      </c>
      <c r="D347" s="437" t="s">
        <v>1531</v>
      </c>
      <c r="E347" s="56" t="s">
        <v>50</v>
      </c>
      <c r="F347" s="437" t="s">
        <v>749</v>
      </c>
      <c r="G347" s="57">
        <v>60.5</v>
      </c>
      <c r="H347" s="438">
        <v>91.34</v>
      </c>
      <c r="I347" s="59">
        <v>1.1793420000000001E-3</v>
      </c>
      <c r="J347" s="439">
        <v>43999</v>
      </c>
      <c r="K347" s="439">
        <v>45093</v>
      </c>
      <c r="L347" s="437" t="s">
        <v>736</v>
      </c>
      <c r="M347" s="440" t="s">
        <v>1532</v>
      </c>
    </row>
    <row r="348" spans="1:13" ht="81.75" hidden="1" customHeight="1" x14ac:dyDescent="0.25">
      <c r="A348" s="436"/>
      <c r="B348" s="437"/>
      <c r="C348" s="437"/>
      <c r="D348" s="437"/>
      <c r="E348" s="56" t="s">
        <v>161</v>
      </c>
      <c r="F348" s="437"/>
      <c r="G348" s="57">
        <v>60.9</v>
      </c>
      <c r="H348" s="438"/>
      <c r="I348" s="59">
        <v>1.243446E-3</v>
      </c>
      <c r="J348" s="439"/>
      <c r="K348" s="439"/>
      <c r="L348" s="437"/>
      <c r="M348" s="437"/>
    </row>
    <row r="349" spans="1:13" ht="81.75" hidden="1" customHeight="1" x14ac:dyDescent="0.25">
      <c r="A349" s="48">
        <v>213</v>
      </c>
      <c r="B349" s="56" t="s">
        <v>1533</v>
      </c>
      <c r="C349" s="56" t="s">
        <v>299</v>
      </c>
      <c r="D349" s="56" t="s">
        <v>1534</v>
      </c>
      <c r="E349" s="56" t="s">
        <v>50</v>
      </c>
      <c r="F349" s="56" t="s">
        <v>749</v>
      </c>
      <c r="G349" s="57">
        <v>55.4</v>
      </c>
      <c r="H349" s="57">
        <v>86.85</v>
      </c>
      <c r="I349" s="59">
        <v>1.02684E-3</v>
      </c>
      <c r="J349" s="55">
        <v>44000</v>
      </c>
      <c r="K349" s="55">
        <v>45094</v>
      </c>
      <c r="L349" s="56" t="s">
        <v>736</v>
      </c>
      <c r="M349" s="63" t="s">
        <v>1535</v>
      </c>
    </row>
    <row r="350" spans="1:13" ht="81.75" hidden="1" customHeight="1" x14ac:dyDescent="0.25">
      <c r="A350" s="48">
        <v>214</v>
      </c>
      <c r="B350" s="56" t="s">
        <v>1536</v>
      </c>
      <c r="C350" s="56" t="s">
        <v>301</v>
      </c>
      <c r="D350" s="56" t="s">
        <v>1537</v>
      </c>
      <c r="E350" s="56" t="s">
        <v>50</v>
      </c>
      <c r="F350" s="56" t="s">
        <v>749</v>
      </c>
      <c r="G350" s="57">
        <v>59</v>
      </c>
      <c r="H350" s="57">
        <v>95.93</v>
      </c>
      <c r="I350" s="59">
        <v>1.2078970000000001E-3</v>
      </c>
      <c r="J350" s="55">
        <v>44000</v>
      </c>
      <c r="K350" s="55">
        <v>45094</v>
      </c>
      <c r="L350" s="56" t="s">
        <v>736</v>
      </c>
      <c r="M350" s="63" t="s">
        <v>1538</v>
      </c>
    </row>
    <row r="351" spans="1:13" ht="81.75" hidden="1" customHeight="1" x14ac:dyDescent="0.25">
      <c r="A351" s="48">
        <v>215</v>
      </c>
      <c r="B351" s="56" t="s">
        <v>1539</v>
      </c>
      <c r="C351" s="56" t="s">
        <v>297</v>
      </c>
      <c r="D351" s="56" t="s">
        <v>1540</v>
      </c>
      <c r="E351" s="56" t="s">
        <v>50</v>
      </c>
      <c r="F351" s="56" t="s">
        <v>749</v>
      </c>
      <c r="G351" s="57">
        <v>55.5</v>
      </c>
      <c r="H351" s="57">
        <v>92.34</v>
      </c>
      <c r="I351" s="59">
        <v>1.0937200000000001E-3</v>
      </c>
      <c r="J351" s="55">
        <v>44000</v>
      </c>
      <c r="K351" s="55">
        <v>45094</v>
      </c>
      <c r="L351" s="56" t="s">
        <v>736</v>
      </c>
      <c r="M351" s="63" t="s">
        <v>1541</v>
      </c>
    </row>
    <row r="352" spans="1:13" ht="81.75" hidden="1" customHeight="1" x14ac:dyDescent="0.25">
      <c r="A352" s="436">
        <v>216</v>
      </c>
      <c r="B352" s="437" t="s">
        <v>1542</v>
      </c>
      <c r="C352" s="437" t="s">
        <v>505</v>
      </c>
      <c r="D352" s="437" t="s">
        <v>1543</v>
      </c>
      <c r="E352" s="56" t="s">
        <v>50</v>
      </c>
      <c r="F352" s="437" t="s">
        <v>749</v>
      </c>
      <c r="G352" s="57">
        <v>66.2</v>
      </c>
      <c r="H352" s="438">
        <v>98.36</v>
      </c>
      <c r="I352" s="59" t="s">
        <v>1544</v>
      </c>
      <c r="J352" s="439">
        <v>44000</v>
      </c>
      <c r="K352" s="439">
        <v>45094</v>
      </c>
      <c r="L352" s="437" t="s">
        <v>768</v>
      </c>
      <c r="M352" s="440" t="s">
        <v>1545</v>
      </c>
    </row>
    <row r="353" spans="1:13" ht="81.75" hidden="1" customHeight="1" x14ac:dyDescent="0.25">
      <c r="A353" s="436"/>
      <c r="B353" s="437"/>
      <c r="C353" s="437"/>
      <c r="D353" s="437"/>
      <c r="E353" s="56" t="s">
        <v>161</v>
      </c>
      <c r="F353" s="437"/>
      <c r="G353" s="57">
        <v>66.599999999999994</v>
      </c>
      <c r="H353" s="438"/>
      <c r="I353" s="59" t="s">
        <v>1546</v>
      </c>
      <c r="J353" s="439"/>
      <c r="K353" s="439"/>
      <c r="L353" s="437"/>
      <c r="M353" s="437"/>
    </row>
    <row r="354" spans="1:13" ht="81.75" hidden="1" customHeight="1" x14ac:dyDescent="0.25">
      <c r="A354" s="436">
        <v>217</v>
      </c>
      <c r="B354" s="437" t="s">
        <v>1547</v>
      </c>
      <c r="C354" s="437" t="s">
        <v>551</v>
      </c>
      <c r="D354" s="437" t="s">
        <v>1548</v>
      </c>
      <c r="E354" s="56" t="s">
        <v>50</v>
      </c>
      <c r="F354" s="437" t="s">
        <v>749</v>
      </c>
      <c r="G354" s="57">
        <v>55.3</v>
      </c>
      <c r="H354" s="438">
        <v>97.47</v>
      </c>
      <c r="I354" s="59">
        <v>1.1494960000000001E-3</v>
      </c>
      <c r="J354" s="439">
        <v>44008</v>
      </c>
      <c r="K354" s="439">
        <v>45102</v>
      </c>
      <c r="L354" s="437" t="s">
        <v>1066</v>
      </c>
      <c r="M354" s="440" t="s">
        <v>1549</v>
      </c>
    </row>
    <row r="355" spans="1:13" ht="81.75" hidden="1" customHeight="1" x14ac:dyDescent="0.25">
      <c r="A355" s="436"/>
      <c r="B355" s="437"/>
      <c r="C355" s="437"/>
      <c r="D355" s="437"/>
      <c r="E355" s="56" t="s">
        <v>161</v>
      </c>
      <c r="F355" s="437"/>
      <c r="G355" s="57">
        <v>55.6</v>
      </c>
      <c r="H355" s="438"/>
      <c r="I355" s="59">
        <v>1.210549E-3</v>
      </c>
      <c r="J355" s="439"/>
      <c r="K355" s="439"/>
      <c r="L355" s="437"/>
      <c r="M355" s="437"/>
    </row>
    <row r="356" spans="1:13" ht="81.75" hidden="1" customHeight="1" x14ac:dyDescent="0.25">
      <c r="A356" s="436">
        <v>218</v>
      </c>
      <c r="B356" s="437" t="s">
        <v>1550</v>
      </c>
      <c r="C356" s="437" t="s">
        <v>521</v>
      </c>
      <c r="D356" s="437" t="s">
        <v>1551</v>
      </c>
      <c r="E356" s="56" t="s">
        <v>50</v>
      </c>
      <c r="F356" s="437" t="s">
        <v>749</v>
      </c>
      <c r="G356" s="57">
        <v>59.4</v>
      </c>
      <c r="H356" s="438">
        <v>89.25</v>
      </c>
      <c r="I356" s="59">
        <v>1.131405E-3</v>
      </c>
      <c r="J356" s="439">
        <v>44008</v>
      </c>
      <c r="K356" s="439">
        <v>45102</v>
      </c>
      <c r="L356" s="437" t="s">
        <v>736</v>
      </c>
      <c r="M356" s="440" t="s">
        <v>1552</v>
      </c>
    </row>
    <row r="357" spans="1:13" ht="81.75" hidden="1" customHeight="1" x14ac:dyDescent="0.25">
      <c r="A357" s="436"/>
      <c r="B357" s="437"/>
      <c r="C357" s="437"/>
      <c r="D357" s="437"/>
      <c r="E357" s="56" t="s">
        <v>161</v>
      </c>
      <c r="F357" s="437"/>
      <c r="G357" s="57">
        <v>59.7</v>
      </c>
      <c r="H357" s="438"/>
      <c r="I357" s="59">
        <v>1.1910530000000001E-3</v>
      </c>
      <c r="J357" s="439"/>
      <c r="K357" s="439"/>
      <c r="L357" s="437"/>
      <c r="M357" s="437"/>
    </row>
    <row r="358" spans="1:13" ht="81.75" hidden="1" customHeight="1" x14ac:dyDescent="0.25">
      <c r="A358" s="436">
        <v>219</v>
      </c>
      <c r="B358" s="437" t="s">
        <v>1553</v>
      </c>
      <c r="C358" s="437" t="s">
        <v>525</v>
      </c>
      <c r="D358" s="437" t="s">
        <v>1554</v>
      </c>
      <c r="E358" s="56" t="s">
        <v>50</v>
      </c>
      <c r="F358" s="437" t="s">
        <v>1555</v>
      </c>
      <c r="G358" s="57">
        <v>60.7</v>
      </c>
      <c r="H358" s="438">
        <v>91.6</v>
      </c>
      <c r="I358" s="59">
        <v>1.1866089999999999E-3</v>
      </c>
      <c r="J358" s="439">
        <v>44008</v>
      </c>
      <c r="K358" s="439">
        <v>45102</v>
      </c>
      <c r="L358" s="437" t="s">
        <v>736</v>
      </c>
      <c r="M358" s="440" t="s">
        <v>1556</v>
      </c>
    </row>
    <row r="359" spans="1:13" ht="81.75" hidden="1" customHeight="1" x14ac:dyDescent="0.25">
      <c r="A359" s="436"/>
      <c r="B359" s="437"/>
      <c r="C359" s="437"/>
      <c r="D359" s="437"/>
      <c r="E359" s="56" t="s">
        <v>161</v>
      </c>
      <c r="F359" s="437"/>
      <c r="G359" s="57">
        <v>61</v>
      </c>
      <c r="H359" s="438"/>
      <c r="I359" s="59">
        <v>1.2490330000000001E-3</v>
      </c>
      <c r="J359" s="439"/>
      <c r="K359" s="439"/>
      <c r="L359" s="437"/>
      <c r="M359" s="437"/>
    </row>
    <row r="360" spans="1:13" ht="81.75" hidden="1" customHeight="1" x14ac:dyDescent="0.25">
      <c r="A360" s="48">
        <v>220</v>
      </c>
      <c r="B360" s="56" t="s">
        <v>1557</v>
      </c>
      <c r="C360" s="56" t="s">
        <v>1558</v>
      </c>
      <c r="D360" s="56" t="s">
        <v>1559</v>
      </c>
      <c r="E360" s="56" t="s">
        <v>50</v>
      </c>
      <c r="F360" s="56" t="s">
        <v>749</v>
      </c>
      <c r="G360" s="57">
        <v>71.599999999999994</v>
      </c>
      <c r="H360" s="57">
        <v>93.56</v>
      </c>
      <c r="I360" s="59" t="s">
        <v>1560</v>
      </c>
      <c r="J360" s="55">
        <v>44008</v>
      </c>
      <c r="K360" s="55">
        <v>45102</v>
      </c>
      <c r="L360" s="56" t="s">
        <v>753</v>
      </c>
      <c r="M360" s="63" t="s">
        <v>1561</v>
      </c>
    </row>
    <row r="361" spans="1:13" ht="81.75" hidden="1" customHeight="1" x14ac:dyDescent="0.25">
      <c r="A361" s="436">
        <v>221</v>
      </c>
      <c r="B361" s="437" t="s">
        <v>1562</v>
      </c>
      <c r="C361" s="437" t="s">
        <v>1563</v>
      </c>
      <c r="D361" s="437" t="s">
        <v>1564</v>
      </c>
      <c r="E361" s="56" t="s">
        <v>50</v>
      </c>
      <c r="F361" s="437" t="s">
        <v>749</v>
      </c>
      <c r="G361" s="57">
        <v>62.8</v>
      </c>
      <c r="H361" s="438">
        <v>70.39</v>
      </c>
      <c r="I361" s="59">
        <v>9.4339580000000003E-4</v>
      </c>
      <c r="J361" s="439">
        <v>44020</v>
      </c>
      <c r="K361" s="439">
        <v>45114</v>
      </c>
      <c r="L361" s="437" t="s">
        <v>1066</v>
      </c>
      <c r="M361" s="440" t="s">
        <v>1565</v>
      </c>
    </row>
    <row r="362" spans="1:13" ht="81.75" hidden="1" customHeight="1" x14ac:dyDescent="0.25">
      <c r="A362" s="436"/>
      <c r="B362" s="437"/>
      <c r="C362" s="437"/>
      <c r="D362" s="437"/>
      <c r="E362" s="56" t="s">
        <v>161</v>
      </c>
      <c r="F362" s="437"/>
      <c r="G362" s="57">
        <v>63.2</v>
      </c>
      <c r="H362" s="438"/>
      <c r="I362" s="59">
        <v>9.944356000000001E-4</v>
      </c>
      <c r="J362" s="439"/>
      <c r="K362" s="439"/>
      <c r="L362" s="437"/>
      <c r="M362" s="437"/>
    </row>
    <row r="363" spans="1:13" ht="81.75" customHeight="1" x14ac:dyDescent="0.25">
      <c r="A363" s="48">
        <v>222</v>
      </c>
      <c r="B363" s="56" t="s">
        <v>1566</v>
      </c>
      <c r="C363" s="56" t="s">
        <v>180</v>
      </c>
      <c r="D363" s="56" t="s">
        <v>1567</v>
      </c>
      <c r="E363" s="56" t="s">
        <v>735</v>
      </c>
      <c r="F363" s="56" t="s">
        <v>735</v>
      </c>
      <c r="G363" s="57">
        <v>80.5</v>
      </c>
      <c r="H363" s="57">
        <v>100</v>
      </c>
      <c r="I363" s="59">
        <v>2.6692510000000001E-3</v>
      </c>
      <c r="J363" s="55">
        <v>44039</v>
      </c>
      <c r="K363" s="55">
        <v>45133</v>
      </c>
      <c r="L363" s="56" t="s">
        <v>736</v>
      </c>
      <c r="M363" s="63" t="s">
        <v>1568</v>
      </c>
    </row>
    <row r="364" spans="1:13" ht="81.75" hidden="1" customHeight="1" x14ac:dyDescent="0.25">
      <c r="A364" s="436">
        <v>223</v>
      </c>
      <c r="B364" s="437" t="s">
        <v>1569</v>
      </c>
      <c r="C364" s="437" t="s">
        <v>1570</v>
      </c>
      <c r="D364" s="437" t="s">
        <v>1571</v>
      </c>
      <c r="E364" s="56" t="s">
        <v>50</v>
      </c>
      <c r="F364" s="437" t="s">
        <v>749</v>
      </c>
      <c r="G364" s="57">
        <v>53.2</v>
      </c>
      <c r="H364" s="438">
        <v>74.77</v>
      </c>
      <c r="I364" s="59" t="s">
        <v>1572</v>
      </c>
      <c r="J364" s="439">
        <v>44082</v>
      </c>
      <c r="K364" s="439">
        <v>45176</v>
      </c>
      <c r="L364" s="437" t="s">
        <v>736</v>
      </c>
      <c r="M364" s="440" t="s">
        <v>1573</v>
      </c>
    </row>
    <row r="365" spans="1:13" ht="81.75" hidden="1" customHeight="1" x14ac:dyDescent="0.25">
      <c r="A365" s="436"/>
      <c r="B365" s="437"/>
      <c r="C365" s="437"/>
      <c r="D365" s="437"/>
      <c r="E365" s="56" t="s">
        <v>161</v>
      </c>
      <c r="F365" s="437"/>
      <c r="G365" s="57">
        <v>53.5</v>
      </c>
      <c r="H365" s="438"/>
      <c r="I365" s="59" t="s">
        <v>1574</v>
      </c>
      <c r="J365" s="439"/>
      <c r="K365" s="439"/>
      <c r="L365" s="437"/>
      <c r="M365" s="437"/>
    </row>
    <row r="366" spans="1:13" ht="81.75" hidden="1" customHeight="1" x14ac:dyDescent="0.25">
      <c r="A366" s="48">
        <v>224</v>
      </c>
      <c r="B366" s="56" t="s">
        <v>1575</v>
      </c>
      <c r="C366" s="56" t="s">
        <v>538</v>
      </c>
      <c r="D366" s="56" t="s">
        <v>1576</v>
      </c>
      <c r="E366" s="56" t="s">
        <v>50</v>
      </c>
      <c r="F366" s="56" t="s">
        <v>749</v>
      </c>
      <c r="G366" s="57">
        <v>50</v>
      </c>
      <c r="H366" s="57">
        <v>93.74</v>
      </c>
      <c r="I366" s="59">
        <v>1.000272E-3</v>
      </c>
      <c r="J366" s="55">
        <v>44090</v>
      </c>
      <c r="K366" s="55">
        <v>45184</v>
      </c>
      <c r="L366" s="56" t="s">
        <v>736</v>
      </c>
      <c r="M366" s="63" t="s">
        <v>1577</v>
      </c>
    </row>
    <row r="367" spans="1:13" ht="81.75" hidden="1" customHeight="1" x14ac:dyDescent="0.25">
      <c r="A367" s="436">
        <v>225</v>
      </c>
      <c r="B367" s="437" t="s">
        <v>1578</v>
      </c>
      <c r="C367" s="437" t="s">
        <v>559</v>
      </c>
      <c r="D367" s="437" t="s">
        <v>1579</v>
      </c>
      <c r="E367" s="56" t="s">
        <v>50</v>
      </c>
      <c r="F367" s="437" t="s">
        <v>749</v>
      </c>
      <c r="G367" s="57">
        <v>53.4</v>
      </c>
      <c r="H367" s="438">
        <v>93.9</v>
      </c>
      <c r="I367" s="59">
        <v>1.070114E-3</v>
      </c>
      <c r="J367" s="439">
        <v>44090</v>
      </c>
      <c r="K367" s="439">
        <v>45184</v>
      </c>
      <c r="L367" s="437" t="s">
        <v>1066</v>
      </c>
      <c r="M367" s="440" t="s">
        <v>1580</v>
      </c>
    </row>
    <row r="368" spans="1:13" ht="81.75" hidden="1" customHeight="1" x14ac:dyDescent="0.25">
      <c r="A368" s="436"/>
      <c r="B368" s="437"/>
      <c r="C368" s="437"/>
      <c r="D368" s="437"/>
      <c r="E368" s="56" t="s">
        <v>161</v>
      </c>
      <c r="F368" s="437"/>
      <c r="G368" s="57">
        <v>53.8</v>
      </c>
      <c r="H368" s="438"/>
      <c r="I368" s="59">
        <v>1.129267E-3</v>
      </c>
      <c r="J368" s="439"/>
      <c r="K368" s="439"/>
      <c r="L368" s="437"/>
      <c r="M368" s="437"/>
    </row>
    <row r="369" spans="1:13" ht="81.75" hidden="1" customHeight="1" x14ac:dyDescent="0.25">
      <c r="A369" s="436">
        <v>226</v>
      </c>
      <c r="B369" s="437" t="s">
        <v>1581</v>
      </c>
      <c r="C369" s="437" t="s">
        <v>1582</v>
      </c>
      <c r="D369" s="437" t="s">
        <v>1583</v>
      </c>
      <c r="E369" s="56" t="s">
        <v>50</v>
      </c>
      <c r="F369" s="437" t="s">
        <v>749</v>
      </c>
      <c r="G369" s="57">
        <v>53.4</v>
      </c>
      <c r="H369" s="438">
        <v>100</v>
      </c>
      <c r="I369" s="59">
        <v>1.139632E-3</v>
      </c>
      <c r="J369" s="439">
        <v>44090</v>
      </c>
      <c r="K369" s="439">
        <v>45184</v>
      </c>
      <c r="L369" s="437" t="s">
        <v>753</v>
      </c>
      <c r="M369" s="440" t="s">
        <v>1584</v>
      </c>
    </row>
    <row r="370" spans="1:13" ht="81.75" hidden="1" customHeight="1" x14ac:dyDescent="0.25">
      <c r="A370" s="436"/>
      <c r="B370" s="437"/>
      <c r="C370" s="437"/>
      <c r="D370" s="437"/>
      <c r="E370" s="56" t="s">
        <v>161</v>
      </c>
      <c r="F370" s="437"/>
      <c r="G370" s="57">
        <v>53.8</v>
      </c>
      <c r="H370" s="438"/>
      <c r="I370" s="59">
        <v>1.2026269999999999E-3</v>
      </c>
      <c r="J370" s="439"/>
      <c r="K370" s="439"/>
      <c r="L370" s="437"/>
      <c r="M370" s="437"/>
    </row>
    <row r="371" spans="1:13" ht="33" hidden="1" customHeight="1" x14ac:dyDescent="0.25">
      <c r="A371" s="436">
        <v>227</v>
      </c>
      <c r="B371" s="437" t="s">
        <v>1949</v>
      </c>
      <c r="C371" s="437" t="s">
        <v>498</v>
      </c>
      <c r="D371" s="437" t="s">
        <v>1948</v>
      </c>
      <c r="E371" s="360" t="s">
        <v>50</v>
      </c>
      <c r="F371" s="437" t="s">
        <v>749</v>
      </c>
      <c r="G371" s="361">
        <v>48.1</v>
      </c>
      <c r="H371" s="438">
        <v>86.75</v>
      </c>
      <c r="I371" s="59">
        <v>8.9050809999999996E-4</v>
      </c>
      <c r="J371" s="439">
        <v>44098</v>
      </c>
      <c r="K371" s="439">
        <v>45192</v>
      </c>
      <c r="L371" s="437" t="s">
        <v>1159</v>
      </c>
      <c r="M371" s="440" t="s">
        <v>1947</v>
      </c>
    </row>
    <row r="372" spans="1:13" ht="33" hidden="1" customHeight="1" x14ac:dyDescent="0.25">
      <c r="A372" s="436"/>
      <c r="B372" s="437"/>
      <c r="C372" s="437"/>
      <c r="D372" s="437"/>
      <c r="E372" s="360" t="s">
        <v>161</v>
      </c>
      <c r="F372" s="437"/>
      <c r="G372" s="361">
        <v>48.5</v>
      </c>
      <c r="H372" s="438"/>
      <c r="I372" s="59">
        <v>9.4050229999999996E-4</v>
      </c>
      <c r="J372" s="439"/>
      <c r="K372" s="439"/>
      <c r="L372" s="437"/>
      <c r="M372" s="437"/>
    </row>
    <row r="373" spans="1:13" ht="33" hidden="1" customHeight="1" x14ac:dyDescent="0.25">
      <c r="A373" s="436">
        <v>228</v>
      </c>
      <c r="B373" s="437" t="s">
        <v>1946</v>
      </c>
      <c r="C373" s="437" t="s">
        <v>509</v>
      </c>
      <c r="D373" s="437" t="s">
        <v>1945</v>
      </c>
      <c r="E373" s="360" t="s">
        <v>50</v>
      </c>
      <c r="F373" s="437" t="s">
        <v>749</v>
      </c>
      <c r="G373" s="361">
        <v>56.3</v>
      </c>
      <c r="H373" s="438">
        <v>61.3</v>
      </c>
      <c r="I373" s="59">
        <v>7.3653300000000004E-4</v>
      </c>
      <c r="J373" s="439">
        <v>44106</v>
      </c>
      <c r="K373" s="439">
        <v>45200</v>
      </c>
      <c r="L373" s="437" t="s">
        <v>753</v>
      </c>
      <c r="M373" s="440" t="s">
        <v>1944</v>
      </c>
    </row>
    <row r="374" spans="1:13" ht="33" hidden="1" customHeight="1" x14ac:dyDescent="0.25">
      <c r="A374" s="436"/>
      <c r="B374" s="437"/>
      <c r="C374" s="437"/>
      <c r="D374" s="437"/>
      <c r="E374" s="360" t="s">
        <v>161</v>
      </c>
      <c r="F374" s="437"/>
      <c r="G374" s="361">
        <v>56.6</v>
      </c>
      <c r="H374" s="438"/>
      <c r="I374" s="59">
        <v>7.755781E-4</v>
      </c>
      <c r="J374" s="439"/>
      <c r="K374" s="439"/>
      <c r="L374" s="437"/>
      <c r="M374" s="437"/>
    </row>
    <row r="375" spans="1:13" ht="33" hidden="1" customHeight="1" x14ac:dyDescent="0.25">
      <c r="A375" s="436">
        <v>229</v>
      </c>
      <c r="B375" s="437" t="s">
        <v>1943</v>
      </c>
      <c r="C375" s="437" t="s">
        <v>567</v>
      </c>
      <c r="D375" s="437" t="s">
        <v>1942</v>
      </c>
      <c r="E375" s="360" t="s">
        <v>50</v>
      </c>
      <c r="F375" s="437" t="s">
        <v>749</v>
      </c>
      <c r="G375" s="361">
        <v>62.2</v>
      </c>
      <c r="H375" s="438">
        <v>53.62</v>
      </c>
      <c r="I375" s="59">
        <v>7.1177139999999996E-4</v>
      </c>
      <c r="J375" s="439">
        <v>44117</v>
      </c>
      <c r="K375" s="439">
        <v>45211</v>
      </c>
      <c r="L375" s="437" t="s">
        <v>753</v>
      </c>
      <c r="M375" s="440" t="s">
        <v>1941</v>
      </c>
    </row>
    <row r="376" spans="1:13" ht="33" hidden="1" customHeight="1" x14ac:dyDescent="0.25">
      <c r="A376" s="436"/>
      <c r="B376" s="437"/>
      <c r="C376" s="437"/>
      <c r="D376" s="437"/>
      <c r="E376" s="360" t="s">
        <v>161</v>
      </c>
      <c r="F376" s="437"/>
      <c r="G376" s="361">
        <v>62.6</v>
      </c>
      <c r="H376" s="438"/>
      <c r="I376" s="59">
        <v>7.5032560000000002E-4</v>
      </c>
      <c r="J376" s="439"/>
      <c r="K376" s="439"/>
      <c r="L376" s="437"/>
      <c r="M376" s="437"/>
    </row>
    <row r="377" spans="1:13" ht="96" hidden="1" x14ac:dyDescent="0.25">
      <c r="A377" s="357">
        <v>230</v>
      </c>
      <c r="B377" s="360" t="s">
        <v>1940</v>
      </c>
      <c r="C377" s="360" t="s">
        <v>563</v>
      </c>
      <c r="D377" s="360" t="s">
        <v>1939</v>
      </c>
      <c r="E377" s="360" t="s">
        <v>50</v>
      </c>
      <c r="F377" s="360" t="s">
        <v>749</v>
      </c>
      <c r="G377" s="361">
        <v>55.9</v>
      </c>
      <c r="H377" s="361">
        <v>86.79</v>
      </c>
      <c r="I377" s="59">
        <v>1.035392E-3</v>
      </c>
      <c r="J377" s="362">
        <v>44117</v>
      </c>
      <c r="K377" s="362">
        <v>45211</v>
      </c>
      <c r="L377" s="360" t="s">
        <v>753</v>
      </c>
      <c r="M377" s="364" t="s">
        <v>1938</v>
      </c>
    </row>
    <row r="378" spans="1:13" ht="32.1" hidden="1" customHeight="1" x14ac:dyDescent="0.25">
      <c r="A378" s="436">
        <v>231</v>
      </c>
      <c r="B378" s="437" t="s">
        <v>1937</v>
      </c>
      <c r="C378" s="437" t="s">
        <v>591</v>
      </c>
      <c r="D378" s="437" t="s">
        <v>1936</v>
      </c>
      <c r="E378" s="360" t="s">
        <v>50</v>
      </c>
      <c r="F378" s="437" t="s">
        <v>749</v>
      </c>
      <c r="G378" s="361">
        <v>63</v>
      </c>
      <c r="H378" s="438">
        <v>86.37</v>
      </c>
      <c r="I378" s="59">
        <v>1.1612529999999999E-3</v>
      </c>
      <c r="J378" s="439">
        <v>44137</v>
      </c>
      <c r="K378" s="439">
        <v>45231</v>
      </c>
      <c r="L378" s="437" t="s">
        <v>753</v>
      </c>
      <c r="M378" s="440" t="s">
        <v>1935</v>
      </c>
    </row>
    <row r="379" spans="1:13" ht="32.1" hidden="1" customHeight="1" x14ac:dyDescent="0.25">
      <c r="A379" s="436"/>
      <c r="B379" s="437"/>
      <c r="C379" s="437"/>
      <c r="D379" s="437"/>
      <c r="E379" s="360" t="s">
        <v>161</v>
      </c>
      <c r="F379" s="437"/>
      <c r="G379" s="361">
        <v>63.4</v>
      </c>
      <c r="H379" s="438"/>
      <c r="I379" s="59">
        <v>1.2240549999999999E-3</v>
      </c>
      <c r="J379" s="439"/>
      <c r="K379" s="439"/>
      <c r="L379" s="437"/>
      <c r="M379" s="437"/>
    </row>
    <row r="380" spans="1:13" ht="48" x14ac:dyDescent="0.25">
      <c r="A380" s="357">
        <v>232</v>
      </c>
      <c r="B380" s="360" t="s">
        <v>1934</v>
      </c>
      <c r="C380" s="360" t="s">
        <v>203</v>
      </c>
      <c r="D380" s="360" t="s">
        <v>1933</v>
      </c>
      <c r="E380" s="360" t="s">
        <v>735</v>
      </c>
      <c r="F380" s="360" t="s">
        <v>735</v>
      </c>
      <c r="G380" s="361">
        <v>50.7</v>
      </c>
      <c r="H380" s="361">
        <v>40</v>
      </c>
      <c r="I380" s="59">
        <v>6.7245239999999995E-4</v>
      </c>
      <c r="J380" s="362">
        <v>44137</v>
      </c>
      <c r="K380" s="362">
        <v>45231</v>
      </c>
      <c r="L380" s="360" t="s">
        <v>736</v>
      </c>
      <c r="M380" s="364" t="s">
        <v>1932</v>
      </c>
    </row>
    <row r="381" spans="1:13" ht="72" hidden="1" x14ac:dyDescent="0.25">
      <c r="A381" s="357">
        <v>233</v>
      </c>
      <c r="B381" s="360" t="s">
        <v>1931</v>
      </c>
      <c r="C381" s="360" t="s">
        <v>599</v>
      </c>
      <c r="D381" s="360" t="s">
        <v>1930</v>
      </c>
      <c r="E381" s="360" t="s">
        <v>50</v>
      </c>
      <c r="F381" s="360" t="s">
        <v>749</v>
      </c>
      <c r="G381" s="361">
        <v>67</v>
      </c>
      <c r="H381" s="361">
        <v>97.05</v>
      </c>
      <c r="I381" s="59">
        <v>1.3876940000000001E-3</v>
      </c>
      <c r="J381" s="362">
        <v>44146</v>
      </c>
      <c r="K381" s="362">
        <v>45240</v>
      </c>
      <c r="L381" s="360" t="s">
        <v>1066</v>
      </c>
      <c r="M381" s="364" t="s">
        <v>1929</v>
      </c>
    </row>
    <row r="382" spans="1:13" ht="42.6" hidden="1" customHeight="1" x14ac:dyDescent="0.25">
      <c r="A382" s="436">
        <v>234</v>
      </c>
      <c r="B382" s="437" t="s">
        <v>1928</v>
      </c>
      <c r="C382" s="437" t="s">
        <v>587</v>
      </c>
      <c r="D382" s="437" t="s">
        <v>1927</v>
      </c>
      <c r="E382" s="360" t="s">
        <v>50</v>
      </c>
      <c r="F382" s="437" t="s">
        <v>749</v>
      </c>
      <c r="G382" s="361">
        <v>59.3</v>
      </c>
      <c r="H382" s="438">
        <v>70.55</v>
      </c>
      <c r="I382" s="59">
        <v>8.9284279999999998E-4</v>
      </c>
      <c r="J382" s="439">
        <v>44146</v>
      </c>
      <c r="K382" s="439">
        <v>45240</v>
      </c>
      <c r="L382" s="437" t="s">
        <v>1066</v>
      </c>
      <c r="M382" s="440" t="s">
        <v>1926</v>
      </c>
    </row>
    <row r="383" spans="1:13" ht="38.450000000000003" hidden="1" customHeight="1" x14ac:dyDescent="0.25">
      <c r="A383" s="436"/>
      <c r="B383" s="437"/>
      <c r="C383" s="437"/>
      <c r="D383" s="437"/>
      <c r="E383" s="360" t="s">
        <v>161</v>
      </c>
      <c r="F383" s="437"/>
      <c r="G383" s="361">
        <v>59.6</v>
      </c>
      <c r="H383" s="438"/>
      <c r="I383" s="59">
        <v>9.399222E-4</v>
      </c>
      <c r="J383" s="439"/>
      <c r="K383" s="439"/>
      <c r="L383" s="437"/>
      <c r="M383" s="437"/>
    </row>
    <row r="384" spans="1:13" ht="60" hidden="1" x14ac:dyDescent="0.25">
      <c r="A384" s="357">
        <v>235</v>
      </c>
      <c r="B384" s="360" t="s">
        <v>1925</v>
      </c>
      <c r="C384" s="360" t="s">
        <v>1924</v>
      </c>
      <c r="D384" s="360" t="s">
        <v>1923</v>
      </c>
      <c r="E384" s="360" t="s">
        <v>50</v>
      </c>
      <c r="F384" s="360" t="s">
        <v>749</v>
      </c>
      <c r="G384" s="361">
        <v>59.55</v>
      </c>
      <c r="H384" s="361">
        <v>93.24</v>
      </c>
      <c r="I384" s="59">
        <v>1.18497E-3</v>
      </c>
      <c r="J384" s="362">
        <v>44154</v>
      </c>
      <c r="K384" s="362">
        <v>45248</v>
      </c>
      <c r="L384" s="360" t="s">
        <v>1066</v>
      </c>
      <c r="M384" s="364" t="s">
        <v>1922</v>
      </c>
    </row>
    <row r="385" spans="1:13" ht="30.6" hidden="1" customHeight="1" x14ac:dyDescent="0.25">
      <c r="A385" s="436">
        <v>236</v>
      </c>
      <c r="B385" s="437" t="s">
        <v>1921</v>
      </c>
      <c r="C385" s="437" t="s">
        <v>579</v>
      </c>
      <c r="D385" s="437" t="s">
        <v>1920</v>
      </c>
      <c r="E385" s="360" t="s">
        <v>50</v>
      </c>
      <c r="F385" s="437" t="s">
        <v>749</v>
      </c>
      <c r="G385" s="361">
        <v>62.1</v>
      </c>
      <c r="H385" s="438">
        <v>87.87</v>
      </c>
      <c r="I385" s="59">
        <v>1.1645430000000001E-3</v>
      </c>
      <c r="J385" s="439">
        <v>44154</v>
      </c>
      <c r="K385" s="439">
        <v>45248</v>
      </c>
      <c r="L385" s="437" t="s">
        <v>736</v>
      </c>
      <c r="M385" s="440" t="s">
        <v>1919</v>
      </c>
    </row>
    <row r="386" spans="1:13" ht="30.6" hidden="1" customHeight="1" x14ac:dyDescent="0.25">
      <c r="A386" s="436"/>
      <c r="B386" s="437"/>
      <c r="C386" s="437"/>
      <c r="D386" s="437"/>
      <c r="E386" s="360" t="s">
        <v>161</v>
      </c>
      <c r="F386" s="437"/>
      <c r="G386" s="361">
        <v>62.4</v>
      </c>
      <c r="H386" s="438"/>
      <c r="I386" s="59">
        <v>1.225671E-3</v>
      </c>
      <c r="J386" s="439"/>
      <c r="K386" s="439"/>
      <c r="L386" s="437"/>
      <c r="M386" s="437"/>
    </row>
    <row r="387" spans="1:13" ht="30.6" hidden="1" customHeight="1" x14ac:dyDescent="0.25">
      <c r="A387" s="436">
        <v>237</v>
      </c>
      <c r="B387" s="437" t="s">
        <v>1918</v>
      </c>
      <c r="C387" s="437" t="s">
        <v>595</v>
      </c>
      <c r="D387" s="437" t="s">
        <v>1917</v>
      </c>
      <c r="E387" s="360" t="s">
        <v>50</v>
      </c>
      <c r="F387" s="437" t="s">
        <v>749</v>
      </c>
      <c r="G387" s="361">
        <v>48.5</v>
      </c>
      <c r="H387" s="438">
        <v>70.02</v>
      </c>
      <c r="I387" s="59">
        <v>7.2474819999999995E-4</v>
      </c>
      <c r="J387" s="439">
        <v>44154</v>
      </c>
      <c r="K387" s="439">
        <v>45248</v>
      </c>
      <c r="L387" s="437" t="s">
        <v>753</v>
      </c>
      <c r="M387" s="440" t="s">
        <v>1916</v>
      </c>
    </row>
    <row r="388" spans="1:13" ht="44.45" hidden="1" customHeight="1" x14ac:dyDescent="0.25">
      <c r="A388" s="436"/>
      <c r="B388" s="437"/>
      <c r="C388" s="437"/>
      <c r="D388" s="437"/>
      <c r="E388" s="360" t="s">
        <v>161</v>
      </c>
      <c r="F388" s="437"/>
      <c r="G388" s="361">
        <v>48.9</v>
      </c>
      <c r="H388" s="438"/>
      <c r="I388" s="59">
        <v>7.6538439999999995E-4</v>
      </c>
      <c r="J388" s="439"/>
      <c r="K388" s="439"/>
      <c r="L388" s="437"/>
      <c r="M388" s="437"/>
    </row>
    <row r="389" spans="1:13" ht="72" hidden="1" x14ac:dyDescent="0.25">
      <c r="A389" s="357">
        <v>238</v>
      </c>
      <c r="B389" s="360" t="s">
        <v>1915</v>
      </c>
      <c r="C389" s="360" t="s">
        <v>575</v>
      </c>
      <c r="D389" s="360" t="s">
        <v>1914</v>
      </c>
      <c r="E389" s="360" t="s">
        <v>50</v>
      </c>
      <c r="F389" s="360" t="s">
        <v>749</v>
      </c>
      <c r="G389" s="361">
        <v>60</v>
      </c>
      <c r="H389" s="361">
        <v>96.38</v>
      </c>
      <c r="I389" s="59">
        <v>1.234132E-3</v>
      </c>
      <c r="J389" s="362">
        <v>44162</v>
      </c>
      <c r="K389" s="362">
        <v>45256</v>
      </c>
      <c r="L389" s="360" t="s">
        <v>753</v>
      </c>
      <c r="M389" s="364" t="s">
        <v>1913</v>
      </c>
    </row>
    <row r="414" spans="1:3" x14ac:dyDescent="0.25">
      <c r="A414" s="64" t="s">
        <v>1585</v>
      </c>
      <c r="B414" s="65"/>
      <c r="C414" s="65"/>
    </row>
    <row r="416" spans="1:3" x14ac:dyDescent="0.25">
      <c r="A416" s="66" t="s">
        <v>1586</v>
      </c>
    </row>
    <row r="417" spans="1:3" ht="24" x14ac:dyDescent="0.25">
      <c r="A417" s="67" t="s">
        <v>1587</v>
      </c>
      <c r="B417" s="67" t="s">
        <v>1588</v>
      </c>
      <c r="C417" s="67" t="s">
        <v>1589</v>
      </c>
    </row>
    <row r="418" spans="1:3" ht="24" x14ac:dyDescent="0.25">
      <c r="A418" s="68" t="s">
        <v>1590</v>
      </c>
      <c r="B418" s="69">
        <v>0.79100000000000004</v>
      </c>
      <c r="C418" s="70">
        <v>28.26</v>
      </c>
    </row>
    <row r="419" spans="1:3" ht="24" x14ac:dyDescent="0.25">
      <c r="A419" s="68" t="s">
        <v>1591</v>
      </c>
      <c r="B419" s="69">
        <v>0.80900000000000005</v>
      </c>
      <c r="C419" s="70">
        <v>26.38</v>
      </c>
    </row>
    <row r="420" spans="1:3" x14ac:dyDescent="0.25">
      <c r="A420" s="68" t="s">
        <v>1592</v>
      </c>
      <c r="B420" s="69">
        <v>0.88</v>
      </c>
      <c r="C420" s="70">
        <v>37.68</v>
      </c>
    </row>
    <row r="421" spans="1:3" x14ac:dyDescent="0.25">
      <c r="A421" s="71" t="s">
        <v>1593</v>
      </c>
    </row>
  </sheetData>
  <autoFilter ref="A2:M389" xr:uid="{DF4C3B0F-22A9-4CAE-AF51-1ADD74843B75}">
    <filterColumn colId="4">
      <filters>
        <filter val="Biodiesel"/>
      </filters>
    </filterColumn>
  </autoFilter>
  <mergeCells count="1490">
    <mergeCell ref="J369:J370"/>
    <mergeCell ref="K369:K370"/>
    <mergeCell ref="L369:L370"/>
    <mergeCell ref="M369:M370"/>
    <mergeCell ref="J367:J368"/>
    <mergeCell ref="K367:K368"/>
    <mergeCell ref="L367:L368"/>
    <mergeCell ref="M367:M368"/>
    <mergeCell ref="A369:A370"/>
    <mergeCell ref="B369:B370"/>
    <mergeCell ref="C369:C370"/>
    <mergeCell ref="D369:D370"/>
    <mergeCell ref="F369:F370"/>
    <mergeCell ref="H369:H370"/>
    <mergeCell ref="J364:J365"/>
    <mergeCell ref="K364:K365"/>
    <mergeCell ref="L364:L365"/>
    <mergeCell ref="M364:M365"/>
    <mergeCell ref="A367:A368"/>
    <mergeCell ref="B367:B368"/>
    <mergeCell ref="C367:C368"/>
    <mergeCell ref="D367:D368"/>
    <mergeCell ref="F367:F368"/>
    <mergeCell ref="H367:H368"/>
    <mergeCell ref="J361:J362"/>
    <mergeCell ref="K361:K362"/>
    <mergeCell ref="L361:L362"/>
    <mergeCell ref="M361:M362"/>
    <mergeCell ref="A364:A365"/>
    <mergeCell ref="B364:B365"/>
    <mergeCell ref="C364:C365"/>
    <mergeCell ref="D364:D365"/>
    <mergeCell ref="F364:F365"/>
    <mergeCell ref="H364:H365"/>
    <mergeCell ref="J358:J359"/>
    <mergeCell ref="K358:K359"/>
    <mergeCell ref="L358:L359"/>
    <mergeCell ref="M358:M359"/>
    <mergeCell ref="A361:A362"/>
    <mergeCell ref="B361:B362"/>
    <mergeCell ref="C361:C362"/>
    <mergeCell ref="D361:D362"/>
    <mergeCell ref="F361:F362"/>
    <mergeCell ref="H361:H362"/>
    <mergeCell ref="J356:J357"/>
    <mergeCell ref="K356:K357"/>
    <mergeCell ref="L356:L357"/>
    <mergeCell ref="M356:M357"/>
    <mergeCell ref="A358:A359"/>
    <mergeCell ref="B358:B359"/>
    <mergeCell ref="C358:C359"/>
    <mergeCell ref="D358:D359"/>
    <mergeCell ref="F358:F359"/>
    <mergeCell ref="H358:H359"/>
    <mergeCell ref="J354:J355"/>
    <mergeCell ref="K354:K355"/>
    <mergeCell ref="L354:L355"/>
    <mergeCell ref="M354:M355"/>
    <mergeCell ref="A356:A357"/>
    <mergeCell ref="B356:B357"/>
    <mergeCell ref="C356:C357"/>
    <mergeCell ref="D356:D357"/>
    <mergeCell ref="F356:F357"/>
    <mergeCell ref="H356:H357"/>
    <mergeCell ref="J352:J353"/>
    <mergeCell ref="K352:K353"/>
    <mergeCell ref="L352:L353"/>
    <mergeCell ref="M352:M353"/>
    <mergeCell ref="A354:A355"/>
    <mergeCell ref="B354:B355"/>
    <mergeCell ref="C354:C355"/>
    <mergeCell ref="D354:D355"/>
    <mergeCell ref="F354:F355"/>
    <mergeCell ref="H354:H355"/>
    <mergeCell ref="J347:J348"/>
    <mergeCell ref="K347:K348"/>
    <mergeCell ref="L347:L348"/>
    <mergeCell ref="M347:M348"/>
    <mergeCell ref="A352:A353"/>
    <mergeCell ref="B352:B353"/>
    <mergeCell ref="C352:C353"/>
    <mergeCell ref="D352:D353"/>
    <mergeCell ref="F352:F353"/>
    <mergeCell ref="H352:H353"/>
    <mergeCell ref="J345:J346"/>
    <mergeCell ref="K345:K346"/>
    <mergeCell ref="L345:L346"/>
    <mergeCell ref="M345:M346"/>
    <mergeCell ref="A347:A348"/>
    <mergeCell ref="B347:B348"/>
    <mergeCell ref="C347:C348"/>
    <mergeCell ref="D347:D348"/>
    <mergeCell ref="F347:F348"/>
    <mergeCell ref="H347:H348"/>
    <mergeCell ref="J343:J344"/>
    <mergeCell ref="K343:K344"/>
    <mergeCell ref="L343:L344"/>
    <mergeCell ref="M343:M344"/>
    <mergeCell ref="A345:A346"/>
    <mergeCell ref="B345:B346"/>
    <mergeCell ref="C345:C346"/>
    <mergeCell ref="D345:D346"/>
    <mergeCell ref="F345:F346"/>
    <mergeCell ref="H345:H346"/>
    <mergeCell ref="J341:J342"/>
    <mergeCell ref="K341:K342"/>
    <mergeCell ref="L341:L342"/>
    <mergeCell ref="M341:M342"/>
    <mergeCell ref="A343:A344"/>
    <mergeCell ref="B343:B344"/>
    <mergeCell ref="C343:C344"/>
    <mergeCell ref="D343:D344"/>
    <mergeCell ref="F343:F344"/>
    <mergeCell ref="H343:H344"/>
    <mergeCell ref="J339:J340"/>
    <mergeCell ref="K339:K340"/>
    <mergeCell ref="L339:L340"/>
    <mergeCell ref="M339:M340"/>
    <mergeCell ref="A341:A342"/>
    <mergeCell ref="B341:B342"/>
    <mergeCell ref="C341:C342"/>
    <mergeCell ref="D341:D342"/>
    <mergeCell ref="F341:F342"/>
    <mergeCell ref="H341:H342"/>
    <mergeCell ref="J335:J336"/>
    <mergeCell ref="K335:K336"/>
    <mergeCell ref="L335:L336"/>
    <mergeCell ref="M335:M336"/>
    <mergeCell ref="A339:A340"/>
    <mergeCell ref="B339:B340"/>
    <mergeCell ref="C339:C340"/>
    <mergeCell ref="D339:D340"/>
    <mergeCell ref="F339:F340"/>
    <mergeCell ref="H339:H340"/>
    <mergeCell ref="J333:J334"/>
    <mergeCell ref="K333:K334"/>
    <mergeCell ref="L333:L334"/>
    <mergeCell ref="M333:M334"/>
    <mergeCell ref="A335:A336"/>
    <mergeCell ref="B335:B336"/>
    <mergeCell ref="C335:C336"/>
    <mergeCell ref="D335:D336"/>
    <mergeCell ref="F335:F336"/>
    <mergeCell ref="H335:H336"/>
    <mergeCell ref="J331:J332"/>
    <mergeCell ref="K331:K332"/>
    <mergeCell ref="L331:L332"/>
    <mergeCell ref="M331:M332"/>
    <mergeCell ref="A333:A334"/>
    <mergeCell ref="B333:B334"/>
    <mergeCell ref="C333:C334"/>
    <mergeCell ref="D333:D334"/>
    <mergeCell ref="F333:F334"/>
    <mergeCell ref="H333:H334"/>
    <mergeCell ref="J329:J330"/>
    <mergeCell ref="K329:K330"/>
    <mergeCell ref="L329:L330"/>
    <mergeCell ref="M329:M330"/>
    <mergeCell ref="A331:A332"/>
    <mergeCell ref="B331:B332"/>
    <mergeCell ref="C331:C332"/>
    <mergeCell ref="D331:D332"/>
    <mergeCell ref="F331:F332"/>
    <mergeCell ref="H331:H332"/>
    <mergeCell ref="J327:J328"/>
    <mergeCell ref="K327:K328"/>
    <mergeCell ref="L327:L328"/>
    <mergeCell ref="M327:M328"/>
    <mergeCell ref="A329:A330"/>
    <mergeCell ref="B329:B330"/>
    <mergeCell ref="C329:C330"/>
    <mergeCell ref="D329:D330"/>
    <mergeCell ref="F329:F330"/>
    <mergeCell ref="H329:H330"/>
    <mergeCell ref="J325:J326"/>
    <mergeCell ref="K325:K326"/>
    <mergeCell ref="L325:L326"/>
    <mergeCell ref="M325:M326"/>
    <mergeCell ref="A327:A328"/>
    <mergeCell ref="B327:B328"/>
    <mergeCell ref="C327:C328"/>
    <mergeCell ref="D327:D328"/>
    <mergeCell ref="F327:F328"/>
    <mergeCell ref="H327:H328"/>
    <mergeCell ref="J323:J324"/>
    <mergeCell ref="K323:K324"/>
    <mergeCell ref="L323:L324"/>
    <mergeCell ref="M323:M324"/>
    <mergeCell ref="A325:A326"/>
    <mergeCell ref="B325:B326"/>
    <mergeCell ref="C325:C326"/>
    <mergeCell ref="D325:D326"/>
    <mergeCell ref="F325:F326"/>
    <mergeCell ref="H325:H326"/>
    <mergeCell ref="J321:J322"/>
    <mergeCell ref="K321:K322"/>
    <mergeCell ref="L321:L322"/>
    <mergeCell ref="M321:M322"/>
    <mergeCell ref="A323:A324"/>
    <mergeCell ref="B323:B324"/>
    <mergeCell ref="C323:C324"/>
    <mergeCell ref="D323:D324"/>
    <mergeCell ref="F323:F324"/>
    <mergeCell ref="H323:H324"/>
    <mergeCell ref="J319:J320"/>
    <mergeCell ref="K319:K320"/>
    <mergeCell ref="L319:L320"/>
    <mergeCell ref="M319:M320"/>
    <mergeCell ref="A321:A322"/>
    <mergeCell ref="B321:B322"/>
    <mergeCell ref="C321:C322"/>
    <mergeCell ref="D321:D322"/>
    <mergeCell ref="F321:F322"/>
    <mergeCell ref="H321:H322"/>
    <mergeCell ref="J317:J318"/>
    <mergeCell ref="K317:K318"/>
    <mergeCell ref="L317:L318"/>
    <mergeCell ref="M317:M318"/>
    <mergeCell ref="A319:A320"/>
    <mergeCell ref="B319:B320"/>
    <mergeCell ref="C319:C320"/>
    <mergeCell ref="D319:D320"/>
    <mergeCell ref="F319:F320"/>
    <mergeCell ref="H319:H320"/>
    <mergeCell ref="J312:J313"/>
    <mergeCell ref="K312:K313"/>
    <mergeCell ref="L312:L313"/>
    <mergeCell ref="M312:M313"/>
    <mergeCell ref="A317:A318"/>
    <mergeCell ref="B317:B318"/>
    <mergeCell ref="C317:C318"/>
    <mergeCell ref="D317:D318"/>
    <mergeCell ref="F317:F318"/>
    <mergeCell ref="H317:H318"/>
    <mergeCell ref="J310:J311"/>
    <mergeCell ref="K310:K311"/>
    <mergeCell ref="L310:L311"/>
    <mergeCell ref="M310:M311"/>
    <mergeCell ref="A312:A313"/>
    <mergeCell ref="B312:B313"/>
    <mergeCell ref="C312:C313"/>
    <mergeCell ref="D312:D313"/>
    <mergeCell ref="F312:F313"/>
    <mergeCell ref="H312:H313"/>
    <mergeCell ref="J307:J308"/>
    <mergeCell ref="K307:K308"/>
    <mergeCell ref="L307:L308"/>
    <mergeCell ref="M307:M308"/>
    <mergeCell ref="A310:A311"/>
    <mergeCell ref="B310:B311"/>
    <mergeCell ref="C310:C311"/>
    <mergeCell ref="D310:D311"/>
    <mergeCell ref="F310:F311"/>
    <mergeCell ref="H310:H311"/>
    <mergeCell ref="J303:J304"/>
    <mergeCell ref="K303:K304"/>
    <mergeCell ref="L303:L304"/>
    <mergeCell ref="M303:M304"/>
    <mergeCell ref="A307:A308"/>
    <mergeCell ref="B307:B308"/>
    <mergeCell ref="C307:C308"/>
    <mergeCell ref="D307:D308"/>
    <mergeCell ref="F307:F308"/>
    <mergeCell ref="H307:H308"/>
    <mergeCell ref="J301:J302"/>
    <mergeCell ref="K301:K302"/>
    <mergeCell ref="L301:L302"/>
    <mergeCell ref="M301:M302"/>
    <mergeCell ref="A303:A304"/>
    <mergeCell ref="B303:B304"/>
    <mergeCell ref="C303:C304"/>
    <mergeCell ref="D303:D304"/>
    <mergeCell ref="F303:F304"/>
    <mergeCell ref="H303:H304"/>
    <mergeCell ref="J296:J297"/>
    <mergeCell ref="K296:K297"/>
    <mergeCell ref="L296:L297"/>
    <mergeCell ref="M296:M297"/>
    <mergeCell ref="A301:A302"/>
    <mergeCell ref="B301:B302"/>
    <mergeCell ref="C301:C302"/>
    <mergeCell ref="D301:D302"/>
    <mergeCell ref="F301:F302"/>
    <mergeCell ref="H301:H302"/>
    <mergeCell ref="J294:J295"/>
    <mergeCell ref="K294:K295"/>
    <mergeCell ref="L294:L295"/>
    <mergeCell ref="M294:M295"/>
    <mergeCell ref="A296:A297"/>
    <mergeCell ref="B296:B297"/>
    <mergeCell ref="C296:C297"/>
    <mergeCell ref="D296:D297"/>
    <mergeCell ref="F296:F297"/>
    <mergeCell ref="H296:H297"/>
    <mergeCell ref="J291:J292"/>
    <mergeCell ref="K291:K292"/>
    <mergeCell ref="L291:L292"/>
    <mergeCell ref="M291:M292"/>
    <mergeCell ref="A294:A295"/>
    <mergeCell ref="B294:B295"/>
    <mergeCell ref="C294:C295"/>
    <mergeCell ref="D294:D295"/>
    <mergeCell ref="F294:F295"/>
    <mergeCell ref="H294:H295"/>
    <mergeCell ref="J289:J290"/>
    <mergeCell ref="K289:K290"/>
    <mergeCell ref="L289:L290"/>
    <mergeCell ref="M289:M290"/>
    <mergeCell ref="A291:A292"/>
    <mergeCell ref="B291:B292"/>
    <mergeCell ref="C291:C292"/>
    <mergeCell ref="D291:D292"/>
    <mergeCell ref="F291:F292"/>
    <mergeCell ref="H291:H292"/>
    <mergeCell ref="J287:J288"/>
    <mergeCell ref="K287:K288"/>
    <mergeCell ref="L287:L288"/>
    <mergeCell ref="M287:M288"/>
    <mergeCell ref="A289:A290"/>
    <mergeCell ref="B289:B290"/>
    <mergeCell ref="C289:C290"/>
    <mergeCell ref="D289:D290"/>
    <mergeCell ref="F289:F290"/>
    <mergeCell ref="H289:H290"/>
    <mergeCell ref="J285:J286"/>
    <mergeCell ref="K285:K286"/>
    <mergeCell ref="L285:L286"/>
    <mergeCell ref="M285:M286"/>
    <mergeCell ref="A287:A288"/>
    <mergeCell ref="B287:B288"/>
    <mergeCell ref="C287:C288"/>
    <mergeCell ref="D287:D288"/>
    <mergeCell ref="F287:F288"/>
    <mergeCell ref="H287:H288"/>
    <mergeCell ref="J279:J280"/>
    <mergeCell ref="K279:K280"/>
    <mergeCell ref="L279:L280"/>
    <mergeCell ref="M279:M280"/>
    <mergeCell ref="A285:A286"/>
    <mergeCell ref="B285:B286"/>
    <mergeCell ref="C285:C286"/>
    <mergeCell ref="D285:D286"/>
    <mergeCell ref="F285:F286"/>
    <mergeCell ref="H285:H286"/>
    <mergeCell ref="J275:J276"/>
    <mergeCell ref="K275:K276"/>
    <mergeCell ref="L275:L276"/>
    <mergeCell ref="M275:M276"/>
    <mergeCell ref="A279:A280"/>
    <mergeCell ref="B279:B280"/>
    <mergeCell ref="C279:C280"/>
    <mergeCell ref="D279:D280"/>
    <mergeCell ref="F279:F280"/>
    <mergeCell ref="H279:H280"/>
    <mergeCell ref="J268:J269"/>
    <mergeCell ref="K268:K269"/>
    <mergeCell ref="L268:L269"/>
    <mergeCell ref="M268:M269"/>
    <mergeCell ref="A275:A276"/>
    <mergeCell ref="B275:B276"/>
    <mergeCell ref="C275:C276"/>
    <mergeCell ref="D275:D276"/>
    <mergeCell ref="F275:F276"/>
    <mergeCell ref="H275:H276"/>
    <mergeCell ref="J266:J267"/>
    <mergeCell ref="K266:K267"/>
    <mergeCell ref="L266:L267"/>
    <mergeCell ref="M266:M267"/>
    <mergeCell ref="A268:A269"/>
    <mergeCell ref="B268:B269"/>
    <mergeCell ref="C268:C269"/>
    <mergeCell ref="D268:D269"/>
    <mergeCell ref="F268:F269"/>
    <mergeCell ref="H268:H269"/>
    <mergeCell ref="J264:J265"/>
    <mergeCell ref="K264:K265"/>
    <mergeCell ref="L264:L265"/>
    <mergeCell ref="M264:M265"/>
    <mergeCell ref="A266:A267"/>
    <mergeCell ref="B266:B267"/>
    <mergeCell ref="C266:C267"/>
    <mergeCell ref="D266:D267"/>
    <mergeCell ref="F266:F267"/>
    <mergeCell ref="H266:H267"/>
    <mergeCell ref="J262:J263"/>
    <mergeCell ref="K262:K263"/>
    <mergeCell ref="L262:L263"/>
    <mergeCell ref="M262:M263"/>
    <mergeCell ref="A264:A265"/>
    <mergeCell ref="B264:B265"/>
    <mergeCell ref="C264:C265"/>
    <mergeCell ref="D264:D265"/>
    <mergeCell ref="F264:F265"/>
    <mergeCell ref="H264:H265"/>
    <mergeCell ref="J260:J261"/>
    <mergeCell ref="K260:K261"/>
    <mergeCell ref="L260:L261"/>
    <mergeCell ref="M260:M261"/>
    <mergeCell ref="A262:A263"/>
    <mergeCell ref="B262:B263"/>
    <mergeCell ref="C262:C263"/>
    <mergeCell ref="D262:D263"/>
    <mergeCell ref="F262:F263"/>
    <mergeCell ref="H262:H263"/>
    <mergeCell ref="J256:J257"/>
    <mergeCell ref="K256:K257"/>
    <mergeCell ref="L256:L257"/>
    <mergeCell ref="M256:M257"/>
    <mergeCell ref="A260:A261"/>
    <mergeCell ref="B260:B261"/>
    <mergeCell ref="C260:C261"/>
    <mergeCell ref="D260:D261"/>
    <mergeCell ref="F260:F261"/>
    <mergeCell ref="H260:H261"/>
    <mergeCell ref="J254:J255"/>
    <mergeCell ref="K254:K255"/>
    <mergeCell ref="L254:L255"/>
    <mergeCell ref="M254:M255"/>
    <mergeCell ref="A256:A257"/>
    <mergeCell ref="B256:B257"/>
    <mergeCell ref="C256:C257"/>
    <mergeCell ref="D256:D257"/>
    <mergeCell ref="F256:F257"/>
    <mergeCell ref="H256:H257"/>
    <mergeCell ref="J251:J252"/>
    <mergeCell ref="K251:K252"/>
    <mergeCell ref="L251:L252"/>
    <mergeCell ref="M251:M252"/>
    <mergeCell ref="A254:A255"/>
    <mergeCell ref="B254:B255"/>
    <mergeCell ref="C254:C255"/>
    <mergeCell ref="D254:D255"/>
    <mergeCell ref="F254:F255"/>
    <mergeCell ref="H254:H255"/>
    <mergeCell ref="J247:J248"/>
    <mergeCell ref="K247:K248"/>
    <mergeCell ref="L247:L248"/>
    <mergeCell ref="M247:M248"/>
    <mergeCell ref="A251:A252"/>
    <mergeCell ref="B251:B252"/>
    <mergeCell ref="C251:C252"/>
    <mergeCell ref="D251:D252"/>
    <mergeCell ref="F251:F252"/>
    <mergeCell ref="H251:H252"/>
    <mergeCell ref="J245:J246"/>
    <mergeCell ref="K245:K246"/>
    <mergeCell ref="L245:L246"/>
    <mergeCell ref="M245:M246"/>
    <mergeCell ref="A247:A248"/>
    <mergeCell ref="B247:B248"/>
    <mergeCell ref="C247:C248"/>
    <mergeCell ref="D247:D248"/>
    <mergeCell ref="F247:F248"/>
    <mergeCell ref="H247:H248"/>
    <mergeCell ref="J243:J244"/>
    <mergeCell ref="K243:K244"/>
    <mergeCell ref="L243:L244"/>
    <mergeCell ref="M243:M244"/>
    <mergeCell ref="A245:A246"/>
    <mergeCell ref="B245:B246"/>
    <mergeCell ref="C245:C246"/>
    <mergeCell ref="D245:D246"/>
    <mergeCell ref="F245:F246"/>
    <mergeCell ref="H245:H246"/>
    <mergeCell ref="J240:J241"/>
    <mergeCell ref="K240:K241"/>
    <mergeCell ref="L240:L241"/>
    <mergeCell ref="M240:M241"/>
    <mergeCell ref="A243:A244"/>
    <mergeCell ref="B243:B244"/>
    <mergeCell ref="C243:C244"/>
    <mergeCell ref="D243:D244"/>
    <mergeCell ref="F243:F244"/>
    <mergeCell ref="H243:H244"/>
    <mergeCell ref="A240:A241"/>
    <mergeCell ref="B240:B241"/>
    <mergeCell ref="C240:C241"/>
    <mergeCell ref="D240:D241"/>
    <mergeCell ref="F240:F241"/>
    <mergeCell ref="H240:H241"/>
    <mergeCell ref="M234:M235"/>
    <mergeCell ref="B238:B239"/>
    <mergeCell ref="C238:C239"/>
    <mergeCell ref="D238:D239"/>
    <mergeCell ref="F238:F239"/>
    <mergeCell ref="H238:H239"/>
    <mergeCell ref="J238:J239"/>
    <mergeCell ref="K238:K239"/>
    <mergeCell ref="L238:L239"/>
    <mergeCell ref="M238:M239"/>
    <mergeCell ref="M232:M233"/>
    <mergeCell ref="A234:A235"/>
    <mergeCell ref="B234:B235"/>
    <mergeCell ref="C234:C235"/>
    <mergeCell ref="D234:D235"/>
    <mergeCell ref="F234:F235"/>
    <mergeCell ref="H234:H235"/>
    <mergeCell ref="J234:J235"/>
    <mergeCell ref="K234:K235"/>
    <mergeCell ref="L234:L235"/>
    <mergeCell ref="M227:M228"/>
    <mergeCell ref="A232:A233"/>
    <mergeCell ref="B232:B233"/>
    <mergeCell ref="C232:C233"/>
    <mergeCell ref="D232:D233"/>
    <mergeCell ref="F232:F233"/>
    <mergeCell ref="H232:H233"/>
    <mergeCell ref="J232:J233"/>
    <mergeCell ref="K232:K233"/>
    <mergeCell ref="L232:L233"/>
    <mergeCell ref="M225:M226"/>
    <mergeCell ref="A227:A228"/>
    <mergeCell ref="B227:B228"/>
    <mergeCell ref="C227:C228"/>
    <mergeCell ref="D227:D228"/>
    <mergeCell ref="F227:F228"/>
    <mergeCell ref="H227:H228"/>
    <mergeCell ref="J227:J228"/>
    <mergeCell ref="K227:K228"/>
    <mergeCell ref="L227:L228"/>
    <mergeCell ref="M223:M224"/>
    <mergeCell ref="A225:A226"/>
    <mergeCell ref="B225:B226"/>
    <mergeCell ref="C225:C226"/>
    <mergeCell ref="D225:D226"/>
    <mergeCell ref="F225:F226"/>
    <mergeCell ref="H225:H226"/>
    <mergeCell ref="J225:J226"/>
    <mergeCell ref="K225:K226"/>
    <mergeCell ref="L225:L226"/>
    <mergeCell ref="M221:M222"/>
    <mergeCell ref="A223:A224"/>
    <mergeCell ref="B223:B224"/>
    <mergeCell ref="C223:C224"/>
    <mergeCell ref="D223:D224"/>
    <mergeCell ref="F223:F224"/>
    <mergeCell ref="H223:H224"/>
    <mergeCell ref="J223:J224"/>
    <mergeCell ref="K223:K224"/>
    <mergeCell ref="L223:L224"/>
    <mergeCell ref="M219:M220"/>
    <mergeCell ref="A221:A222"/>
    <mergeCell ref="B221:B222"/>
    <mergeCell ref="C221:C222"/>
    <mergeCell ref="D221:D222"/>
    <mergeCell ref="F221:F222"/>
    <mergeCell ref="H221:H222"/>
    <mergeCell ref="J221:J222"/>
    <mergeCell ref="K221:K222"/>
    <mergeCell ref="L221:L222"/>
    <mergeCell ref="M217:M218"/>
    <mergeCell ref="A219:A220"/>
    <mergeCell ref="B219:B220"/>
    <mergeCell ref="C219:C220"/>
    <mergeCell ref="D219:D220"/>
    <mergeCell ref="F219:F220"/>
    <mergeCell ref="H219:H220"/>
    <mergeCell ref="J219:J220"/>
    <mergeCell ref="K219:K220"/>
    <mergeCell ref="L219:L220"/>
    <mergeCell ref="M213:M214"/>
    <mergeCell ref="A217:A218"/>
    <mergeCell ref="B217:B218"/>
    <mergeCell ref="C217:C218"/>
    <mergeCell ref="D217:D218"/>
    <mergeCell ref="F217:F218"/>
    <mergeCell ref="H217:H218"/>
    <mergeCell ref="J217:J218"/>
    <mergeCell ref="K217:K218"/>
    <mergeCell ref="L217:L218"/>
    <mergeCell ref="M211:M212"/>
    <mergeCell ref="A213:A214"/>
    <mergeCell ref="B213:B214"/>
    <mergeCell ref="C213:C214"/>
    <mergeCell ref="D213:D214"/>
    <mergeCell ref="F213:F214"/>
    <mergeCell ref="H213:H214"/>
    <mergeCell ref="J213:J214"/>
    <mergeCell ref="K213:K214"/>
    <mergeCell ref="L213:L214"/>
    <mergeCell ref="M209:M210"/>
    <mergeCell ref="A211:A212"/>
    <mergeCell ref="B211:B212"/>
    <mergeCell ref="C211:C212"/>
    <mergeCell ref="D211:D212"/>
    <mergeCell ref="F211:F212"/>
    <mergeCell ref="H211:H212"/>
    <mergeCell ref="J211:J212"/>
    <mergeCell ref="K211:K212"/>
    <mergeCell ref="L211:L212"/>
    <mergeCell ref="M207:M208"/>
    <mergeCell ref="A209:A210"/>
    <mergeCell ref="B209:B210"/>
    <mergeCell ref="C209:C210"/>
    <mergeCell ref="D209:D210"/>
    <mergeCell ref="F209:F210"/>
    <mergeCell ref="H209:H210"/>
    <mergeCell ref="J209:J210"/>
    <mergeCell ref="K209:K210"/>
    <mergeCell ref="L209:L210"/>
    <mergeCell ref="M205:M206"/>
    <mergeCell ref="A207:A208"/>
    <mergeCell ref="B207:B208"/>
    <mergeCell ref="C207:C208"/>
    <mergeCell ref="D207:D208"/>
    <mergeCell ref="F207:F208"/>
    <mergeCell ref="H207:H208"/>
    <mergeCell ref="J207:J208"/>
    <mergeCell ref="K207:K208"/>
    <mergeCell ref="L207:L208"/>
    <mergeCell ref="M202:M203"/>
    <mergeCell ref="A205:A206"/>
    <mergeCell ref="B205:B206"/>
    <mergeCell ref="C205:C206"/>
    <mergeCell ref="D205:D206"/>
    <mergeCell ref="F205:F206"/>
    <mergeCell ref="H205:H206"/>
    <mergeCell ref="J205:J206"/>
    <mergeCell ref="K205:K206"/>
    <mergeCell ref="L205:L206"/>
    <mergeCell ref="M200:M201"/>
    <mergeCell ref="A202:A203"/>
    <mergeCell ref="B202:B203"/>
    <mergeCell ref="C202:C203"/>
    <mergeCell ref="D202:D203"/>
    <mergeCell ref="F202:F203"/>
    <mergeCell ref="H202:H203"/>
    <mergeCell ref="J202:J203"/>
    <mergeCell ref="K202:K203"/>
    <mergeCell ref="L202:L203"/>
    <mergeCell ref="M198:M199"/>
    <mergeCell ref="A200:A201"/>
    <mergeCell ref="B200:B201"/>
    <mergeCell ref="C200:C201"/>
    <mergeCell ref="D200:D201"/>
    <mergeCell ref="F200:F201"/>
    <mergeCell ref="H200:H201"/>
    <mergeCell ref="J200:J201"/>
    <mergeCell ref="K200:K201"/>
    <mergeCell ref="L200:L201"/>
    <mergeCell ref="M196:M197"/>
    <mergeCell ref="A198:A199"/>
    <mergeCell ref="B198:B199"/>
    <mergeCell ref="C198:C199"/>
    <mergeCell ref="D198:D199"/>
    <mergeCell ref="F198:F199"/>
    <mergeCell ref="H198:H199"/>
    <mergeCell ref="J198:J199"/>
    <mergeCell ref="K198:K199"/>
    <mergeCell ref="L198:L199"/>
    <mergeCell ref="M194:M195"/>
    <mergeCell ref="A196:A197"/>
    <mergeCell ref="B196:B197"/>
    <mergeCell ref="C196:C197"/>
    <mergeCell ref="D196:D197"/>
    <mergeCell ref="F196:F197"/>
    <mergeCell ref="H196:H197"/>
    <mergeCell ref="J196:J197"/>
    <mergeCell ref="K196:K197"/>
    <mergeCell ref="L196:L197"/>
    <mergeCell ref="M190:M191"/>
    <mergeCell ref="A194:A195"/>
    <mergeCell ref="B194:B195"/>
    <mergeCell ref="C194:C195"/>
    <mergeCell ref="D194:D195"/>
    <mergeCell ref="F194:F195"/>
    <mergeCell ref="H194:H195"/>
    <mergeCell ref="J194:J195"/>
    <mergeCell ref="K194:K195"/>
    <mergeCell ref="L194:L195"/>
    <mergeCell ref="M188:M189"/>
    <mergeCell ref="A190:A191"/>
    <mergeCell ref="B190:B191"/>
    <mergeCell ref="C190:C191"/>
    <mergeCell ref="D190:D191"/>
    <mergeCell ref="F190:F191"/>
    <mergeCell ref="H190:H191"/>
    <mergeCell ref="J190:J191"/>
    <mergeCell ref="K190:K191"/>
    <mergeCell ref="L190:L191"/>
    <mergeCell ref="M186:M187"/>
    <mergeCell ref="A188:A189"/>
    <mergeCell ref="B188:B189"/>
    <mergeCell ref="C188:C189"/>
    <mergeCell ref="D188:D189"/>
    <mergeCell ref="F188:F189"/>
    <mergeCell ref="H188:H189"/>
    <mergeCell ref="J188:J189"/>
    <mergeCell ref="K188:K189"/>
    <mergeCell ref="L188:L189"/>
    <mergeCell ref="M183:M184"/>
    <mergeCell ref="A186:A187"/>
    <mergeCell ref="B186:B187"/>
    <mergeCell ref="C186:C187"/>
    <mergeCell ref="D186:D187"/>
    <mergeCell ref="F186:F187"/>
    <mergeCell ref="H186:H187"/>
    <mergeCell ref="J186:J187"/>
    <mergeCell ref="K186:K187"/>
    <mergeCell ref="L186:L187"/>
    <mergeCell ref="M181:M182"/>
    <mergeCell ref="A183:A184"/>
    <mergeCell ref="B183:B184"/>
    <mergeCell ref="C183:C184"/>
    <mergeCell ref="D183:D184"/>
    <mergeCell ref="F183:F184"/>
    <mergeCell ref="H183:H184"/>
    <mergeCell ref="J183:J184"/>
    <mergeCell ref="K183:K184"/>
    <mergeCell ref="L183:L184"/>
    <mergeCell ref="M179:M180"/>
    <mergeCell ref="A181:A182"/>
    <mergeCell ref="B181:B182"/>
    <mergeCell ref="C181:C182"/>
    <mergeCell ref="D181:D182"/>
    <mergeCell ref="F181:F182"/>
    <mergeCell ref="H181:H182"/>
    <mergeCell ref="J181:J182"/>
    <mergeCell ref="K181:K182"/>
    <mergeCell ref="L181:L182"/>
    <mergeCell ref="M177:M178"/>
    <mergeCell ref="A179:A180"/>
    <mergeCell ref="B179:B180"/>
    <mergeCell ref="C179:C180"/>
    <mergeCell ref="D179:D180"/>
    <mergeCell ref="F179:F180"/>
    <mergeCell ref="H179:H180"/>
    <mergeCell ref="J179:J180"/>
    <mergeCell ref="K179:K180"/>
    <mergeCell ref="L179:L180"/>
    <mergeCell ref="M175:M176"/>
    <mergeCell ref="A177:A178"/>
    <mergeCell ref="B177:B178"/>
    <mergeCell ref="C177:C178"/>
    <mergeCell ref="D177:D178"/>
    <mergeCell ref="F177:F178"/>
    <mergeCell ref="H177:H178"/>
    <mergeCell ref="J177:J178"/>
    <mergeCell ref="K177:K178"/>
    <mergeCell ref="L177:L178"/>
    <mergeCell ref="M173:M174"/>
    <mergeCell ref="A175:A176"/>
    <mergeCell ref="B175:B176"/>
    <mergeCell ref="C175:C176"/>
    <mergeCell ref="D175:D176"/>
    <mergeCell ref="F175:F176"/>
    <mergeCell ref="H175:H176"/>
    <mergeCell ref="J175:J176"/>
    <mergeCell ref="K175:K176"/>
    <mergeCell ref="L175:L176"/>
    <mergeCell ref="M171:M172"/>
    <mergeCell ref="A173:A174"/>
    <mergeCell ref="B173:B174"/>
    <mergeCell ref="C173:C174"/>
    <mergeCell ref="D173:D174"/>
    <mergeCell ref="F173:F174"/>
    <mergeCell ref="H173:H174"/>
    <mergeCell ref="J173:J174"/>
    <mergeCell ref="K173:K174"/>
    <mergeCell ref="L173:L174"/>
    <mergeCell ref="M168:M169"/>
    <mergeCell ref="A171:A172"/>
    <mergeCell ref="B171:B172"/>
    <mergeCell ref="C171:C172"/>
    <mergeCell ref="D171:D172"/>
    <mergeCell ref="F171:F172"/>
    <mergeCell ref="H171:H172"/>
    <mergeCell ref="J171:J172"/>
    <mergeCell ref="K171:K172"/>
    <mergeCell ref="L171:L172"/>
    <mergeCell ref="M166:M167"/>
    <mergeCell ref="A168:A169"/>
    <mergeCell ref="B168:B169"/>
    <mergeCell ref="C168:C169"/>
    <mergeCell ref="D168:D169"/>
    <mergeCell ref="F168:F169"/>
    <mergeCell ref="H168:H169"/>
    <mergeCell ref="J168:J169"/>
    <mergeCell ref="K168:K169"/>
    <mergeCell ref="L168:L169"/>
    <mergeCell ref="M162:M163"/>
    <mergeCell ref="A166:A167"/>
    <mergeCell ref="B166:B167"/>
    <mergeCell ref="C166:C167"/>
    <mergeCell ref="D166:D167"/>
    <mergeCell ref="F166:F167"/>
    <mergeCell ref="H166:H167"/>
    <mergeCell ref="J166:J167"/>
    <mergeCell ref="K166:K167"/>
    <mergeCell ref="L166:L167"/>
    <mergeCell ref="M160:M161"/>
    <mergeCell ref="A162:A163"/>
    <mergeCell ref="B162:B163"/>
    <mergeCell ref="C162:C163"/>
    <mergeCell ref="D162:D163"/>
    <mergeCell ref="F162:F163"/>
    <mergeCell ref="H162:H163"/>
    <mergeCell ref="J162:J163"/>
    <mergeCell ref="K162:K163"/>
    <mergeCell ref="L162:L163"/>
    <mergeCell ref="M157:M158"/>
    <mergeCell ref="A160:A161"/>
    <mergeCell ref="B160:B161"/>
    <mergeCell ref="C160:C161"/>
    <mergeCell ref="D160:D161"/>
    <mergeCell ref="F160:F161"/>
    <mergeCell ref="H160:H161"/>
    <mergeCell ref="J160:J161"/>
    <mergeCell ref="K160:K161"/>
    <mergeCell ref="L160:L161"/>
    <mergeCell ref="M151:M152"/>
    <mergeCell ref="A157:A158"/>
    <mergeCell ref="B157:B158"/>
    <mergeCell ref="C157:C158"/>
    <mergeCell ref="D157:D158"/>
    <mergeCell ref="F157:F158"/>
    <mergeCell ref="H157:H158"/>
    <mergeCell ref="J157:J158"/>
    <mergeCell ref="K157:K158"/>
    <mergeCell ref="L157:L158"/>
    <mergeCell ref="M149:M150"/>
    <mergeCell ref="A151:A152"/>
    <mergeCell ref="B151:B152"/>
    <mergeCell ref="C151:C152"/>
    <mergeCell ref="D151:D152"/>
    <mergeCell ref="F151:F152"/>
    <mergeCell ref="H151:H152"/>
    <mergeCell ref="J151:J152"/>
    <mergeCell ref="K151:K152"/>
    <mergeCell ref="L151:L152"/>
    <mergeCell ref="M146:M147"/>
    <mergeCell ref="A149:A150"/>
    <mergeCell ref="B149:B150"/>
    <mergeCell ref="C149:C150"/>
    <mergeCell ref="D149:D150"/>
    <mergeCell ref="F149:F150"/>
    <mergeCell ref="H149:H150"/>
    <mergeCell ref="J149:J150"/>
    <mergeCell ref="K149:K150"/>
    <mergeCell ref="L149:L150"/>
    <mergeCell ref="M144:M145"/>
    <mergeCell ref="A146:A147"/>
    <mergeCell ref="B146:B147"/>
    <mergeCell ref="C146:C147"/>
    <mergeCell ref="D146:D147"/>
    <mergeCell ref="F146:F147"/>
    <mergeCell ref="H146:H147"/>
    <mergeCell ref="J146:J147"/>
    <mergeCell ref="K146:K147"/>
    <mergeCell ref="L146:L147"/>
    <mergeCell ref="M142:M143"/>
    <mergeCell ref="A144:A145"/>
    <mergeCell ref="B144:B145"/>
    <mergeCell ref="C144:C145"/>
    <mergeCell ref="D144:D145"/>
    <mergeCell ref="F144:F145"/>
    <mergeCell ref="H144:H145"/>
    <mergeCell ref="J144:J145"/>
    <mergeCell ref="K144:K145"/>
    <mergeCell ref="L144:L145"/>
    <mergeCell ref="M140:M141"/>
    <mergeCell ref="A142:A143"/>
    <mergeCell ref="B142:B143"/>
    <mergeCell ref="C142:C143"/>
    <mergeCell ref="D142:D143"/>
    <mergeCell ref="F142:F143"/>
    <mergeCell ref="H142:H143"/>
    <mergeCell ref="J142:J143"/>
    <mergeCell ref="K142:K143"/>
    <mergeCell ref="L142:L143"/>
    <mergeCell ref="M138:M139"/>
    <mergeCell ref="A140:A141"/>
    <mergeCell ref="B140:B141"/>
    <mergeCell ref="C140:C141"/>
    <mergeCell ref="D140:D141"/>
    <mergeCell ref="F140:F141"/>
    <mergeCell ref="H140:H141"/>
    <mergeCell ref="J140:J141"/>
    <mergeCell ref="K140:K141"/>
    <mergeCell ref="L140:L141"/>
    <mergeCell ref="M134:M135"/>
    <mergeCell ref="A138:A139"/>
    <mergeCell ref="B138:B139"/>
    <mergeCell ref="C138:C139"/>
    <mergeCell ref="D138:D139"/>
    <mergeCell ref="F138:F139"/>
    <mergeCell ref="H138:H139"/>
    <mergeCell ref="J138:J139"/>
    <mergeCell ref="K138:K139"/>
    <mergeCell ref="L138:L139"/>
    <mergeCell ref="M132:M133"/>
    <mergeCell ref="A134:A135"/>
    <mergeCell ref="B134:B135"/>
    <mergeCell ref="C134:C135"/>
    <mergeCell ref="D134:D135"/>
    <mergeCell ref="F134:F135"/>
    <mergeCell ref="H134:H135"/>
    <mergeCell ref="J134:J135"/>
    <mergeCell ref="K134:K135"/>
    <mergeCell ref="L134:L135"/>
    <mergeCell ref="M129:M130"/>
    <mergeCell ref="A132:A133"/>
    <mergeCell ref="B132:B133"/>
    <mergeCell ref="C132:C133"/>
    <mergeCell ref="D132:D133"/>
    <mergeCell ref="F132:F133"/>
    <mergeCell ref="H132:H133"/>
    <mergeCell ref="J132:J133"/>
    <mergeCell ref="K132:K133"/>
    <mergeCell ref="L132:L133"/>
    <mergeCell ref="M127:M128"/>
    <mergeCell ref="A129:A130"/>
    <mergeCell ref="B129:B130"/>
    <mergeCell ref="C129:C130"/>
    <mergeCell ref="D129:D130"/>
    <mergeCell ref="F129:F130"/>
    <mergeCell ref="H129:H130"/>
    <mergeCell ref="J129:J130"/>
    <mergeCell ref="K129:K130"/>
    <mergeCell ref="L129:L130"/>
    <mergeCell ref="M125:M126"/>
    <mergeCell ref="A127:A128"/>
    <mergeCell ref="B127:B128"/>
    <mergeCell ref="C127:C128"/>
    <mergeCell ref="D127:D128"/>
    <mergeCell ref="F127:F128"/>
    <mergeCell ref="H127:H128"/>
    <mergeCell ref="J127:J128"/>
    <mergeCell ref="K127:K128"/>
    <mergeCell ref="L127:L128"/>
    <mergeCell ref="M123:M124"/>
    <mergeCell ref="A125:A126"/>
    <mergeCell ref="B125:B126"/>
    <mergeCell ref="C125:C126"/>
    <mergeCell ref="D125:D126"/>
    <mergeCell ref="F125:F126"/>
    <mergeCell ref="H125:H126"/>
    <mergeCell ref="J125:J126"/>
    <mergeCell ref="K125:K126"/>
    <mergeCell ref="L125:L126"/>
    <mergeCell ref="M121:M122"/>
    <mergeCell ref="A123:A124"/>
    <mergeCell ref="B123:B124"/>
    <mergeCell ref="C123:C124"/>
    <mergeCell ref="D123:D124"/>
    <mergeCell ref="F123:F124"/>
    <mergeCell ref="H123:H124"/>
    <mergeCell ref="J123:J124"/>
    <mergeCell ref="K123:K124"/>
    <mergeCell ref="L123:L124"/>
    <mergeCell ref="M119:M120"/>
    <mergeCell ref="A121:A122"/>
    <mergeCell ref="B121:B122"/>
    <mergeCell ref="C121:C122"/>
    <mergeCell ref="D121:D122"/>
    <mergeCell ref="F121:F122"/>
    <mergeCell ref="H121:H122"/>
    <mergeCell ref="J121:J122"/>
    <mergeCell ref="K121:K122"/>
    <mergeCell ref="L121:L122"/>
    <mergeCell ref="M117:M118"/>
    <mergeCell ref="A119:A120"/>
    <mergeCell ref="B119:B120"/>
    <mergeCell ref="C119:C120"/>
    <mergeCell ref="D119:D120"/>
    <mergeCell ref="F119:F120"/>
    <mergeCell ref="H119:H120"/>
    <mergeCell ref="J119:J120"/>
    <mergeCell ref="K119:K120"/>
    <mergeCell ref="L119:L120"/>
    <mergeCell ref="M115:M116"/>
    <mergeCell ref="A117:A118"/>
    <mergeCell ref="B117:B118"/>
    <mergeCell ref="C117:C118"/>
    <mergeCell ref="D117:D118"/>
    <mergeCell ref="F117:F118"/>
    <mergeCell ref="H117:H118"/>
    <mergeCell ref="J117:J118"/>
    <mergeCell ref="K117:K118"/>
    <mergeCell ref="L117:L118"/>
    <mergeCell ref="M112:M113"/>
    <mergeCell ref="A115:A116"/>
    <mergeCell ref="B115:B116"/>
    <mergeCell ref="C115:C116"/>
    <mergeCell ref="D115:D116"/>
    <mergeCell ref="F115:F116"/>
    <mergeCell ref="H115:H116"/>
    <mergeCell ref="J115:J116"/>
    <mergeCell ref="K115:K116"/>
    <mergeCell ref="L115:L116"/>
    <mergeCell ref="M110:M111"/>
    <mergeCell ref="A112:A113"/>
    <mergeCell ref="B112:B113"/>
    <mergeCell ref="C112:C113"/>
    <mergeCell ref="D112:D113"/>
    <mergeCell ref="F112:F113"/>
    <mergeCell ref="H112:H113"/>
    <mergeCell ref="J112:J113"/>
    <mergeCell ref="K112:K113"/>
    <mergeCell ref="L112:L113"/>
    <mergeCell ref="M108:M109"/>
    <mergeCell ref="A110:A111"/>
    <mergeCell ref="B110:B111"/>
    <mergeCell ref="C110:C111"/>
    <mergeCell ref="D110:D111"/>
    <mergeCell ref="F110:F111"/>
    <mergeCell ref="H110:H111"/>
    <mergeCell ref="J110:J111"/>
    <mergeCell ref="K110:K111"/>
    <mergeCell ref="L110:L111"/>
    <mergeCell ref="M105:M106"/>
    <mergeCell ref="A108:A109"/>
    <mergeCell ref="B108:B109"/>
    <mergeCell ref="C108:C109"/>
    <mergeCell ref="D108:D109"/>
    <mergeCell ref="F108:F109"/>
    <mergeCell ref="H108:H109"/>
    <mergeCell ref="J108:J109"/>
    <mergeCell ref="K108:K109"/>
    <mergeCell ref="L108:L109"/>
    <mergeCell ref="M103:M104"/>
    <mergeCell ref="A105:A106"/>
    <mergeCell ref="B105:B106"/>
    <mergeCell ref="C105:C106"/>
    <mergeCell ref="D105:D106"/>
    <mergeCell ref="F105:F106"/>
    <mergeCell ref="H105:H106"/>
    <mergeCell ref="J105:J106"/>
    <mergeCell ref="K105:K106"/>
    <mergeCell ref="L105:L106"/>
    <mergeCell ref="M100:M101"/>
    <mergeCell ref="A103:A104"/>
    <mergeCell ref="B103:B104"/>
    <mergeCell ref="C103:C104"/>
    <mergeCell ref="D103:D104"/>
    <mergeCell ref="F103:F104"/>
    <mergeCell ref="H103:H104"/>
    <mergeCell ref="J103:J104"/>
    <mergeCell ref="K103:K104"/>
    <mergeCell ref="L103:L104"/>
    <mergeCell ref="M97:M98"/>
    <mergeCell ref="A100:A101"/>
    <mergeCell ref="B100:B101"/>
    <mergeCell ref="C100:C101"/>
    <mergeCell ref="D100:D101"/>
    <mergeCell ref="F100:F101"/>
    <mergeCell ref="H100:H101"/>
    <mergeCell ref="J100:J101"/>
    <mergeCell ref="K100:K101"/>
    <mergeCell ref="L100:L101"/>
    <mergeCell ref="M94:M95"/>
    <mergeCell ref="A97:A98"/>
    <mergeCell ref="B97:B98"/>
    <mergeCell ref="C97:C98"/>
    <mergeCell ref="D97:D98"/>
    <mergeCell ref="F97:F98"/>
    <mergeCell ref="H97:H98"/>
    <mergeCell ref="J97:J98"/>
    <mergeCell ref="K97:K98"/>
    <mergeCell ref="L97:L98"/>
    <mergeCell ref="M92:M93"/>
    <mergeCell ref="A94:A95"/>
    <mergeCell ref="B94:B95"/>
    <mergeCell ref="C94:C95"/>
    <mergeCell ref="D94:D95"/>
    <mergeCell ref="F94:F95"/>
    <mergeCell ref="H94:H95"/>
    <mergeCell ref="J94:J95"/>
    <mergeCell ref="K94:K95"/>
    <mergeCell ref="L94:L95"/>
    <mergeCell ref="M89:M90"/>
    <mergeCell ref="A92:A93"/>
    <mergeCell ref="B92:B93"/>
    <mergeCell ref="C92:C93"/>
    <mergeCell ref="D92:D93"/>
    <mergeCell ref="F92:F93"/>
    <mergeCell ref="H92:H93"/>
    <mergeCell ref="J92:J93"/>
    <mergeCell ref="K92:K93"/>
    <mergeCell ref="L92:L93"/>
    <mergeCell ref="M86:M87"/>
    <mergeCell ref="A89:A90"/>
    <mergeCell ref="B89:B90"/>
    <mergeCell ref="C89:C90"/>
    <mergeCell ref="D89:D90"/>
    <mergeCell ref="F89:F90"/>
    <mergeCell ref="H89:H90"/>
    <mergeCell ref="J89:J90"/>
    <mergeCell ref="K89:K90"/>
    <mergeCell ref="L89:L90"/>
    <mergeCell ref="M83:M84"/>
    <mergeCell ref="A86:A87"/>
    <mergeCell ref="B86:B87"/>
    <mergeCell ref="C86:C87"/>
    <mergeCell ref="D86:D87"/>
    <mergeCell ref="F86:F87"/>
    <mergeCell ref="H86:H87"/>
    <mergeCell ref="J86:J87"/>
    <mergeCell ref="K86:K87"/>
    <mergeCell ref="L86:L87"/>
    <mergeCell ref="M81:M82"/>
    <mergeCell ref="A83:A84"/>
    <mergeCell ref="B83:B84"/>
    <mergeCell ref="C83:C84"/>
    <mergeCell ref="D83:D84"/>
    <mergeCell ref="F83:F84"/>
    <mergeCell ref="H83:H84"/>
    <mergeCell ref="J83:J84"/>
    <mergeCell ref="K83:K84"/>
    <mergeCell ref="L83:L84"/>
    <mergeCell ref="M78:M79"/>
    <mergeCell ref="A81:A82"/>
    <mergeCell ref="B81:B82"/>
    <mergeCell ref="C81:C82"/>
    <mergeCell ref="D81:D82"/>
    <mergeCell ref="F81:F82"/>
    <mergeCell ref="H81:H82"/>
    <mergeCell ref="J81:J82"/>
    <mergeCell ref="K81:K82"/>
    <mergeCell ref="L81:L82"/>
    <mergeCell ref="M75:M76"/>
    <mergeCell ref="A78:A79"/>
    <mergeCell ref="B78:B79"/>
    <mergeCell ref="C78:C79"/>
    <mergeCell ref="D78:D79"/>
    <mergeCell ref="F78:F79"/>
    <mergeCell ref="H78:H79"/>
    <mergeCell ref="J78:J79"/>
    <mergeCell ref="K78:K79"/>
    <mergeCell ref="L78:L79"/>
    <mergeCell ref="M73:M74"/>
    <mergeCell ref="A75:A76"/>
    <mergeCell ref="B75:B76"/>
    <mergeCell ref="C75:C76"/>
    <mergeCell ref="D75:D76"/>
    <mergeCell ref="F75:F76"/>
    <mergeCell ref="H75:H76"/>
    <mergeCell ref="J75:J76"/>
    <mergeCell ref="K75:K76"/>
    <mergeCell ref="L75:L76"/>
    <mergeCell ref="M71:M72"/>
    <mergeCell ref="A73:A74"/>
    <mergeCell ref="B73:B74"/>
    <mergeCell ref="C73:C74"/>
    <mergeCell ref="D73:D74"/>
    <mergeCell ref="F73:F74"/>
    <mergeCell ref="H73:H74"/>
    <mergeCell ref="J73:J74"/>
    <mergeCell ref="K73:K74"/>
    <mergeCell ref="L73:L74"/>
    <mergeCell ref="M69:M70"/>
    <mergeCell ref="A71:A72"/>
    <mergeCell ref="B71:B72"/>
    <mergeCell ref="C71:C72"/>
    <mergeCell ref="D71:D72"/>
    <mergeCell ref="F71:F72"/>
    <mergeCell ref="H71:H72"/>
    <mergeCell ref="J71:J72"/>
    <mergeCell ref="K71:K72"/>
    <mergeCell ref="L71:L72"/>
    <mergeCell ref="M67:M68"/>
    <mergeCell ref="A69:A70"/>
    <mergeCell ref="B69:B70"/>
    <mergeCell ref="C69:C70"/>
    <mergeCell ref="D69:D70"/>
    <mergeCell ref="F69:F70"/>
    <mergeCell ref="H69:H70"/>
    <mergeCell ref="J69:J70"/>
    <mergeCell ref="K69:K70"/>
    <mergeCell ref="L69:L70"/>
    <mergeCell ref="M65:M66"/>
    <mergeCell ref="A67:A68"/>
    <mergeCell ref="B67:B68"/>
    <mergeCell ref="C67:C68"/>
    <mergeCell ref="D67:D68"/>
    <mergeCell ref="F67:F68"/>
    <mergeCell ref="H67:H68"/>
    <mergeCell ref="J67:J68"/>
    <mergeCell ref="K67:K68"/>
    <mergeCell ref="L67:L68"/>
    <mergeCell ref="M63:M64"/>
    <mergeCell ref="A65:A66"/>
    <mergeCell ref="B65:B66"/>
    <mergeCell ref="C65:C66"/>
    <mergeCell ref="D65:D66"/>
    <mergeCell ref="F65:F66"/>
    <mergeCell ref="H65:H66"/>
    <mergeCell ref="J65:J66"/>
    <mergeCell ref="K65:K66"/>
    <mergeCell ref="L65:L66"/>
    <mergeCell ref="M61:M62"/>
    <mergeCell ref="A63:A64"/>
    <mergeCell ref="B63:B64"/>
    <mergeCell ref="C63:C64"/>
    <mergeCell ref="D63:D64"/>
    <mergeCell ref="F63:F64"/>
    <mergeCell ref="H63:H64"/>
    <mergeCell ref="J63:J64"/>
    <mergeCell ref="K63:K64"/>
    <mergeCell ref="L63:L64"/>
    <mergeCell ref="M59:M60"/>
    <mergeCell ref="A61:A62"/>
    <mergeCell ref="B61:B62"/>
    <mergeCell ref="C61:C62"/>
    <mergeCell ref="D61:D62"/>
    <mergeCell ref="F61:F62"/>
    <mergeCell ref="H61:H62"/>
    <mergeCell ref="J61:J62"/>
    <mergeCell ref="K61:K62"/>
    <mergeCell ref="L61:L62"/>
    <mergeCell ref="M57:M58"/>
    <mergeCell ref="A59:A60"/>
    <mergeCell ref="B59:B60"/>
    <mergeCell ref="C59:C60"/>
    <mergeCell ref="D59:D60"/>
    <mergeCell ref="F59:F60"/>
    <mergeCell ref="H59:H60"/>
    <mergeCell ref="J59:J60"/>
    <mergeCell ref="K59:K60"/>
    <mergeCell ref="L59:L60"/>
    <mergeCell ref="M55:M56"/>
    <mergeCell ref="A57:A58"/>
    <mergeCell ref="B57:B58"/>
    <mergeCell ref="C57:C58"/>
    <mergeCell ref="D57:D58"/>
    <mergeCell ref="F57:F58"/>
    <mergeCell ref="H57:H58"/>
    <mergeCell ref="J57:J58"/>
    <mergeCell ref="K57:K58"/>
    <mergeCell ref="L57:L58"/>
    <mergeCell ref="M49:M50"/>
    <mergeCell ref="A55:A56"/>
    <mergeCell ref="B55:B56"/>
    <mergeCell ref="C55:C56"/>
    <mergeCell ref="D55:D56"/>
    <mergeCell ref="F55:F56"/>
    <mergeCell ref="H55:H56"/>
    <mergeCell ref="J55:J56"/>
    <mergeCell ref="K55:K56"/>
    <mergeCell ref="L55:L56"/>
    <mergeCell ref="M47:M48"/>
    <mergeCell ref="A49:A50"/>
    <mergeCell ref="B49:B50"/>
    <mergeCell ref="C49:C50"/>
    <mergeCell ref="D49:D50"/>
    <mergeCell ref="F49:F50"/>
    <mergeCell ref="H49:H50"/>
    <mergeCell ref="J49:J50"/>
    <mergeCell ref="K49:K50"/>
    <mergeCell ref="L49:L50"/>
    <mergeCell ref="M44:M45"/>
    <mergeCell ref="A47:A48"/>
    <mergeCell ref="B47:B48"/>
    <mergeCell ref="C47:C48"/>
    <mergeCell ref="D47:D48"/>
    <mergeCell ref="F47:F48"/>
    <mergeCell ref="H47:H48"/>
    <mergeCell ref="J47:J48"/>
    <mergeCell ref="K47:K48"/>
    <mergeCell ref="L47:L48"/>
    <mergeCell ref="M42:M43"/>
    <mergeCell ref="A44:A45"/>
    <mergeCell ref="B44:B45"/>
    <mergeCell ref="C44:C45"/>
    <mergeCell ref="D44:D45"/>
    <mergeCell ref="F44:F45"/>
    <mergeCell ref="H44:H45"/>
    <mergeCell ref="J44:J45"/>
    <mergeCell ref="K44:K45"/>
    <mergeCell ref="L44:L45"/>
    <mergeCell ref="M40:M41"/>
    <mergeCell ref="A42:A43"/>
    <mergeCell ref="B42:B43"/>
    <mergeCell ref="C42:C43"/>
    <mergeCell ref="D42:D43"/>
    <mergeCell ref="F42:F43"/>
    <mergeCell ref="H42:H43"/>
    <mergeCell ref="J42:J43"/>
    <mergeCell ref="K42:K43"/>
    <mergeCell ref="L42:L43"/>
    <mergeCell ref="M38:M39"/>
    <mergeCell ref="A40:A41"/>
    <mergeCell ref="B40:B41"/>
    <mergeCell ref="C40:C41"/>
    <mergeCell ref="D40:D41"/>
    <mergeCell ref="F40:F41"/>
    <mergeCell ref="H40:H41"/>
    <mergeCell ref="J40:J41"/>
    <mergeCell ref="K40:K41"/>
    <mergeCell ref="L40:L41"/>
    <mergeCell ref="M35:M36"/>
    <mergeCell ref="A38:A39"/>
    <mergeCell ref="B38:B39"/>
    <mergeCell ref="C38:C39"/>
    <mergeCell ref="D38:D39"/>
    <mergeCell ref="F38:F39"/>
    <mergeCell ref="H38:H39"/>
    <mergeCell ref="J38:J39"/>
    <mergeCell ref="K38:K39"/>
    <mergeCell ref="L38:L39"/>
    <mergeCell ref="M33:M34"/>
    <mergeCell ref="A35:A36"/>
    <mergeCell ref="B35:B36"/>
    <mergeCell ref="C35:C36"/>
    <mergeCell ref="D35:D36"/>
    <mergeCell ref="F35:F36"/>
    <mergeCell ref="H35:H36"/>
    <mergeCell ref="J35:J36"/>
    <mergeCell ref="K35:K36"/>
    <mergeCell ref="L35:L36"/>
    <mergeCell ref="M31:M32"/>
    <mergeCell ref="A33:A34"/>
    <mergeCell ref="B33:B34"/>
    <mergeCell ref="C33:C34"/>
    <mergeCell ref="D33:D34"/>
    <mergeCell ref="F33:F34"/>
    <mergeCell ref="H33:H34"/>
    <mergeCell ref="J33:J34"/>
    <mergeCell ref="K33:K34"/>
    <mergeCell ref="L33:L34"/>
    <mergeCell ref="M29:M30"/>
    <mergeCell ref="A31:A32"/>
    <mergeCell ref="B31:B32"/>
    <mergeCell ref="C31:C32"/>
    <mergeCell ref="D31:D32"/>
    <mergeCell ref="F31:F32"/>
    <mergeCell ref="H31:H32"/>
    <mergeCell ref="J31:J32"/>
    <mergeCell ref="K31:K32"/>
    <mergeCell ref="L31:L32"/>
    <mergeCell ref="M27:M28"/>
    <mergeCell ref="A29:A30"/>
    <mergeCell ref="B29:B30"/>
    <mergeCell ref="C29:C30"/>
    <mergeCell ref="D29:D30"/>
    <mergeCell ref="F29:F30"/>
    <mergeCell ref="H29:H30"/>
    <mergeCell ref="J29:J30"/>
    <mergeCell ref="K29:K30"/>
    <mergeCell ref="L29:L30"/>
    <mergeCell ref="M25:M26"/>
    <mergeCell ref="A27:A28"/>
    <mergeCell ref="B27:B28"/>
    <mergeCell ref="C27:C28"/>
    <mergeCell ref="D27:D28"/>
    <mergeCell ref="F27:F28"/>
    <mergeCell ref="H27:H28"/>
    <mergeCell ref="J27:J28"/>
    <mergeCell ref="K27:K28"/>
    <mergeCell ref="L27:L28"/>
    <mergeCell ref="M20:M21"/>
    <mergeCell ref="A25:A26"/>
    <mergeCell ref="B25:B26"/>
    <mergeCell ref="C25:C26"/>
    <mergeCell ref="D25:D26"/>
    <mergeCell ref="F25:F26"/>
    <mergeCell ref="H25:H26"/>
    <mergeCell ref="J25:J26"/>
    <mergeCell ref="K25:K26"/>
    <mergeCell ref="L25:L26"/>
    <mergeCell ref="M18:M19"/>
    <mergeCell ref="A20:A21"/>
    <mergeCell ref="B20:B21"/>
    <mergeCell ref="C20:C21"/>
    <mergeCell ref="D20:D21"/>
    <mergeCell ref="F20:F21"/>
    <mergeCell ref="H20:H21"/>
    <mergeCell ref="J20:J21"/>
    <mergeCell ref="K20:K21"/>
    <mergeCell ref="L20:L21"/>
    <mergeCell ref="B8:B9"/>
    <mergeCell ref="C8:C9"/>
    <mergeCell ref="D8:D9"/>
    <mergeCell ref="F8:F9"/>
    <mergeCell ref="H8:H9"/>
    <mergeCell ref="J8:J9"/>
    <mergeCell ref="K8:K9"/>
    <mergeCell ref="L8:L9"/>
    <mergeCell ref="M16:M17"/>
    <mergeCell ref="A18:A19"/>
    <mergeCell ref="B18:B19"/>
    <mergeCell ref="C18:C19"/>
    <mergeCell ref="D18:D19"/>
    <mergeCell ref="F18:F19"/>
    <mergeCell ref="H18:H19"/>
    <mergeCell ref="J18:J19"/>
    <mergeCell ref="K18:K19"/>
    <mergeCell ref="L18:L19"/>
    <mergeCell ref="M11:M12"/>
    <mergeCell ref="A16:A17"/>
    <mergeCell ref="B16:B17"/>
    <mergeCell ref="C16:C17"/>
    <mergeCell ref="D16:D17"/>
    <mergeCell ref="F16:F17"/>
    <mergeCell ref="H16:H17"/>
    <mergeCell ref="J16:J17"/>
    <mergeCell ref="K16:K17"/>
    <mergeCell ref="L16:L17"/>
    <mergeCell ref="A371:A372"/>
    <mergeCell ref="B371:B372"/>
    <mergeCell ref="C371:C372"/>
    <mergeCell ref="D371:D372"/>
    <mergeCell ref="F371:F372"/>
    <mergeCell ref="H371:H372"/>
    <mergeCell ref="J371:J372"/>
    <mergeCell ref="K371:K372"/>
    <mergeCell ref="L371:L372"/>
    <mergeCell ref="M371:M372"/>
    <mergeCell ref="B1:L1"/>
    <mergeCell ref="A6:A7"/>
    <mergeCell ref="B6:B7"/>
    <mergeCell ref="C6:C7"/>
    <mergeCell ref="D6:D7"/>
    <mergeCell ref="F6:F7"/>
    <mergeCell ref="H6:H7"/>
    <mergeCell ref="J6:J7"/>
    <mergeCell ref="K6:K7"/>
    <mergeCell ref="L6:L7"/>
    <mergeCell ref="M8:M9"/>
    <mergeCell ref="A11:A12"/>
    <mergeCell ref="B11:B12"/>
    <mergeCell ref="C11:C12"/>
    <mergeCell ref="D11:D12"/>
    <mergeCell ref="F11:F12"/>
    <mergeCell ref="H11:H12"/>
    <mergeCell ref="J11:J12"/>
    <mergeCell ref="K11:K12"/>
    <mergeCell ref="L11:L12"/>
    <mergeCell ref="M6:M7"/>
    <mergeCell ref="A8:A9"/>
    <mergeCell ref="A373:A374"/>
    <mergeCell ref="B373:B374"/>
    <mergeCell ref="C373:C374"/>
    <mergeCell ref="D373:D374"/>
    <mergeCell ref="F373:F374"/>
    <mergeCell ref="H373:H374"/>
    <mergeCell ref="J373:J374"/>
    <mergeCell ref="K373:K374"/>
    <mergeCell ref="L373:L374"/>
    <mergeCell ref="M373:M374"/>
    <mergeCell ref="A375:A376"/>
    <mergeCell ref="B375:B376"/>
    <mergeCell ref="C375:C376"/>
    <mergeCell ref="D375:D376"/>
    <mergeCell ref="F375:F376"/>
    <mergeCell ref="H375:H376"/>
    <mergeCell ref="J375:J376"/>
    <mergeCell ref="K375:K376"/>
    <mergeCell ref="L375:L376"/>
    <mergeCell ref="M375:M376"/>
    <mergeCell ref="A378:A379"/>
    <mergeCell ref="B378:B379"/>
    <mergeCell ref="C378:C379"/>
    <mergeCell ref="D378:D379"/>
    <mergeCell ref="F378:F379"/>
    <mergeCell ref="H378:H379"/>
    <mergeCell ref="J378:J379"/>
    <mergeCell ref="K378:K379"/>
    <mergeCell ref="L378:L379"/>
    <mergeCell ref="M378:M379"/>
    <mergeCell ref="A382:A383"/>
    <mergeCell ref="B382:B383"/>
    <mergeCell ref="C382:C383"/>
    <mergeCell ref="D382:D383"/>
    <mergeCell ref="F382:F383"/>
    <mergeCell ref="H382:H383"/>
    <mergeCell ref="J382:J383"/>
    <mergeCell ref="K382:K383"/>
    <mergeCell ref="L382:L383"/>
    <mergeCell ref="M382:M383"/>
    <mergeCell ref="A385:A386"/>
    <mergeCell ref="B385:B386"/>
    <mergeCell ref="C385:C386"/>
    <mergeCell ref="D385:D386"/>
    <mergeCell ref="F385:F386"/>
    <mergeCell ref="H385:H386"/>
    <mergeCell ref="J385:J386"/>
    <mergeCell ref="K385:K386"/>
    <mergeCell ref="L385:L386"/>
    <mergeCell ref="M385:M386"/>
    <mergeCell ref="A387:A388"/>
    <mergeCell ref="B387:B388"/>
    <mergeCell ref="C387:C388"/>
    <mergeCell ref="D387:D388"/>
    <mergeCell ref="F387:F388"/>
    <mergeCell ref="H387:H388"/>
    <mergeCell ref="J387:J388"/>
    <mergeCell ref="K387:K388"/>
    <mergeCell ref="L387:L388"/>
    <mergeCell ref="M387:M388"/>
  </mergeCells>
  <pageMargins left="0.511811024" right="0.511811024" top="0.78740157499999996" bottom="0.78740157499999996" header="0.31496062000000002" footer="0.31496062000000002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D30C-DB54-F74F-AC5F-126612860F00}">
  <sheetPr>
    <tabColor rgb="FFFFFF00"/>
  </sheetPr>
  <dimension ref="B1:AE734"/>
  <sheetViews>
    <sheetView showGridLines="0" topLeftCell="B1" zoomScaleNormal="100" workbookViewId="0">
      <pane ySplit="2" topLeftCell="A3" activePane="bottomLeft" state="frozen"/>
      <selection pane="bottomLeft"/>
    </sheetView>
  </sheetViews>
  <sheetFormatPr defaultColWidth="17.140625" defaultRowHeight="15" x14ac:dyDescent="0.25"/>
  <cols>
    <col min="1" max="1" width="4.140625" style="1" customWidth="1"/>
    <col min="2" max="2" width="10.28515625" style="72" customWidth="1"/>
    <col min="3" max="3" width="105.7109375" style="72" customWidth="1"/>
    <col min="4" max="4" width="17.140625" style="93"/>
    <col min="5" max="5" width="19.28515625" style="72" bestFit="1" customWidth="1"/>
    <col min="6" max="6" width="12.28515625" style="1" bestFit="1" customWidth="1"/>
    <col min="7" max="7" width="45.42578125" style="93" customWidth="1"/>
    <col min="8" max="8" width="55.42578125" style="1" bestFit="1" customWidth="1"/>
    <col min="9" max="9" width="21.28515625" style="72" bestFit="1" customWidth="1"/>
    <col min="10" max="10" width="42" style="72" bestFit="1" customWidth="1"/>
    <col min="11" max="11" width="22.140625" style="72" bestFit="1" customWidth="1"/>
    <col min="12" max="12" width="10" style="72" bestFit="1" customWidth="1"/>
    <col min="13" max="13" width="53" style="1" customWidth="1"/>
    <col min="14" max="14" width="83.140625" style="1" customWidth="1"/>
    <col min="15" max="15" width="9" style="1" bestFit="1" customWidth="1"/>
    <col min="16" max="16" width="8.28515625" style="1" bestFit="1" customWidth="1"/>
    <col min="17" max="17" width="8.140625" style="72" bestFit="1" customWidth="1"/>
    <col min="18" max="18" width="16" style="72" bestFit="1" customWidth="1"/>
    <col min="19" max="19" width="15.28515625" style="1" bestFit="1" customWidth="1"/>
    <col min="20" max="20" width="17.140625" style="1"/>
    <col min="21" max="21" width="6" style="1" bestFit="1" customWidth="1"/>
    <col min="22" max="26" width="17.140625" style="1"/>
    <col min="27" max="27" width="16.42578125" style="1" customWidth="1"/>
    <col min="28" max="28" width="9.7109375" style="1" customWidth="1"/>
    <col min="30" max="30" width="14.42578125" style="1" customWidth="1"/>
    <col min="31" max="16384" width="17.140625" style="1"/>
  </cols>
  <sheetData>
    <row r="1" spans="2:21" ht="29.1" customHeight="1" x14ac:dyDescent="0.25">
      <c r="C1" s="73" t="s">
        <v>1631</v>
      </c>
      <c r="D1" s="74"/>
      <c r="E1" s="75"/>
      <c r="F1" s="76"/>
      <c r="G1" s="74"/>
      <c r="H1" s="76"/>
      <c r="I1" s="75"/>
      <c r="J1" s="75"/>
      <c r="K1" s="75"/>
      <c r="L1" s="75"/>
      <c r="M1" s="76"/>
    </row>
    <row r="2" spans="2:21" x14ac:dyDescent="0.25">
      <c r="B2" s="46" t="s">
        <v>1594</v>
      </c>
      <c r="C2" s="46" t="s">
        <v>721</v>
      </c>
      <c r="D2" s="46" t="s">
        <v>722</v>
      </c>
      <c r="E2" s="46" t="s">
        <v>723</v>
      </c>
      <c r="F2" s="46" t="s">
        <v>724</v>
      </c>
      <c r="G2" s="46" t="s">
        <v>725</v>
      </c>
      <c r="H2" s="46" t="s">
        <v>726</v>
      </c>
      <c r="I2" s="46" t="s">
        <v>727</v>
      </c>
      <c r="J2" s="46" t="s">
        <v>728</v>
      </c>
      <c r="K2" s="46" t="s">
        <v>729</v>
      </c>
      <c r="L2" s="46" t="s">
        <v>730</v>
      </c>
      <c r="M2" s="46" t="s">
        <v>731</v>
      </c>
      <c r="N2" s="46" t="s">
        <v>732</v>
      </c>
      <c r="O2" s="46" t="s">
        <v>1595</v>
      </c>
      <c r="P2" s="46" t="s">
        <v>1587</v>
      </c>
      <c r="Q2" s="46" t="s">
        <v>1596</v>
      </c>
      <c r="R2" s="46" t="s">
        <v>1597</v>
      </c>
      <c r="S2" s="46" t="s">
        <v>1598</v>
      </c>
      <c r="T2" s="46" t="s">
        <v>1599</v>
      </c>
      <c r="U2" s="46" t="s">
        <v>1600</v>
      </c>
    </row>
    <row r="3" spans="2:21" x14ac:dyDescent="0.25">
      <c r="B3" s="48">
        <v>1</v>
      </c>
      <c r="C3" s="77" t="s">
        <v>733</v>
      </c>
      <c r="D3" s="77" t="s">
        <v>223</v>
      </c>
      <c r="E3" s="77" t="s">
        <v>734</v>
      </c>
      <c r="F3" s="77" t="s">
        <v>735</v>
      </c>
      <c r="G3" s="77" t="s">
        <v>735</v>
      </c>
      <c r="H3" s="78">
        <v>79.8</v>
      </c>
      <c r="I3" s="79">
        <v>92.57</v>
      </c>
      <c r="J3" s="51">
        <v>2.4494395242239996E-3</v>
      </c>
      <c r="K3" s="80">
        <v>43755</v>
      </c>
      <c r="L3" s="80">
        <v>44918</v>
      </c>
      <c r="M3" s="77" t="s">
        <v>736</v>
      </c>
      <c r="N3" s="77" t="s">
        <v>737</v>
      </c>
      <c r="O3" s="77">
        <v>1</v>
      </c>
      <c r="P3" s="77" t="s">
        <v>735</v>
      </c>
      <c r="Q3" s="48">
        <v>1</v>
      </c>
      <c r="R3" s="48" t="e">
        <v>#N/A</v>
      </c>
      <c r="S3" s="107"/>
      <c r="T3" s="107"/>
      <c r="U3" s="107" t="s">
        <v>1601</v>
      </c>
    </row>
    <row r="4" spans="2:21" x14ac:dyDescent="0.25">
      <c r="B4" s="48">
        <v>2</v>
      </c>
      <c r="C4" s="77" t="s">
        <v>738</v>
      </c>
      <c r="D4" s="77" t="s">
        <v>739</v>
      </c>
      <c r="E4" s="77" t="s">
        <v>740</v>
      </c>
      <c r="F4" s="77" t="s">
        <v>735</v>
      </c>
      <c r="G4" s="77" t="s">
        <v>735</v>
      </c>
      <c r="H4" s="78">
        <v>81.3</v>
      </c>
      <c r="I4" s="79">
        <v>20.72</v>
      </c>
      <c r="J4" s="51">
        <v>5.5856518502399994E-4</v>
      </c>
      <c r="K4" s="80">
        <v>43783</v>
      </c>
      <c r="L4" s="80">
        <v>44918</v>
      </c>
      <c r="M4" s="77" t="s">
        <v>736</v>
      </c>
      <c r="N4" s="77" t="s">
        <v>741</v>
      </c>
      <c r="O4" s="77">
        <v>1</v>
      </c>
      <c r="P4" s="77" t="s">
        <v>735</v>
      </c>
      <c r="Q4" s="48">
        <v>2</v>
      </c>
      <c r="R4" s="48" t="e">
        <v>#N/A</v>
      </c>
      <c r="S4" s="107"/>
      <c r="T4" s="107"/>
      <c r="U4" s="107" t="s">
        <v>1602</v>
      </c>
    </row>
    <row r="5" spans="2:21" x14ac:dyDescent="0.25">
      <c r="B5" s="357">
        <v>3</v>
      </c>
      <c r="C5" s="77" t="s">
        <v>742</v>
      </c>
      <c r="D5" s="77" t="s">
        <v>743</v>
      </c>
      <c r="E5" s="77" t="s">
        <v>744</v>
      </c>
      <c r="F5" s="77" t="s">
        <v>735</v>
      </c>
      <c r="G5" s="77" t="s">
        <v>735</v>
      </c>
      <c r="H5" s="78">
        <v>81</v>
      </c>
      <c r="I5" s="79">
        <v>39.590000000000003</v>
      </c>
      <c r="J5" s="51">
        <v>1.06332025536E-3</v>
      </c>
      <c r="K5" s="80">
        <v>43783</v>
      </c>
      <c r="L5" s="80">
        <v>44918</v>
      </c>
      <c r="M5" s="77" t="s">
        <v>736</v>
      </c>
      <c r="N5" s="77" t="s">
        <v>745</v>
      </c>
      <c r="O5" s="77">
        <v>1</v>
      </c>
      <c r="P5" s="77" t="s">
        <v>735</v>
      </c>
      <c r="Q5" s="357">
        <v>3</v>
      </c>
      <c r="R5" s="48" t="e">
        <v>#N/A</v>
      </c>
      <c r="S5" s="107"/>
      <c r="T5" s="107"/>
      <c r="U5" s="107" t="s">
        <v>1603</v>
      </c>
    </row>
    <row r="6" spans="2:21" x14ac:dyDescent="0.25">
      <c r="B6" s="48">
        <v>4</v>
      </c>
      <c r="C6" s="77" t="s">
        <v>746</v>
      </c>
      <c r="D6" s="81" t="s">
        <v>747</v>
      </c>
      <c r="E6" s="81" t="s">
        <v>748</v>
      </c>
      <c r="F6" s="77" t="s">
        <v>50</v>
      </c>
      <c r="G6" s="81" t="s">
        <v>749</v>
      </c>
      <c r="H6" s="78">
        <v>62.7</v>
      </c>
      <c r="I6" s="79">
        <v>96.19</v>
      </c>
      <c r="J6" s="51">
        <v>1.2871251560046002E-3</v>
      </c>
      <c r="K6" s="80">
        <v>43783</v>
      </c>
      <c r="L6" s="80">
        <v>44918</v>
      </c>
      <c r="M6" s="81" t="s">
        <v>736</v>
      </c>
      <c r="N6" s="81" t="s">
        <v>750</v>
      </c>
      <c r="O6" s="77">
        <v>1</v>
      </c>
      <c r="P6" s="81" t="s">
        <v>1604</v>
      </c>
      <c r="Q6" s="357">
        <v>4</v>
      </c>
      <c r="R6" s="357" t="s">
        <v>1605</v>
      </c>
      <c r="S6" s="107" t="s">
        <v>1606</v>
      </c>
      <c r="T6" s="107" t="s">
        <v>1607</v>
      </c>
      <c r="U6" s="107" t="s">
        <v>1608</v>
      </c>
    </row>
    <row r="7" spans="2:21" x14ac:dyDescent="0.25">
      <c r="B7" s="48">
        <v>4</v>
      </c>
      <c r="C7" s="77" t="s">
        <v>746</v>
      </c>
      <c r="D7" s="81" t="s">
        <v>747</v>
      </c>
      <c r="E7" s="81" t="s">
        <v>748</v>
      </c>
      <c r="F7" s="77" t="s">
        <v>161</v>
      </c>
      <c r="G7" s="81" t="s">
        <v>749</v>
      </c>
      <c r="H7" s="78">
        <v>63</v>
      </c>
      <c r="I7" s="79">
        <v>96.19</v>
      </c>
      <c r="J7" s="51">
        <v>1.3546250899020001E-3</v>
      </c>
      <c r="K7" s="80">
        <v>43783</v>
      </c>
      <c r="L7" s="80">
        <v>44918</v>
      </c>
      <c r="M7" s="81" t="s">
        <v>736</v>
      </c>
      <c r="N7" s="81" t="s">
        <v>750</v>
      </c>
      <c r="O7" s="77">
        <v>1</v>
      </c>
      <c r="P7" s="81" t="s">
        <v>1604</v>
      </c>
      <c r="Q7" s="48"/>
      <c r="R7" s="48" t="s">
        <v>1605</v>
      </c>
      <c r="S7" s="107" t="s">
        <v>1606</v>
      </c>
      <c r="T7" s="107" t="s">
        <v>1607</v>
      </c>
      <c r="U7" s="107" t="s">
        <v>1608</v>
      </c>
    </row>
    <row r="8" spans="2:21" x14ac:dyDescent="0.25">
      <c r="B8" s="48">
        <v>5</v>
      </c>
      <c r="C8" s="77" t="s">
        <v>751</v>
      </c>
      <c r="D8" s="81" t="s">
        <v>603</v>
      </c>
      <c r="E8" s="81" t="s">
        <v>752</v>
      </c>
      <c r="F8" s="77" t="s">
        <v>50</v>
      </c>
      <c r="G8" s="81" t="s">
        <v>749</v>
      </c>
      <c r="H8" s="78">
        <v>66.400000000000006</v>
      </c>
      <c r="I8" s="79">
        <v>100</v>
      </c>
      <c r="J8" s="51">
        <v>1.417070288E-3</v>
      </c>
      <c r="K8" s="80">
        <v>43787</v>
      </c>
      <c r="L8" s="80">
        <v>44918</v>
      </c>
      <c r="M8" s="81" t="s">
        <v>753</v>
      </c>
      <c r="N8" s="81" t="s">
        <v>754</v>
      </c>
      <c r="O8" s="77">
        <v>1</v>
      </c>
      <c r="P8" s="81" t="s">
        <v>1604</v>
      </c>
      <c r="Q8" s="357">
        <v>5</v>
      </c>
      <c r="R8" s="357" t="s">
        <v>1605</v>
      </c>
      <c r="S8" s="107" t="s">
        <v>1606</v>
      </c>
      <c r="T8" s="107" t="s">
        <v>1607</v>
      </c>
      <c r="U8" s="107" t="s">
        <v>1601</v>
      </c>
    </row>
    <row r="9" spans="2:21" x14ac:dyDescent="0.25">
      <c r="B9" s="48">
        <v>5</v>
      </c>
      <c r="C9" s="77" t="s">
        <v>751</v>
      </c>
      <c r="D9" s="81" t="s">
        <v>603</v>
      </c>
      <c r="E9" s="81" t="s">
        <v>752</v>
      </c>
      <c r="F9" s="77" t="s">
        <v>161</v>
      </c>
      <c r="G9" s="81" t="s">
        <v>749</v>
      </c>
      <c r="H9" s="78">
        <v>66.8</v>
      </c>
      <c r="I9" s="79">
        <v>100</v>
      </c>
      <c r="J9" s="51">
        <v>1.493224488E-3</v>
      </c>
      <c r="K9" s="80">
        <v>43787</v>
      </c>
      <c r="L9" s="80">
        <v>44918</v>
      </c>
      <c r="M9" s="81" t="s">
        <v>753</v>
      </c>
      <c r="N9" s="81" t="s">
        <v>754</v>
      </c>
      <c r="O9" s="77">
        <v>1</v>
      </c>
      <c r="P9" s="81" t="s">
        <v>1604</v>
      </c>
      <c r="Q9" s="48"/>
      <c r="R9" s="48" t="s">
        <v>1605</v>
      </c>
      <c r="S9" s="107" t="s">
        <v>1606</v>
      </c>
      <c r="T9" s="107" t="s">
        <v>1607</v>
      </c>
      <c r="U9" s="107" t="s">
        <v>1601</v>
      </c>
    </row>
    <row r="10" spans="2:21" x14ac:dyDescent="0.25">
      <c r="B10" s="48">
        <v>6</v>
      </c>
      <c r="C10" s="77" t="s">
        <v>755</v>
      </c>
      <c r="D10" s="77" t="s">
        <v>219</v>
      </c>
      <c r="E10" s="77" t="s">
        <v>756</v>
      </c>
      <c r="F10" s="77" t="s">
        <v>735</v>
      </c>
      <c r="G10" s="77" t="s">
        <v>735</v>
      </c>
      <c r="H10" s="78">
        <v>80.599999999999994</v>
      </c>
      <c r="I10" s="79">
        <v>99.74</v>
      </c>
      <c r="J10" s="51">
        <v>2.6656179999999998E-3</v>
      </c>
      <c r="K10" s="80">
        <v>43815</v>
      </c>
      <c r="L10" s="80">
        <v>44918</v>
      </c>
      <c r="M10" s="77" t="s">
        <v>736</v>
      </c>
      <c r="N10" s="77" t="s">
        <v>757</v>
      </c>
      <c r="O10" s="77">
        <v>1</v>
      </c>
      <c r="P10" s="77" t="s">
        <v>735</v>
      </c>
      <c r="Q10" s="48">
        <v>6</v>
      </c>
      <c r="R10" s="48" t="e">
        <v>#N/A</v>
      </c>
      <c r="S10" s="107"/>
      <c r="T10" s="107"/>
      <c r="U10" s="107" t="s">
        <v>1609</v>
      </c>
    </row>
    <row r="11" spans="2:21" x14ac:dyDescent="0.25">
      <c r="B11" s="357">
        <v>7</v>
      </c>
      <c r="C11" s="77" t="s">
        <v>758</v>
      </c>
      <c r="D11" s="81" t="s">
        <v>612</v>
      </c>
      <c r="E11" s="81" t="s">
        <v>759</v>
      </c>
      <c r="F11" s="77" t="s">
        <v>50</v>
      </c>
      <c r="G11" s="81" t="s">
        <v>749</v>
      </c>
      <c r="H11" s="78">
        <v>63.5</v>
      </c>
      <c r="I11" s="82">
        <v>97.88</v>
      </c>
      <c r="J11" s="51">
        <v>1.3264500000000001E-3</v>
      </c>
      <c r="K11" s="83">
        <v>43844</v>
      </c>
      <c r="L11" s="83">
        <v>44939</v>
      </c>
      <c r="M11" s="81" t="s">
        <v>736</v>
      </c>
      <c r="N11" s="81" t="s">
        <v>760</v>
      </c>
      <c r="O11" s="77">
        <v>1</v>
      </c>
      <c r="P11" s="81" t="s">
        <v>1604</v>
      </c>
      <c r="Q11" s="357">
        <v>7</v>
      </c>
      <c r="R11" s="48" t="s">
        <v>1605</v>
      </c>
      <c r="S11" s="107" t="s">
        <v>1606</v>
      </c>
      <c r="T11" s="107" t="s">
        <v>1607</v>
      </c>
      <c r="U11" s="107" t="s">
        <v>1601</v>
      </c>
    </row>
    <row r="12" spans="2:21" x14ac:dyDescent="0.25">
      <c r="B12" s="48">
        <v>7</v>
      </c>
      <c r="C12" s="77" t="s">
        <v>758</v>
      </c>
      <c r="D12" s="81" t="s">
        <v>612</v>
      </c>
      <c r="E12" s="81" t="s">
        <v>759</v>
      </c>
      <c r="F12" s="77" t="s">
        <v>161</v>
      </c>
      <c r="G12" s="81" t="s">
        <v>749</v>
      </c>
      <c r="H12" s="78">
        <v>63.9</v>
      </c>
      <c r="I12" s="82">
        <v>97.88</v>
      </c>
      <c r="J12" s="51">
        <v>1.3981169999999999E-3</v>
      </c>
      <c r="K12" s="83">
        <v>43844</v>
      </c>
      <c r="L12" s="83">
        <v>44939</v>
      </c>
      <c r="M12" s="81" t="s">
        <v>736</v>
      </c>
      <c r="N12" s="81" t="s">
        <v>760</v>
      </c>
      <c r="O12" s="77">
        <v>1</v>
      </c>
      <c r="P12" s="81" t="s">
        <v>1604</v>
      </c>
      <c r="Q12" s="48"/>
      <c r="R12" s="48" t="s">
        <v>1605</v>
      </c>
      <c r="S12" s="107" t="s">
        <v>1606</v>
      </c>
      <c r="T12" s="107" t="s">
        <v>1607</v>
      </c>
      <c r="U12" s="107" t="s">
        <v>1601</v>
      </c>
    </row>
    <row r="13" spans="2:21" x14ac:dyDescent="0.25">
      <c r="B13" s="48">
        <v>8</v>
      </c>
      <c r="C13" s="77" t="s">
        <v>761</v>
      </c>
      <c r="D13" s="77" t="s">
        <v>762</v>
      </c>
      <c r="E13" s="77" t="s">
        <v>763</v>
      </c>
      <c r="F13" s="77" t="s">
        <v>50</v>
      </c>
      <c r="G13" s="77" t="s">
        <v>749</v>
      </c>
      <c r="H13" s="78">
        <v>63.8</v>
      </c>
      <c r="I13" s="79">
        <v>95.62</v>
      </c>
      <c r="J13" s="51">
        <v>1.3019450000000001E-3</v>
      </c>
      <c r="K13" s="80">
        <v>43846</v>
      </c>
      <c r="L13" s="80">
        <v>44941</v>
      </c>
      <c r="M13" s="77" t="s">
        <v>753</v>
      </c>
      <c r="N13" s="77" t="s">
        <v>764</v>
      </c>
      <c r="O13" s="77">
        <v>1</v>
      </c>
      <c r="P13" s="77" t="s">
        <v>1604</v>
      </c>
      <c r="Q13" s="48">
        <v>8</v>
      </c>
      <c r="R13" s="48" t="s">
        <v>1610</v>
      </c>
      <c r="S13" s="107" t="s">
        <v>1606</v>
      </c>
      <c r="T13" s="107" t="s">
        <v>1607</v>
      </c>
      <c r="U13" s="107" t="s">
        <v>1608</v>
      </c>
    </row>
    <row r="14" spans="2:21" x14ac:dyDescent="0.25">
      <c r="B14" s="48">
        <v>9</v>
      </c>
      <c r="C14" s="77" t="s">
        <v>765</v>
      </c>
      <c r="D14" s="77" t="s">
        <v>766</v>
      </c>
      <c r="E14" s="77" t="s">
        <v>767</v>
      </c>
      <c r="F14" s="77" t="s">
        <v>735</v>
      </c>
      <c r="G14" s="77" t="s">
        <v>735</v>
      </c>
      <c r="H14" s="78">
        <v>81.099999999999994</v>
      </c>
      <c r="I14" s="79">
        <v>72.25</v>
      </c>
      <c r="J14" s="51">
        <v>1.9429079999999999E-3</v>
      </c>
      <c r="K14" s="80">
        <v>43847</v>
      </c>
      <c r="L14" s="80">
        <v>44942</v>
      </c>
      <c r="M14" s="77" t="s">
        <v>768</v>
      </c>
      <c r="N14" s="77" t="s">
        <v>769</v>
      </c>
      <c r="O14" s="77">
        <v>1</v>
      </c>
      <c r="P14" s="77" t="s">
        <v>735</v>
      </c>
      <c r="Q14" s="48">
        <v>9</v>
      </c>
      <c r="R14" s="48" t="e">
        <v>#N/A</v>
      </c>
      <c r="S14" s="107"/>
      <c r="T14" s="107"/>
      <c r="U14" s="107" t="s">
        <v>1602</v>
      </c>
    </row>
    <row r="15" spans="2:21" x14ac:dyDescent="0.25">
      <c r="B15" s="48">
        <v>10</v>
      </c>
      <c r="C15" s="77" t="s">
        <v>770</v>
      </c>
      <c r="D15" s="77" t="s">
        <v>261</v>
      </c>
      <c r="E15" s="77" t="s">
        <v>771</v>
      </c>
      <c r="F15" s="77" t="s">
        <v>50</v>
      </c>
      <c r="G15" s="77" t="s">
        <v>749</v>
      </c>
      <c r="H15" s="78">
        <v>59.4</v>
      </c>
      <c r="I15" s="79">
        <v>99.19</v>
      </c>
      <c r="J15" s="51">
        <v>1.2574120000000001E-3</v>
      </c>
      <c r="K15" s="80">
        <v>43857</v>
      </c>
      <c r="L15" s="80">
        <v>44952</v>
      </c>
      <c r="M15" s="77" t="s">
        <v>736</v>
      </c>
      <c r="N15" s="84" t="s">
        <v>772</v>
      </c>
      <c r="O15" s="77">
        <v>1</v>
      </c>
      <c r="P15" s="77" t="s">
        <v>1604</v>
      </c>
      <c r="Q15" s="48">
        <v>10</v>
      </c>
      <c r="R15" s="48" t="s">
        <v>1610</v>
      </c>
      <c r="S15" s="107" t="s">
        <v>1606</v>
      </c>
      <c r="T15" s="107" t="s">
        <v>1607</v>
      </c>
      <c r="U15" s="107" t="s">
        <v>1601</v>
      </c>
    </row>
    <row r="16" spans="2:21" x14ac:dyDescent="0.25">
      <c r="B16" s="357">
        <v>11</v>
      </c>
      <c r="C16" s="77" t="s">
        <v>773</v>
      </c>
      <c r="D16" s="81" t="s">
        <v>629</v>
      </c>
      <c r="E16" s="81" t="s">
        <v>774</v>
      </c>
      <c r="F16" s="77" t="s">
        <v>50</v>
      </c>
      <c r="G16" s="81" t="s">
        <v>749</v>
      </c>
      <c r="H16" s="78">
        <v>50.9</v>
      </c>
      <c r="I16" s="82">
        <v>97.43</v>
      </c>
      <c r="J16" s="51">
        <v>1.0583610000000001E-3</v>
      </c>
      <c r="K16" s="83">
        <v>43857</v>
      </c>
      <c r="L16" s="83">
        <v>44952</v>
      </c>
      <c r="M16" s="81" t="s">
        <v>753</v>
      </c>
      <c r="N16" s="81" t="s">
        <v>775</v>
      </c>
      <c r="O16" s="77">
        <v>1</v>
      </c>
      <c r="P16" s="81" t="s">
        <v>1604</v>
      </c>
      <c r="Q16" s="357">
        <v>11</v>
      </c>
      <c r="R16" s="48" t="s">
        <v>1605</v>
      </c>
      <c r="S16" s="107" t="s">
        <v>1606</v>
      </c>
      <c r="T16" s="107" t="s">
        <v>1607</v>
      </c>
      <c r="U16" s="107" t="s">
        <v>1601</v>
      </c>
    </row>
    <row r="17" spans="2:21" x14ac:dyDescent="0.25">
      <c r="B17" s="357">
        <v>11</v>
      </c>
      <c r="C17" s="77" t="s">
        <v>773</v>
      </c>
      <c r="D17" s="81" t="s">
        <v>629</v>
      </c>
      <c r="E17" s="81" t="s">
        <v>774</v>
      </c>
      <c r="F17" s="77" t="s">
        <v>161</v>
      </c>
      <c r="G17" s="81" t="s">
        <v>749</v>
      </c>
      <c r="H17" s="78">
        <v>51.3</v>
      </c>
      <c r="I17" s="82">
        <v>97.43</v>
      </c>
      <c r="J17" s="51" t="s">
        <v>776</v>
      </c>
      <c r="K17" s="83">
        <v>43857</v>
      </c>
      <c r="L17" s="83">
        <v>44952</v>
      </c>
      <c r="M17" s="81" t="s">
        <v>753</v>
      </c>
      <c r="N17" s="81" t="s">
        <v>775</v>
      </c>
      <c r="O17" s="77">
        <v>1</v>
      </c>
      <c r="P17" s="81" t="s">
        <v>1604</v>
      </c>
      <c r="Q17" s="357"/>
      <c r="R17" s="48" t="s">
        <v>1605</v>
      </c>
      <c r="S17" s="107" t="s">
        <v>1606</v>
      </c>
      <c r="T17" s="107" t="s">
        <v>1607</v>
      </c>
      <c r="U17" s="107" t="s">
        <v>1601</v>
      </c>
    </row>
    <row r="18" spans="2:21" x14ac:dyDescent="0.25">
      <c r="B18" s="357">
        <v>12</v>
      </c>
      <c r="C18" s="77" t="s">
        <v>777</v>
      </c>
      <c r="D18" s="81" t="s">
        <v>631</v>
      </c>
      <c r="E18" s="81" t="s">
        <v>778</v>
      </c>
      <c r="F18" s="77" t="s">
        <v>50</v>
      </c>
      <c r="G18" s="81" t="s">
        <v>749</v>
      </c>
      <c r="H18" s="78">
        <v>53.7</v>
      </c>
      <c r="I18" s="82">
        <v>97.84</v>
      </c>
      <c r="J18" s="51">
        <v>1.1212800000000001E-3</v>
      </c>
      <c r="K18" s="83">
        <v>43861</v>
      </c>
      <c r="L18" s="83">
        <v>44956</v>
      </c>
      <c r="M18" s="81" t="s">
        <v>753</v>
      </c>
      <c r="N18" s="81" t="s">
        <v>779</v>
      </c>
      <c r="O18" s="77">
        <v>1</v>
      </c>
      <c r="P18" s="81" t="s">
        <v>1604</v>
      </c>
      <c r="Q18" s="357">
        <v>12</v>
      </c>
      <c r="R18" s="48" t="s">
        <v>1605</v>
      </c>
      <c r="S18" s="107" t="s">
        <v>1606</v>
      </c>
      <c r="T18" s="107" t="s">
        <v>1607</v>
      </c>
      <c r="U18" s="107" t="s">
        <v>1601</v>
      </c>
    </row>
    <row r="19" spans="2:21" x14ac:dyDescent="0.25">
      <c r="B19" s="357">
        <v>12</v>
      </c>
      <c r="C19" s="77" t="s">
        <v>777</v>
      </c>
      <c r="D19" s="81" t="s">
        <v>631</v>
      </c>
      <c r="E19" s="81" t="s">
        <v>778</v>
      </c>
      <c r="F19" s="77" t="s">
        <v>161</v>
      </c>
      <c r="G19" s="81" t="s">
        <v>749</v>
      </c>
      <c r="H19" s="78">
        <v>54</v>
      </c>
      <c r="I19" s="82">
        <v>97.84</v>
      </c>
      <c r="J19" s="51" t="s">
        <v>780</v>
      </c>
      <c r="K19" s="83">
        <v>43861</v>
      </c>
      <c r="L19" s="83">
        <v>44956</v>
      </c>
      <c r="M19" s="81" t="s">
        <v>753</v>
      </c>
      <c r="N19" s="81" t="s">
        <v>779</v>
      </c>
      <c r="O19" s="77">
        <v>1</v>
      </c>
      <c r="P19" s="81" t="s">
        <v>1604</v>
      </c>
      <c r="Q19" s="357"/>
      <c r="R19" s="48" t="s">
        <v>1605</v>
      </c>
      <c r="S19" s="107" t="s">
        <v>1606</v>
      </c>
      <c r="T19" s="107" t="s">
        <v>1607</v>
      </c>
      <c r="U19" s="107" t="s">
        <v>1601</v>
      </c>
    </row>
    <row r="20" spans="2:21" x14ac:dyDescent="0.25">
      <c r="B20" s="357">
        <v>13</v>
      </c>
      <c r="C20" s="77" t="s">
        <v>781</v>
      </c>
      <c r="D20" s="81" t="s">
        <v>624</v>
      </c>
      <c r="E20" s="81" t="s">
        <v>782</v>
      </c>
      <c r="F20" s="77" t="s">
        <v>50</v>
      </c>
      <c r="G20" s="81" t="s">
        <v>749</v>
      </c>
      <c r="H20" s="78">
        <v>57.5</v>
      </c>
      <c r="I20" s="82">
        <v>99.34</v>
      </c>
      <c r="J20" s="51" t="s">
        <v>783</v>
      </c>
      <c r="K20" s="83">
        <v>43861</v>
      </c>
      <c r="L20" s="83">
        <v>44956</v>
      </c>
      <c r="M20" s="81" t="s">
        <v>753</v>
      </c>
      <c r="N20" s="81" t="s">
        <v>784</v>
      </c>
      <c r="O20" s="77">
        <v>1</v>
      </c>
      <c r="P20" s="81" t="s">
        <v>1604</v>
      </c>
      <c r="Q20" s="357">
        <v>13</v>
      </c>
      <c r="R20" s="48" t="s">
        <v>1605</v>
      </c>
      <c r="S20" s="107" t="s">
        <v>1606</v>
      </c>
      <c r="T20" s="107" t="s">
        <v>1607</v>
      </c>
      <c r="U20" s="107" t="s">
        <v>1601</v>
      </c>
    </row>
    <row r="21" spans="2:21" x14ac:dyDescent="0.25">
      <c r="B21" s="357">
        <v>13</v>
      </c>
      <c r="C21" s="77" t="s">
        <v>781</v>
      </c>
      <c r="D21" s="81" t="s">
        <v>624</v>
      </c>
      <c r="E21" s="81" t="s">
        <v>782</v>
      </c>
      <c r="F21" s="77" t="s">
        <v>161</v>
      </c>
      <c r="G21" s="81" t="s">
        <v>749</v>
      </c>
      <c r="H21" s="78">
        <v>57.8</v>
      </c>
      <c r="I21" s="82">
        <v>99.34</v>
      </c>
      <c r="J21" s="51" t="s">
        <v>785</v>
      </c>
      <c r="K21" s="83">
        <v>43861</v>
      </c>
      <c r="L21" s="83">
        <v>44956</v>
      </c>
      <c r="M21" s="81" t="s">
        <v>753</v>
      </c>
      <c r="N21" s="81" t="s">
        <v>784</v>
      </c>
      <c r="O21" s="77">
        <v>1</v>
      </c>
      <c r="P21" s="81" t="s">
        <v>1604</v>
      </c>
      <c r="Q21" s="357"/>
      <c r="R21" s="48" t="s">
        <v>1605</v>
      </c>
      <c r="S21" s="107" t="s">
        <v>1606</v>
      </c>
      <c r="T21" s="107" t="s">
        <v>1607</v>
      </c>
      <c r="U21" s="107" t="s">
        <v>1601</v>
      </c>
    </row>
    <row r="22" spans="2:21" x14ac:dyDescent="0.25">
      <c r="B22" s="54">
        <v>14</v>
      </c>
      <c r="C22" s="77" t="s">
        <v>786</v>
      </c>
      <c r="D22" s="77" t="s">
        <v>231</v>
      </c>
      <c r="E22" s="77" t="s">
        <v>787</v>
      </c>
      <c r="F22" s="77" t="s">
        <v>735</v>
      </c>
      <c r="G22" s="77" t="s">
        <v>735</v>
      </c>
      <c r="H22" s="78">
        <v>76.8</v>
      </c>
      <c r="I22" s="79">
        <v>51.84</v>
      </c>
      <c r="J22" s="51">
        <v>1.3201389999999999E-3</v>
      </c>
      <c r="K22" s="85">
        <v>43864</v>
      </c>
      <c r="L22" s="85">
        <v>44959</v>
      </c>
      <c r="M22" s="77" t="s">
        <v>788</v>
      </c>
      <c r="N22" s="77" t="s">
        <v>789</v>
      </c>
      <c r="O22" s="77">
        <v>1</v>
      </c>
      <c r="P22" s="77" t="s">
        <v>735</v>
      </c>
      <c r="Q22" s="54">
        <v>14</v>
      </c>
      <c r="R22" s="48" t="e">
        <v>#N/A</v>
      </c>
      <c r="S22" s="107"/>
      <c r="T22" s="107"/>
      <c r="U22" s="107" t="s">
        <v>1611</v>
      </c>
    </row>
    <row r="23" spans="2:21" x14ac:dyDescent="0.25">
      <c r="B23" s="359">
        <v>15</v>
      </c>
      <c r="C23" s="77" t="s">
        <v>790</v>
      </c>
      <c r="D23" s="77" t="s">
        <v>227</v>
      </c>
      <c r="E23" s="77" t="s">
        <v>791</v>
      </c>
      <c r="F23" s="77" t="s">
        <v>735</v>
      </c>
      <c r="G23" s="77" t="s">
        <v>735</v>
      </c>
      <c r="H23" s="78">
        <v>79.3</v>
      </c>
      <c r="I23" s="79">
        <v>22.56</v>
      </c>
      <c r="J23" s="51">
        <v>5.9320640000000001E-4</v>
      </c>
      <c r="K23" s="85">
        <v>43864</v>
      </c>
      <c r="L23" s="85">
        <v>44959</v>
      </c>
      <c r="M23" s="77" t="s">
        <v>788</v>
      </c>
      <c r="N23" s="77" t="s">
        <v>792</v>
      </c>
      <c r="O23" s="77">
        <v>1</v>
      </c>
      <c r="P23" s="77" t="s">
        <v>735</v>
      </c>
      <c r="Q23" s="359">
        <v>15</v>
      </c>
      <c r="R23" s="48" t="e">
        <v>#N/A</v>
      </c>
      <c r="S23" s="107"/>
      <c r="T23" s="107"/>
      <c r="U23" s="107" t="s">
        <v>1612</v>
      </c>
    </row>
    <row r="24" spans="2:21" x14ac:dyDescent="0.25">
      <c r="B24" s="359">
        <v>16</v>
      </c>
      <c r="C24" s="77" t="s">
        <v>793</v>
      </c>
      <c r="D24" s="77" t="s">
        <v>794</v>
      </c>
      <c r="E24" s="77" t="s">
        <v>795</v>
      </c>
      <c r="F24" s="77" t="s">
        <v>735</v>
      </c>
      <c r="G24" s="77" t="s">
        <v>735</v>
      </c>
      <c r="H24" s="78">
        <v>80.400000000000006</v>
      </c>
      <c r="I24" s="79">
        <v>48.97</v>
      </c>
      <c r="J24" s="51" t="s">
        <v>796</v>
      </c>
      <c r="K24" s="85">
        <v>43866</v>
      </c>
      <c r="L24" s="85">
        <v>44961</v>
      </c>
      <c r="M24" s="77" t="s">
        <v>736</v>
      </c>
      <c r="N24" s="77" t="s">
        <v>797</v>
      </c>
      <c r="O24" s="77">
        <v>1</v>
      </c>
      <c r="P24" s="77" t="s">
        <v>735</v>
      </c>
      <c r="Q24" s="359">
        <v>16</v>
      </c>
      <c r="R24" s="48" t="e">
        <v>#N/A</v>
      </c>
      <c r="S24" s="107"/>
      <c r="T24" s="107"/>
      <c r="U24" s="107" t="s">
        <v>1613</v>
      </c>
    </row>
    <row r="25" spans="2:21" x14ac:dyDescent="0.25">
      <c r="B25" s="358">
        <v>17</v>
      </c>
      <c r="C25" s="81" t="s">
        <v>798</v>
      </c>
      <c r="D25" s="81" t="s">
        <v>799</v>
      </c>
      <c r="E25" s="81" t="s">
        <v>800</v>
      </c>
      <c r="F25" s="77" t="s">
        <v>50</v>
      </c>
      <c r="G25" s="81" t="s">
        <v>749</v>
      </c>
      <c r="H25" s="78">
        <v>60.1</v>
      </c>
      <c r="I25" s="82">
        <v>99.43</v>
      </c>
      <c r="J25" s="51">
        <v>1.275308E-3</v>
      </c>
      <c r="K25" s="86">
        <v>43866</v>
      </c>
      <c r="L25" s="86">
        <v>44961</v>
      </c>
      <c r="M25" s="81" t="s">
        <v>736</v>
      </c>
      <c r="N25" s="81" t="s">
        <v>801</v>
      </c>
      <c r="O25" s="77">
        <v>1</v>
      </c>
      <c r="P25" s="81" t="s">
        <v>1604</v>
      </c>
      <c r="Q25" s="358">
        <v>17</v>
      </c>
      <c r="R25" s="48" t="s">
        <v>1605</v>
      </c>
      <c r="S25" s="107" t="s">
        <v>1606</v>
      </c>
      <c r="T25" s="107" t="s">
        <v>1607</v>
      </c>
      <c r="U25" s="107" t="s">
        <v>1614</v>
      </c>
    </row>
    <row r="26" spans="2:21" x14ac:dyDescent="0.25">
      <c r="B26" s="358">
        <v>17</v>
      </c>
      <c r="C26" s="81" t="s">
        <v>798</v>
      </c>
      <c r="D26" s="81" t="s">
        <v>799</v>
      </c>
      <c r="E26" s="81" t="s">
        <v>800</v>
      </c>
      <c r="F26" s="77" t="s">
        <v>161</v>
      </c>
      <c r="G26" s="81" t="s">
        <v>749</v>
      </c>
      <c r="H26" s="78">
        <v>60.3</v>
      </c>
      <c r="I26" s="82">
        <v>99.43</v>
      </c>
      <c r="J26" s="51">
        <v>1.3402430000000001E-3</v>
      </c>
      <c r="K26" s="86">
        <v>43866</v>
      </c>
      <c r="L26" s="86">
        <v>44961</v>
      </c>
      <c r="M26" s="81" t="s">
        <v>736</v>
      </c>
      <c r="N26" s="81" t="s">
        <v>801</v>
      </c>
      <c r="O26" s="77">
        <v>1</v>
      </c>
      <c r="P26" s="81" t="s">
        <v>1604</v>
      </c>
      <c r="Q26" s="358"/>
      <c r="R26" s="48" t="s">
        <v>1605</v>
      </c>
      <c r="S26" s="107" t="s">
        <v>1606</v>
      </c>
      <c r="T26" s="107" t="s">
        <v>1607</v>
      </c>
      <c r="U26" s="107" t="s">
        <v>1614</v>
      </c>
    </row>
    <row r="27" spans="2:21" x14ac:dyDescent="0.25">
      <c r="B27" s="358">
        <v>18</v>
      </c>
      <c r="C27" s="77" t="s">
        <v>802</v>
      </c>
      <c r="D27" s="77" t="s">
        <v>616</v>
      </c>
      <c r="E27" s="77" t="s">
        <v>803</v>
      </c>
      <c r="F27" s="77" t="s">
        <v>50</v>
      </c>
      <c r="G27" s="77" t="s">
        <v>749</v>
      </c>
      <c r="H27" s="78">
        <v>63.5</v>
      </c>
      <c r="I27" s="79">
        <v>94.23</v>
      </c>
      <c r="J27" s="51" t="s">
        <v>804</v>
      </c>
      <c r="K27" s="86">
        <v>43866</v>
      </c>
      <c r="L27" s="86">
        <v>44961</v>
      </c>
      <c r="M27" s="77" t="s">
        <v>753</v>
      </c>
      <c r="N27" s="77" t="s">
        <v>805</v>
      </c>
      <c r="O27" s="77">
        <v>1</v>
      </c>
      <c r="P27" s="77" t="s">
        <v>1604</v>
      </c>
      <c r="Q27" s="358">
        <v>18</v>
      </c>
      <c r="R27" s="48" t="s">
        <v>1605</v>
      </c>
      <c r="S27" s="107" t="s">
        <v>1606</v>
      </c>
      <c r="T27" s="107" t="s">
        <v>1607</v>
      </c>
      <c r="U27" s="107" t="s">
        <v>1601</v>
      </c>
    </row>
    <row r="28" spans="2:21" x14ac:dyDescent="0.25">
      <c r="B28" s="358">
        <v>18</v>
      </c>
      <c r="C28" s="77" t="s">
        <v>802</v>
      </c>
      <c r="D28" s="77" t="s">
        <v>616</v>
      </c>
      <c r="E28" s="77" t="s">
        <v>803</v>
      </c>
      <c r="F28" s="77" t="s">
        <v>161</v>
      </c>
      <c r="G28" s="77" t="s">
        <v>749</v>
      </c>
      <c r="H28" s="78">
        <v>63.9</v>
      </c>
      <c r="I28" s="79">
        <v>94.23</v>
      </c>
      <c r="J28" s="51" t="s">
        <v>806</v>
      </c>
      <c r="K28" s="86">
        <v>43866</v>
      </c>
      <c r="L28" s="86">
        <v>44961</v>
      </c>
      <c r="M28" s="77" t="s">
        <v>753</v>
      </c>
      <c r="N28" s="77" t="s">
        <v>805</v>
      </c>
      <c r="O28" s="77">
        <v>1</v>
      </c>
      <c r="P28" s="77" t="s">
        <v>1604</v>
      </c>
      <c r="Q28" s="358"/>
      <c r="R28" s="48" t="s">
        <v>1605</v>
      </c>
      <c r="S28" s="107" t="s">
        <v>1606</v>
      </c>
      <c r="T28" s="107" t="s">
        <v>1607</v>
      </c>
      <c r="U28" s="107" t="s">
        <v>1601</v>
      </c>
    </row>
    <row r="29" spans="2:21" x14ac:dyDescent="0.25">
      <c r="B29" s="358">
        <v>19</v>
      </c>
      <c r="C29" s="81" t="s">
        <v>807</v>
      </c>
      <c r="D29" s="81" t="s">
        <v>808</v>
      </c>
      <c r="E29" s="81" t="s">
        <v>809</v>
      </c>
      <c r="F29" s="77" t="s">
        <v>50</v>
      </c>
      <c r="G29" s="81" t="s">
        <v>749</v>
      </c>
      <c r="H29" s="78">
        <v>58.8</v>
      </c>
      <c r="I29" s="82">
        <v>95.36</v>
      </c>
      <c r="J29" s="51">
        <v>1.1966489999999999E-3</v>
      </c>
      <c r="K29" s="86">
        <v>43866</v>
      </c>
      <c r="L29" s="86">
        <v>44961</v>
      </c>
      <c r="M29" s="81" t="s">
        <v>736</v>
      </c>
      <c r="N29" s="81" t="s">
        <v>811</v>
      </c>
      <c r="O29" s="77">
        <v>1</v>
      </c>
      <c r="P29" s="81" t="s">
        <v>1604</v>
      </c>
      <c r="Q29" s="358">
        <v>19</v>
      </c>
      <c r="R29" s="48" t="s">
        <v>1605</v>
      </c>
      <c r="S29" s="107" t="s">
        <v>1606</v>
      </c>
      <c r="T29" s="107" t="s">
        <v>1607</v>
      </c>
      <c r="U29" s="107" t="s">
        <v>1614</v>
      </c>
    </row>
    <row r="30" spans="2:21" x14ac:dyDescent="0.25">
      <c r="B30" s="358">
        <v>19</v>
      </c>
      <c r="C30" s="81" t="s">
        <v>807</v>
      </c>
      <c r="D30" s="81" t="s">
        <v>808</v>
      </c>
      <c r="E30" s="81" t="s">
        <v>809</v>
      </c>
      <c r="F30" s="77" t="s">
        <v>161</v>
      </c>
      <c r="G30" s="81" t="s">
        <v>749</v>
      </c>
      <c r="H30" s="78">
        <v>59.1</v>
      </c>
      <c r="I30" s="82">
        <v>95.36</v>
      </c>
      <c r="J30" s="51">
        <v>1.259802E-3</v>
      </c>
      <c r="K30" s="86">
        <v>43866</v>
      </c>
      <c r="L30" s="86">
        <v>44961</v>
      </c>
      <c r="M30" s="81" t="s">
        <v>736</v>
      </c>
      <c r="N30" s="81" t="s">
        <v>811</v>
      </c>
      <c r="O30" s="77">
        <v>1</v>
      </c>
      <c r="P30" s="81" t="s">
        <v>1604</v>
      </c>
      <c r="Q30" s="358"/>
      <c r="R30" s="48" t="s">
        <v>1605</v>
      </c>
      <c r="S30" s="107" t="s">
        <v>1606</v>
      </c>
      <c r="T30" s="107" t="s">
        <v>1607</v>
      </c>
      <c r="U30" s="107" t="s">
        <v>1614</v>
      </c>
    </row>
    <row r="31" spans="2:21" x14ac:dyDescent="0.25">
      <c r="B31" s="359">
        <v>20</v>
      </c>
      <c r="C31" s="77" t="s">
        <v>812</v>
      </c>
      <c r="D31" s="81" t="s">
        <v>607</v>
      </c>
      <c r="E31" s="81" t="s">
        <v>813</v>
      </c>
      <c r="F31" s="77" t="s">
        <v>50</v>
      </c>
      <c r="G31" s="81" t="s">
        <v>749</v>
      </c>
      <c r="H31" s="78">
        <v>66.3</v>
      </c>
      <c r="I31" s="79">
        <v>55.99</v>
      </c>
      <c r="J31" s="51">
        <v>7.922227481454001E-4</v>
      </c>
      <c r="K31" s="86">
        <v>43872</v>
      </c>
      <c r="L31" s="86">
        <v>44967</v>
      </c>
      <c r="M31" s="81" t="s">
        <v>736</v>
      </c>
      <c r="N31" s="81" t="s">
        <v>814</v>
      </c>
      <c r="O31" s="77">
        <v>1</v>
      </c>
      <c r="P31" s="81" t="s">
        <v>1604</v>
      </c>
      <c r="Q31" s="359">
        <v>20</v>
      </c>
      <c r="R31" s="48" t="s">
        <v>1605</v>
      </c>
      <c r="S31" s="107" t="s">
        <v>1606</v>
      </c>
      <c r="T31" s="107" t="s">
        <v>1607</v>
      </c>
      <c r="U31" s="107" t="s">
        <v>1601</v>
      </c>
    </row>
    <row r="32" spans="2:21" x14ac:dyDescent="0.25">
      <c r="B32" s="54">
        <v>20</v>
      </c>
      <c r="C32" s="77" t="s">
        <v>812</v>
      </c>
      <c r="D32" s="81" t="s">
        <v>607</v>
      </c>
      <c r="E32" s="81" t="s">
        <v>813</v>
      </c>
      <c r="F32" s="77" t="s">
        <v>161</v>
      </c>
      <c r="G32" s="81" t="s">
        <v>749</v>
      </c>
      <c r="H32" s="78">
        <v>66.7</v>
      </c>
      <c r="I32" s="79">
        <v>55.99</v>
      </c>
      <c r="J32" s="51">
        <v>8.3480480940780009E-4</v>
      </c>
      <c r="K32" s="86">
        <v>43872</v>
      </c>
      <c r="L32" s="86">
        <v>44967</v>
      </c>
      <c r="M32" s="81" t="s">
        <v>736</v>
      </c>
      <c r="N32" s="81" t="s">
        <v>814</v>
      </c>
      <c r="O32" s="77">
        <v>1</v>
      </c>
      <c r="P32" s="81" t="s">
        <v>1604</v>
      </c>
      <c r="Q32" s="54"/>
      <c r="R32" s="48" t="s">
        <v>1605</v>
      </c>
      <c r="S32" s="107" t="s">
        <v>1606</v>
      </c>
      <c r="T32" s="107" t="s">
        <v>1607</v>
      </c>
      <c r="U32" s="107" t="s">
        <v>1601</v>
      </c>
    </row>
    <row r="33" spans="2:21" x14ac:dyDescent="0.25">
      <c r="B33" s="359">
        <v>21</v>
      </c>
      <c r="C33" s="77" t="s">
        <v>815</v>
      </c>
      <c r="D33" s="81" t="s">
        <v>816</v>
      </c>
      <c r="E33" s="81" t="s">
        <v>817</v>
      </c>
      <c r="F33" s="77" t="s">
        <v>50</v>
      </c>
      <c r="G33" s="81" t="s">
        <v>749</v>
      </c>
      <c r="H33" s="78">
        <v>58.7</v>
      </c>
      <c r="I33" s="79">
        <v>95.44</v>
      </c>
      <c r="J33" s="51">
        <v>1.195616E-3</v>
      </c>
      <c r="K33" s="86">
        <v>43872</v>
      </c>
      <c r="L33" s="86">
        <v>44967</v>
      </c>
      <c r="M33" s="81" t="s">
        <v>736</v>
      </c>
      <c r="N33" s="81" t="s">
        <v>818</v>
      </c>
      <c r="O33" s="77">
        <v>1</v>
      </c>
      <c r="P33" s="81" t="s">
        <v>1604</v>
      </c>
      <c r="Q33" s="359">
        <v>21</v>
      </c>
      <c r="R33" s="48" t="s">
        <v>1605</v>
      </c>
      <c r="S33" s="107" t="s">
        <v>1606</v>
      </c>
      <c r="T33" s="107" t="s">
        <v>1607</v>
      </c>
      <c r="U33" s="107" t="s">
        <v>1608</v>
      </c>
    </row>
    <row r="34" spans="2:21" x14ac:dyDescent="0.25">
      <c r="B34" s="359">
        <v>21</v>
      </c>
      <c r="C34" s="77" t="s">
        <v>815</v>
      </c>
      <c r="D34" s="81" t="s">
        <v>816</v>
      </c>
      <c r="E34" s="81" t="s">
        <v>817</v>
      </c>
      <c r="F34" s="77" t="s">
        <v>161</v>
      </c>
      <c r="G34" s="81" t="s">
        <v>749</v>
      </c>
      <c r="H34" s="78">
        <v>58.6</v>
      </c>
      <c r="I34" s="79">
        <v>95.44</v>
      </c>
      <c r="J34" s="51">
        <v>1.250192E-3</v>
      </c>
      <c r="K34" s="86">
        <v>43872</v>
      </c>
      <c r="L34" s="86">
        <v>44967</v>
      </c>
      <c r="M34" s="81" t="s">
        <v>736</v>
      </c>
      <c r="N34" s="81" t="s">
        <v>818</v>
      </c>
      <c r="O34" s="77">
        <v>1</v>
      </c>
      <c r="P34" s="81" t="s">
        <v>1604</v>
      </c>
      <c r="Q34" s="359"/>
      <c r="R34" s="48" t="s">
        <v>1605</v>
      </c>
      <c r="S34" s="107" t="s">
        <v>1606</v>
      </c>
      <c r="T34" s="107" t="s">
        <v>1607</v>
      </c>
      <c r="U34" s="107" t="s">
        <v>1608</v>
      </c>
    </row>
    <row r="35" spans="2:21" x14ac:dyDescent="0.25">
      <c r="B35" s="54">
        <v>22</v>
      </c>
      <c r="C35" s="77" t="s">
        <v>662</v>
      </c>
      <c r="D35" s="77" t="s">
        <v>663</v>
      </c>
      <c r="E35" s="77" t="s">
        <v>819</v>
      </c>
      <c r="F35" s="77" t="s">
        <v>50</v>
      </c>
      <c r="G35" s="77" t="s">
        <v>749</v>
      </c>
      <c r="H35" s="78">
        <v>61.7</v>
      </c>
      <c r="I35" s="79">
        <v>95.68</v>
      </c>
      <c r="J35" s="51">
        <v>1.259881E-3</v>
      </c>
      <c r="K35" s="85">
        <v>43872</v>
      </c>
      <c r="L35" s="85">
        <v>44967</v>
      </c>
      <c r="M35" s="77" t="s">
        <v>753</v>
      </c>
      <c r="N35" s="77" t="s">
        <v>820</v>
      </c>
      <c r="O35" s="77">
        <v>1</v>
      </c>
      <c r="P35" s="77" t="s">
        <v>1604</v>
      </c>
      <c r="Q35" s="54">
        <v>22</v>
      </c>
      <c r="R35" s="48" t="s">
        <v>1605</v>
      </c>
      <c r="S35" s="107" t="s">
        <v>1606</v>
      </c>
      <c r="T35" s="107" t="s">
        <v>1607</v>
      </c>
      <c r="U35" s="107" t="s">
        <v>1601</v>
      </c>
    </row>
    <row r="36" spans="2:21" x14ac:dyDescent="0.25">
      <c r="B36" s="359">
        <v>22</v>
      </c>
      <c r="C36" s="77" t="s">
        <v>662</v>
      </c>
      <c r="D36" s="77" t="s">
        <v>663</v>
      </c>
      <c r="E36" s="77" t="s">
        <v>819</v>
      </c>
      <c r="F36" s="77" t="s">
        <v>161</v>
      </c>
      <c r="G36" s="77" t="s">
        <v>749</v>
      </c>
      <c r="H36" s="78">
        <v>62.1</v>
      </c>
      <c r="I36" s="79">
        <v>95.68</v>
      </c>
      <c r="J36" s="51">
        <v>1.328194E-3</v>
      </c>
      <c r="K36" s="85">
        <v>43872</v>
      </c>
      <c r="L36" s="85">
        <v>44967</v>
      </c>
      <c r="M36" s="77" t="s">
        <v>753</v>
      </c>
      <c r="N36" s="77" t="s">
        <v>820</v>
      </c>
      <c r="O36" s="77">
        <v>1</v>
      </c>
      <c r="P36" s="77" t="s">
        <v>1604</v>
      </c>
      <c r="Q36" s="359"/>
      <c r="R36" s="48" t="s">
        <v>1605</v>
      </c>
      <c r="S36" s="107" t="s">
        <v>1606</v>
      </c>
      <c r="T36" s="107" t="s">
        <v>1607</v>
      </c>
      <c r="U36" s="107" t="s">
        <v>1601</v>
      </c>
    </row>
    <row r="37" spans="2:21" x14ac:dyDescent="0.25">
      <c r="B37" s="359">
        <v>23</v>
      </c>
      <c r="C37" s="77" t="s">
        <v>821</v>
      </c>
      <c r="D37" s="77" t="s">
        <v>265</v>
      </c>
      <c r="E37" s="77" t="s">
        <v>822</v>
      </c>
      <c r="F37" s="77" t="s">
        <v>50</v>
      </c>
      <c r="G37" s="77" t="s">
        <v>749</v>
      </c>
      <c r="H37" s="78">
        <v>60</v>
      </c>
      <c r="I37" s="79">
        <v>95.24</v>
      </c>
      <c r="J37" s="51">
        <v>1.219534E-3</v>
      </c>
      <c r="K37" s="85">
        <v>43872</v>
      </c>
      <c r="L37" s="85">
        <v>44967</v>
      </c>
      <c r="M37" s="77" t="s">
        <v>753</v>
      </c>
      <c r="N37" s="77" t="s">
        <v>823</v>
      </c>
      <c r="O37" s="77">
        <v>1</v>
      </c>
      <c r="P37" s="77" t="s">
        <v>1604</v>
      </c>
      <c r="Q37" s="359">
        <v>23</v>
      </c>
      <c r="R37" s="48" t="s">
        <v>1610</v>
      </c>
      <c r="S37" s="107" t="s">
        <v>1606</v>
      </c>
      <c r="T37" s="107" t="s">
        <v>1607</v>
      </c>
      <c r="U37" s="107" t="s">
        <v>1601</v>
      </c>
    </row>
    <row r="38" spans="2:21" x14ac:dyDescent="0.25">
      <c r="B38" s="359">
        <v>24</v>
      </c>
      <c r="C38" s="87" t="s">
        <v>824</v>
      </c>
      <c r="D38" s="87" t="s">
        <v>694</v>
      </c>
      <c r="E38" s="87" t="s">
        <v>825</v>
      </c>
      <c r="F38" s="87" t="s">
        <v>50</v>
      </c>
      <c r="G38" s="87" t="s">
        <v>749</v>
      </c>
      <c r="H38" s="88">
        <v>65</v>
      </c>
      <c r="I38" s="89">
        <v>96.84</v>
      </c>
      <c r="J38" s="58">
        <v>1.3433570000000001E-3</v>
      </c>
      <c r="K38" s="85">
        <v>43879</v>
      </c>
      <c r="L38" s="85">
        <v>44974</v>
      </c>
      <c r="M38" s="87" t="s">
        <v>753</v>
      </c>
      <c r="N38" s="87" t="s">
        <v>826</v>
      </c>
      <c r="O38" s="77">
        <v>1</v>
      </c>
      <c r="P38" s="87" t="s">
        <v>1604</v>
      </c>
      <c r="Q38" s="359">
        <v>24</v>
      </c>
      <c r="R38" s="357" t="s">
        <v>1605</v>
      </c>
      <c r="S38" s="107" t="s">
        <v>1606</v>
      </c>
      <c r="T38" s="107" t="s">
        <v>1607</v>
      </c>
      <c r="U38" s="107" t="s">
        <v>1601</v>
      </c>
    </row>
    <row r="39" spans="2:21" x14ac:dyDescent="0.25">
      <c r="B39" s="359">
        <v>24</v>
      </c>
      <c r="C39" s="87" t="s">
        <v>824</v>
      </c>
      <c r="D39" s="87" t="s">
        <v>694</v>
      </c>
      <c r="E39" s="87" t="s">
        <v>825</v>
      </c>
      <c r="F39" s="87" t="s">
        <v>161</v>
      </c>
      <c r="G39" s="87" t="s">
        <v>749</v>
      </c>
      <c r="H39" s="88">
        <v>65.400000000000006</v>
      </c>
      <c r="I39" s="89">
        <v>96.84</v>
      </c>
      <c r="J39" s="58">
        <v>1.4157320000000001E-3</v>
      </c>
      <c r="K39" s="85">
        <v>43879</v>
      </c>
      <c r="L39" s="85">
        <v>44974</v>
      </c>
      <c r="M39" s="87" t="s">
        <v>753</v>
      </c>
      <c r="N39" s="87" t="s">
        <v>826</v>
      </c>
      <c r="O39" s="77">
        <v>1</v>
      </c>
      <c r="P39" s="87" t="s">
        <v>1604</v>
      </c>
      <c r="Q39" s="359"/>
      <c r="R39" s="48" t="s">
        <v>1605</v>
      </c>
      <c r="S39" s="107" t="s">
        <v>1606</v>
      </c>
      <c r="T39" s="107" t="s">
        <v>1607</v>
      </c>
      <c r="U39" s="107" t="s">
        <v>1601</v>
      </c>
    </row>
    <row r="40" spans="2:21" x14ac:dyDescent="0.25">
      <c r="B40" s="359">
        <v>25</v>
      </c>
      <c r="C40" s="87" t="s">
        <v>827</v>
      </c>
      <c r="D40" s="87" t="s">
        <v>690</v>
      </c>
      <c r="E40" s="87" t="s">
        <v>828</v>
      </c>
      <c r="F40" s="87" t="s">
        <v>50</v>
      </c>
      <c r="G40" s="87" t="s">
        <v>749</v>
      </c>
      <c r="H40" s="88">
        <v>66.2</v>
      </c>
      <c r="I40" s="89">
        <v>96.83</v>
      </c>
      <c r="J40" s="58">
        <v>1.3680159999999999E-3</v>
      </c>
      <c r="K40" s="85">
        <v>43879</v>
      </c>
      <c r="L40" s="85">
        <v>44974</v>
      </c>
      <c r="M40" s="87" t="s">
        <v>753</v>
      </c>
      <c r="N40" s="87" t="s">
        <v>829</v>
      </c>
      <c r="O40" s="77">
        <v>1</v>
      </c>
      <c r="P40" s="87" t="s">
        <v>1604</v>
      </c>
      <c r="Q40" s="359">
        <v>25</v>
      </c>
      <c r="R40" s="48" t="s">
        <v>1605</v>
      </c>
      <c r="S40" s="107" t="s">
        <v>1606</v>
      </c>
      <c r="T40" s="107" t="s">
        <v>1607</v>
      </c>
      <c r="U40" s="107" t="s">
        <v>1601</v>
      </c>
    </row>
    <row r="41" spans="2:21" x14ac:dyDescent="0.25">
      <c r="B41" s="359">
        <v>25</v>
      </c>
      <c r="C41" s="87" t="s">
        <v>827</v>
      </c>
      <c r="D41" s="87" t="s">
        <v>690</v>
      </c>
      <c r="E41" s="87" t="s">
        <v>828</v>
      </c>
      <c r="F41" s="87" t="s">
        <v>161</v>
      </c>
      <c r="G41" s="87" t="s">
        <v>749</v>
      </c>
      <c r="H41" s="88">
        <v>66.599999999999994</v>
      </c>
      <c r="I41" s="89">
        <v>96.83</v>
      </c>
      <c r="J41" s="58">
        <v>1.4415599999999999E-3</v>
      </c>
      <c r="K41" s="85">
        <v>43879</v>
      </c>
      <c r="L41" s="85">
        <v>44974</v>
      </c>
      <c r="M41" s="87" t="s">
        <v>753</v>
      </c>
      <c r="N41" s="87" t="s">
        <v>829</v>
      </c>
      <c r="O41" s="77">
        <v>1</v>
      </c>
      <c r="P41" s="87" t="s">
        <v>1604</v>
      </c>
      <c r="Q41" s="359"/>
      <c r="R41" s="48" t="s">
        <v>1605</v>
      </c>
      <c r="S41" s="107" t="s">
        <v>1606</v>
      </c>
      <c r="T41" s="107" t="s">
        <v>1607</v>
      </c>
      <c r="U41" s="107" t="s">
        <v>1601</v>
      </c>
    </row>
    <row r="42" spans="2:21" x14ac:dyDescent="0.25">
      <c r="B42" s="54">
        <v>26</v>
      </c>
      <c r="C42" s="87" t="s">
        <v>830</v>
      </c>
      <c r="D42" s="87" t="s">
        <v>831</v>
      </c>
      <c r="E42" s="87" t="s">
        <v>832</v>
      </c>
      <c r="F42" s="87" t="s">
        <v>50</v>
      </c>
      <c r="G42" s="87" t="s">
        <v>749</v>
      </c>
      <c r="H42" s="88">
        <v>62.5</v>
      </c>
      <c r="I42" s="89">
        <v>85.85</v>
      </c>
      <c r="J42" s="58">
        <v>1.1451005668749999E-3</v>
      </c>
      <c r="K42" s="85">
        <v>43879</v>
      </c>
      <c r="L42" s="85">
        <v>44974</v>
      </c>
      <c r="M42" s="90" t="s">
        <v>736</v>
      </c>
      <c r="N42" s="90" t="s">
        <v>833</v>
      </c>
      <c r="O42" s="77">
        <v>1</v>
      </c>
      <c r="P42" s="87" t="s">
        <v>1604</v>
      </c>
      <c r="Q42" s="54">
        <v>26</v>
      </c>
      <c r="R42" s="48" t="s">
        <v>1605</v>
      </c>
      <c r="S42" s="107" t="s">
        <v>1606</v>
      </c>
      <c r="T42" s="107" t="s">
        <v>1607</v>
      </c>
      <c r="U42" s="107" t="s">
        <v>1601</v>
      </c>
    </row>
    <row r="43" spans="2:21" x14ac:dyDescent="0.25">
      <c r="B43" s="54">
        <v>26</v>
      </c>
      <c r="C43" s="87" t="s">
        <v>830</v>
      </c>
      <c r="D43" s="87" t="s">
        <v>831</v>
      </c>
      <c r="E43" s="87" t="s">
        <v>832</v>
      </c>
      <c r="F43" s="87" t="s">
        <v>161</v>
      </c>
      <c r="G43" s="87" t="s">
        <v>749</v>
      </c>
      <c r="H43" s="88">
        <v>62.8</v>
      </c>
      <c r="I43" s="89">
        <v>85.85</v>
      </c>
      <c r="J43" s="58">
        <v>1.2051707545079999E-3</v>
      </c>
      <c r="K43" s="85">
        <v>43879</v>
      </c>
      <c r="L43" s="85">
        <v>44974</v>
      </c>
      <c r="M43" s="90" t="s">
        <v>736</v>
      </c>
      <c r="N43" s="90" t="s">
        <v>833</v>
      </c>
      <c r="O43" s="77">
        <v>1</v>
      </c>
      <c r="P43" s="87" t="s">
        <v>1604</v>
      </c>
      <c r="Q43" s="54"/>
      <c r="R43" s="48" t="s">
        <v>1605</v>
      </c>
      <c r="S43" s="107" t="s">
        <v>1606</v>
      </c>
      <c r="T43" s="107" t="s">
        <v>1607</v>
      </c>
      <c r="U43" s="107" t="s">
        <v>1601</v>
      </c>
    </row>
    <row r="44" spans="2:21" x14ac:dyDescent="0.25">
      <c r="B44" s="54">
        <v>27</v>
      </c>
      <c r="C44" s="87" t="s">
        <v>834</v>
      </c>
      <c r="D44" s="87" t="s">
        <v>642</v>
      </c>
      <c r="E44" s="87" t="s">
        <v>835</v>
      </c>
      <c r="F44" s="87" t="s">
        <v>50</v>
      </c>
      <c r="G44" s="87" t="s">
        <v>749</v>
      </c>
      <c r="H44" s="88">
        <v>68.2</v>
      </c>
      <c r="I44" s="89">
        <v>91.32</v>
      </c>
      <c r="J44" s="58">
        <v>1.329149E-3</v>
      </c>
      <c r="K44" s="85">
        <v>43879</v>
      </c>
      <c r="L44" s="85">
        <v>44974</v>
      </c>
      <c r="M44" s="87" t="s">
        <v>753</v>
      </c>
      <c r="N44" s="87" t="s">
        <v>836</v>
      </c>
      <c r="O44" s="77">
        <v>1</v>
      </c>
      <c r="P44" s="87" t="s">
        <v>1604</v>
      </c>
      <c r="Q44" s="54">
        <v>27</v>
      </c>
      <c r="R44" s="48" t="s">
        <v>1605</v>
      </c>
      <c r="S44" s="107" t="s">
        <v>1606</v>
      </c>
      <c r="T44" s="107" t="s">
        <v>1607</v>
      </c>
      <c r="U44" s="107" t="s">
        <v>1601</v>
      </c>
    </row>
    <row r="45" spans="2:21" x14ac:dyDescent="0.25">
      <c r="B45" s="54">
        <v>27</v>
      </c>
      <c r="C45" s="87" t="s">
        <v>834</v>
      </c>
      <c r="D45" s="87" t="s">
        <v>642</v>
      </c>
      <c r="E45" s="87" t="s">
        <v>835</v>
      </c>
      <c r="F45" s="87" t="s">
        <v>161</v>
      </c>
      <c r="G45" s="87" t="s">
        <v>749</v>
      </c>
      <c r="H45" s="88">
        <v>68.3</v>
      </c>
      <c r="I45" s="89">
        <v>91.32</v>
      </c>
      <c r="J45" s="58">
        <v>1.3942329999999999E-3</v>
      </c>
      <c r="K45" s="85">
        <v>43879</v>
      </c>
      <c r="L45" s="85">
        <v>44974</v>
      </c>
      <c r="M45" s="87" t="s">
        <v>753</v>
      </c>
      <c r="N45" s="87" t="s">
        <v>836</v>
      </c>
      <c r="O45" s="77">
        <v>1</v>
      </c>
      <c r="P45" s="87" t="s">
        <v>1604</v>
      </c>
      <c r="Q45" s="54"/>
      <c r="R45" s="48" t="s">
        <v>1605</v>
      </c>
      <c r="S45" s="107" t="s">
        <v>1606</v>
      </c>
      <c r="T45" s="107" t="s">
        <v>1607</v>
      </c>
      <c r="U45" s="107" t="s">
        <v>1601</v>
      </c>
    </row>
    <row r="46" spans="2:21" x14ac:dyDescent="0.25">
      <c r="B46" s="54">
        <v>28</v>
      </c>
      <c r="C46" s="87" t="s">
        <v>837</v>
      </c>
      <c r="D46" s="87" t="s">
        <v>269</v>
      </c>
      <c r="E46" s="87" t="s">
        <v>838</v>
      </c>
      <c r="F46" s="87" t="s">
        <v>50</v>
      </c>
      <c r="G46" s="87" t="s">
        <v>749</v>
      </c>
      <c r="H46" s="88">
        <v>59.7</v>
      </c>
      <c r="I46" s="89">
        <v>96.33</v>
      </c>
      <c r="J46" s="58">
        <v>1.2273239999999999E-3</v>
      </c>
      <c r="K46" s="85">
        <v>43879</v>
      </c>
      <c r="L46" s="85">
        <v>44974</v>
      </c>
      <c r="M46" s="87" t="s">
        <v>753</v>
      </c>
      <c r="N46" s="87" t="s">
        <v>839</v>
      </c>
      <c r="O46" s="77">
        <v>1</v>
      </c>
      <c r="P46" s="87" t="s">
        <v>1604</v>
      </c>
      <c r="Q46" s="359">
        <v>28</v>
      </c>
      <c r="R46" s="357" t="s">
        <v>1610</v>
      </c>
      <c r="S46" s="107" t="s">
        <v>1606</v>
      </c>
      <c r="T46" s="107" t="s">
        <v>1607</v>
      </c>
      <c r="U46" s="107" t="s">
        <v>1601</v>
      </c>
    </row>
    <row r="47" spans="2:21" x14ac:dyDescent="0.25">
      <c r="B47" s="359">
        <v>29</v>
      </c>
      <c r="C47" s="87" t="s">
        <v>660</v>
      </c>
      <c r="D47" s="87" t="s">
        <v>661</v>
      </c>
      <c r="E47" s="87" t="s">
        <v>840</v>
      </c>
      <c r="F47" s="87" t="s">
        <v>50</v>
      </c>
      <c r="G47" s="87" t="s">
        <v>749</v>
      </c>
      <c r="H47" s="88">
        <v>54.7</v>
      </c>
      <c r="I47" s="89">
        <v>100</v>
      </c>
      <c r="J47" s="58">
        <v>1.1673759999999999E-3</v>
      </c>
      <c r="K47" s="85">
        <v>43881</v>
      </c>
      <c r="L47" s="85">
        <v>44976</v>
      </c>
      <c r="M47" s="90" t="s">
        <v>736</v>
      </c>
      <c r="N47" s="90" t="s">
        <v>841</v>
      </c>
      <c r="O47" s="77">
        <v>1</v>
      </c>
      <c r="P47" s="87" t="s">
        <v>1604</v>
      </c>
      <c r="Q47" s="359">
        <v>29</v>
      </c>
      <c r="R47" s="48" t="s">
        <v>1605</v>
      </c>
      <c r="S47" s="107" t="s">
        <v>1606</v>
      </c>
      <c r="T47" s="107" t="s">
        <v>1607</v>
      </c>
      <c r="U47" s="107" t="s">
        <v>1608</v>
      </c>
    </row>
    <row r="48" spans="2:21" x14ac:dyDescent="0.25">
      <c r="B48" s="54">
        <v>29</v>
      </c>
      <c r="C48" s="87" t="s">
        <v>660</v>
      </c>
      <c r="D48" s="87" t="s">
        <v>661</v>
      </c>
      <c r="E48" s="87" t="s">
        <v>840</v>
      </c>
      <c r="F48" s="87" t="s">
        <v>161</v>
      </c>
      <c r="G48" s="87" t="s">
        <v>749</v>
      </c>
      <c r="H48" s="88">
        <v>54.8</v>
      </c>
      <c r="I48" s="89">
        <v>100</v>
      </c>
      <c r="J48" s="58">
        <v>1.224981E-3</v>
      </c>
      <c r="K48" s="85">
        <v>43881</v>
      </c>
      <c r="L48" s="85">
        <v>44976</v>
      </c>
      <c r="M48" s="90" t="s">
        <v>736</v>
      </c>
      <c r="N48" s="90" t="s">
        <v>841</v>
      </c>
      <c r="O48" s="77">
        <v>1</v>
      </c>
      <c r="P48" s="87" t="s">
        <v>1604</v>
      </c>
      <c r="Q48" s="54"/>
      <c r="R48" s="48" t="s">
        <v>1605</v>
      </c>
      <c r="S48" s="107" t="s">
        <v>1606</v>
      </c>
      <c r="T48" s="107" t="s">
        <v>1607</v>
      </c>
      <c r="U48" s="107" t="s">
        <v>1608</v>
      </c>
    </row>
    <row r="49" spans="2:21" x14ac:dyDescent="0.25">
      <c r="B49" s="359">
        <v>30</v>
      </c>
      <c r="C49" s="87" t="s">
        <v>842</v>
      </c>
      <c r="D49" s="87" t="s">
        <v>843</v>
      </c>
      <c r="E49" s="87" t="s">
        <v>844</v>
      </c>
      <c r="F49" s="87" t="s">
        <v>50</v>
      </c>
      <c r="G49" s="87" t="s">
        <v>749</v>
      </c>
      <c r="H49" s="88">
        <v>66.400000000000006</v>
      </c>
      <c r="I49" s="89">
        <v>98.99</v>
      </c>
      <c r="J49" s="58">
        <v>1.402758E-3</v>
      </c>
      <c r="K49" s="85">
        <v>43881</v>
      </c>
      <c r="L49" s="85">
        <v>44976</v>
      </c>
      <c r="M49" s="87" t="s">
        <v>753</v>
      </c>
      <c r="N49" s="87" t="s">
        <v>845</v>
      </c>
      <c r="O49" s="77">
        <v>1</v>
      </c>
      <c r="P49" s="87" t="s">
        <v>1604</v>
      </c>
      <c r="Q49" s="359">
        <v>30</v>
      </c>
      <c r="R49" s="48" t="s">
        <v>1605</v>
      </c>
      <c r="S49" s="107" t="s">
        <v>1606</v>
      </c>
      <c r="T49" s="107" t="s">
        <v>1607</v>
      </c>
      <c r="U49" s="107" t="s">
        <v>1615</v>
      </c>
    </row>
    <row r="50" spans="2:21" x14ac:dyDescent="0.25">
      <c r="B50" s="359">
        <v>30</v>
      </c>
      <c r="C50" s="87" t="s">
        <v>842</v>
      </c>
      <c r="D50" s="87" t="s">
        <v>843</v>
      </c>
      <c r="E50" s="87" t="s">
        <v>844</v>
      </c>
      <c r="F50" s="87" t="s">
        <v>161</v>
      </c>
      <c r="G50" s="87" t="s">
        <v>749</v>
      </c>
      <c r="H50" s="88">
        <v>66.7</v>
      </c>
      <c r="I50" s="89">
        <v>98.99</v>
      </c>
      <c r="J50" s="58">
        <v>1.4759300000000001E-3</v>
      </c>
      <c r="K50" s="85">
        <v>43881</v>
      </c>
      <c r="L50" s="85">
        <v>44976</v>
      </c>
      <c r="M50" s="87" t="s">
        <v>753</v>
      </c>
      <c r="N50" s="87" t="s">
        <v>845</v>
      </c>
      <c r="O50" s="77">
        <v>1</v>
      </c>
      <c r="P50" s="87" t="s">
        <v>1604</v>
      </c>
      <c r="Q50" s="359"/>
      <c r="R50" s="48" t="s">
        <v>1605</v>
      </c>
      <c r="S50" s="107" t="s">
        <v>1606</v>
      </c>
      <c r="T50" s="107" t="s">
        <v>1607</v>
      </c>
      <c r="U50" s="107" t="s">
        <v>1615</v>
      </c>
    </row>
    <row r="51" spans="2:21" x14ac:dyDescent="0.25">
      <c r="B51" s="359">
        <v>31</v>
      </c>
      <c r="C51" s="87" t="s">
        <v>846</v>
      </c>
      <c r="D51" s="87" t="s">
        <v>847</v>
      </c>
      <c r="E51" s="87" t="s">
        <v>848</v>
      </c>
      <c r="F51" s="87" t="s">
        <v>50</v>
      </c>
      <c r="G51" s="87" t="s">
        <v>749</v>
      </c>
      <c r="H51" s="88">
        <v>68.099999999999994</v>
      </c>
      <c r="I51" s="89">
        <v>95.74</v>
      </c>
      <c r="J51" s="58">
        <v>1.391438E-3</v>
      </c>
      <c r="K51" s="85">
        <v>43881</v>
      </c>
      <c r="L51" s="85">
        <v>44976</v>
      </c>
      <c r="M51" s="87" t="s">
        <v>753</v>
      </c>
      <c r="N51" s="87" t="s">
        <v>849</v>
      </c>
      <c r="O51" s="77">
        <v>1</v>
      </c>
      <c r="P51" s="87" t="s">
        <v>1604</v>
      </c>
      <c r="Q51" s="359">
        <v>31</v>
      </c>
      <c r="R51" s="48" t="s">
        <v>1610</v>
      </c>
      <c r="S51" s="107" t="s">
        <v>1606</v>
      </c>
      <c r="T51" s="107" t="s">
        <v>1607</v>
      </c>
      <c r="U51" s="107" t="s">
        <v>1614</v>
      </c>
    </row>
    <row r="52" spans="2:21" x14ac:dyDescent="0.25">
      <c r="B52" s="359">
        <v>32</v>
      </c>
      <c r="C52" s="87" t="s">
        <v>850</v>
      </c>
      <c r="D52" s="87" t="s">
        <v>851</v>
      </c>
      <c r="E52" s="87" t="s">
        <v>852</v>
      </c>
      <c r="F52" s="87" t="s">
        <v>735</v>
      </c>
      <c r="G52" s="87" t="s">
        <v>735</v>
      </c>
      <c r="H52" s="88">
        <v>80.599999999999994</v>
      </c>
      <c r="I52" s="89">
        <v>41.6</v>
      </c>
      <c r="J52" s="58">
        <v>1.1117880000000001E-3</v>
      </c>
      <c r="K52" s="85">
        <v>43881</v>
      </c>
      <c r="L52" s="85">
        <v>44976</v>
      </c>
      <c r="M52" s="87" t="s">
        <v>736</v>
      </c>
      <c r="N52" s="87" t="s">
        <v>853</v>
      </c>
      <c r="O52" s="77">
        <v>1</v>
      </c>
      <c r="P52" s="87" t="s">
        <v>735</v>
      </c>
      <c r="Q52" s="359">
        <v>32</v>
      </c>
      <c r="R52" s="48" t="e">
        <v>#N/A</v>
      </c>
      <c r="S52" s="107"/>
      <c r="T52" s="107"/>
      <c r="U52" s="107" t="s">
        <v>1608</v>
      </c>
    </row>
    <row r="53" spans="2:21" x14ac:dyDescent="0.25">
      <c r="B53" s="54">
        <v>33</v>
      </c>
      <c r="C53" s="87" t="s">
        <v>854</v>
      </c>
      <c r="D53" s="87" t="s">
        <v>855</v>
      </c>
      <c r="E53" s="87" t="s">
        <v>856</v>
      </c>
      <c r="F53" s="87" t="s">
        <v>735</v>
      </c>
      <c r="G53" s="87" t="s">
        <v>735</v>
      </c>
      <c r="H53" s="88">
        <v>79.400000000000006</v>
      </c>
      <c r="I53" s="89">
        <v>28</v>
      </c>
      <c r="J53" s="58">
        <v>7.3717749999999995E-4</v>
      </c>
      <c r="K53" s="85">
        <v>43881</v>
      </c>
      <c r="L53" s="85">
        <v>44976</v>
      </c>
      <c r="M53" s="87" t="s">
        <v>736</v>
      </c>
      <c r="N53" s="87" t="s">
        <v>857</v>
      </c>
      <c r="O53" s="77">
        <v>1</v>
      </c>
      <c r="P53" s="87" t="s">
        <v>735</v>
      </c>
      <c r="Q53" s="54">
        <v>33</v>
      </c>
      <c r="R53" s="48" t="e">
        <v>#N/A</v>
      </c>
      <c r="S53" s="107"/>
      <c r="T53" s="107"/>
      <c r="U53" s="107" t="s">
        <v>1612</v>
      </c>
    </row>
    <row r="54" spans="2:21" x14ac:dyDescent="0.25">
      <c r="B54" s="54">
        <v>34</v>
      </c>
      <c r="C54" s="87" t="s">
        <v>858</v>
      </c>
      <c r="D54" s="87" t="s">
        <v>233</v>
      </c>
      <c r="E54" s="87" t="s">
        <v>859</v>
      </c>
      <c r="F54" s="87" t="s">
        <v>735</v>
      </c>
      <c r="G54" s="87" t="s">
        <v>735</v>
      </c>
      <c r="H54" s="88">
        <v>81.2</v>
      </c>
      <c r="I54" s="89">
        <v>37.17</v>
      </c>
      <c r="J54" s="58">
        <v>1.0007880000000001E-3</v>
      </c>
      <c r="K54" s="85">
        <v>43881</v>
      </c>
      <c r="L54" s="85">
        <v>44976</v>
      </c>
      <c r="M54" s="87" t="s">
        <v>736</v>
      </c>
      <c r="N54" s="87" t="s">
        <v>860</v>
      </c>
      <c r="O54" s="77">
        <v>1</v>
      </c>
      <c r="P54" s="87" t="s">
        <v>735</v>
      </c>
      <c r="Q54" s="54">
        <v>34</v>
      </c>
      <c r="R54" s="48" t="e">
        <v>#N/A</v>
      </c>
      <c r="S54" s="107"/>
      <c r="T54" s="107"/>
      <c r="U54" s="107" t="s">
        <v>1602</v>
      </c>
    </row>
    <row r="55" spans="2:21" x14ac:dyDescent="0.25">
      <c r="B55" s="54">
        <v>35</v>
      </c>
      <c r="C55" s="87" t="s">
        <v>861</v>
      </c>
      <c r="D55" s="87" t="s">
        <v>862</v>
      </c>
      <c r="E55" s="87" t="s">
        <v>863</v>
      </c>
      <c r="F55" s="87" t="s">
        <v>50</v>
      </c>
      <c r="G55" s="87" t="s">
        <v>749</v>
      </c>
      <c r="H55" s="88">
        <v>55.7</v>
      </c>
      <c r="I55" s="89">
        <v>94.63</v>
      </c>
      <c r="J55" s="58">
        <v>1.1248829999999999E-3</v>
      </c>
      <c r="K55" s="85">
        <v>43893</v>
      </c>
      <c r="L55" s="85">
        <v>44987</v>
      </c>
      <c r="M55" s="87" t="s">
        <v>753</v>
      </c>
      <c r="N55" s="87" t="s">
        <v>864</v>
      </c>
      <c r="O55" s="77">
        <v>1</v>
      </c>
      <c r="P55" s="87" t="s">
        <v>1604</v>
      </c>
      <c r="Q55" s="54">
        <v>35</v>
      </c>
      <c r="R55" s="48" t="s">
        <v>1605</v>
      </c>
      <c r="S55" s="107" t="s">
        <v>1606</v>
      </c>
      <c r="T55" s="107" t="s">
        <v>1607</v>
      </c>
      <c r="U55" s="107" t="s">
        <v>1601</v>
      </c>
    </row>
    <row r="56" spans="2:21" x14ac:dyDescent="0.25">
      <c r="B56" s="359">
        <v>35</v>
      </c>
      <c r="C56" s="87" t="s">
        <v>861</v>
      </c>
      <c r="D56" s="87" t="s">
        <v>862</v>
      </c>
      <c r="E56" s="87" t="s">
        <v>863</v>
      </c>
      <c r="F56" s="87" t="s">
        <v>161</v>
      </c>
      <c r="G56" s="87" t="s">
        <v>749</v>
      </c>
      <c r="H56" s="88">
        <v>56.1</v>
      </c>
      <c r="I56" s="89">
        <v>94.63</v>
      </c>
      <c r="J56" s="58" t="s">
        <v>865</v>
      </c>
      <c r="K56" s="85">
        <v>43893</v>
      </c>
      <c r="L56" s="85">
        <v>44987</v>
      </c>
      <c r="M56" s="87" t="s">
        <v>753</v>
      </c>
      <c r="N56" s="87" t="s">
        <v>864</v>
      </c>
      <c r="O56" s="77">
        <v>1</v>
      </c>
      <c r="P56" s="87" t="s">
        <v>1604</v>
      </c>
      <c r="Q56" s="359"/>
      <c r="R56" s="48" t="s">
        <v>1605</v>
      </c>
      <c r="S56" s="107" t="s">
        <v>1606</v>
      </c>
      <c r="T56" s="107" t="s">
        <v>1607</v>
      </c>
      <c r="U56" s="107" t="s">
        <v>1601</v>
      </c>
    </row>
    <row r="57" spans="2:21" x14ac:dyDescent="0.25">
      <c r="B57" s="359">
        <v>36</v>
      </c>
      <c r="C57" s="77" t="s">
        <v>665</v>
      </c>
      <c r="D57" s="77" t="s">
        <v>666</v>
      </c>
      <c r="E57" s="77" t="s">
        <v>866</v>
      </c>
      <c r="F57" s="77" t="s">
        <v>50</v>
      </c>
      <c r="G57" s="77" t="s">
        <v>749</v>
      </c>
      <c r="H57" s="78">
        <v>61.9</v>
      </c>
      <c r="I57" s="79">
        <v>98.44</v>
      </c>
      <c r="J57" s="51">
        <v>1.3004259999999999E-3</v>
      </c>
      <c r="K57" s="85">
        <v>43893</v>
      </c>
      <c r="L57" s="85">
        <v>44987</v>
      </c>
      <c r="M57" s="77" t="s">
        <v>753</v>
      </c>
      <c r="N57" s="77" t="s">
        <v>867</v>
      </c>
      <c r="O57" s="77">
        <v>1</v>
      </c>
      <c r="P57" s="77" t="s">
        <v>1604</v>
      </c>
      <c r="Q57" s="359">
        <v>36</v>
      </c>
      <c r="R57" s="48" t="s">
        <v>1605</v>
      </c>
      <c r="S57" s="107" t="s">
        <v>1606</v>
      </c>
      <c r="T57" s="107" t="s">
        <v>1607</v>
      </c>
      <c r="U57" s="107" t="s">
        <v>1601</v>
      </c>
    </row>
    <row r="58" spans="2:21" x14ac:dyDescent="0.25">
      <c r="B58" s="359">
        <v>36</v>
      </c>
      <c r="C58" s="77" t="s">
        <v>665</v>
      </c>
      <c r="D58" s="77" t="s">
        <v>666</v>
      </c>
      <c r="E58" s="77" t="s">
        <v>866</v>
      </c>
      <c r="F58" s="77" t="s">
        <v>161</v>
      </c>
      <c r="G58" s="77" t="s">
        <v>749</v>
      </c>
      <c r="H58" s="78">
        <v>62.2</v>
      </c>
      <c r="I58" s="79">
        <v>98.44</v>
      </c>
      <c r="J58" s="51">
        <v>1.368707E-3</v>
      </c>
      <c r="K58" s="85">
        <v>43893</v>
      </c>
      <c r="L58" s="85">
        <v>44987</v>
      </c>
      <c r="M58" s="77" t="s">
        <v>753</v>
      </c>
      <c r="N58" s="77" t="s">
        <v>867</v>
      </c>
      <c r="O58" s="77">
        <v>1</v>
      </c>
      <c r="P58" s="77" t="s">
        <v>1604</v>
      </c>
      <c r="Q58" s="359"/>
      <c r="R58" s="48" t="s">
        <v>1605</v>
      </c>
      <c r="S58" s="107" t="s">
        <v>1606</v>
      </c>
      <c r="T58" s="107" t="s">
        <v>1607</v>
      </c>
      <c r="U58" s="107" t="s">
        <v>1601</v>
      </c>
    </row>
    <row r="59" spans="2:21" x14ac:dyDescent="0.25">
      <c r="B59" s="359">
        <v>37</v>
      </c>
      <c r="C59" s="77" t="s">
        <v>667</v>
      </c>
      <c r="D59" s="77" t="s">
        <v>668</v>
      </c>
      <c r="E59" s="77" t="s">
        <v>868</v>
      </c>
      <c r="F59" s="77" t="s">
        <v>50</v>
      </c>
      <c r="G59" s="77" t="s">
        <v>749</v>
      </c>
      <c r="H59" s="78">
        <v>59.4</v>
      </c>
      <c r="I59" s="79">
        <v>96.1</v>
      </c>
      <c r="J59" s="51">
        <v>1.2182409999999999E-3</v>
      </c>
      <c r="K59" s="85">
        <v>43893</v>
      </c>
      <c r="L59" s="85">
        <v>44987</v>
      </c>
      <c r="M59" s="77" t="s">
        <v>753</v>
      </c>
      <c r="N59" s="77" t="s">
        <v>869</v>
      </c>
      <c r="O59" s="77">
        <v>1</v>
      </c>
      <c r="P59" s="77" t="s">
        <v>1604</v>
      </c>
      <c r="Q59" s="359">
        <v>37</v>
      </c>
      <c r="R59" s="48" t="s">
        <v>1605</v>
      </c>
      <c r="S59" s="107" t="s">
        <v>1606</v>
      </c>
      <c r="T59" s="107" t="s">
        <v>1607</v>
      </c>
      <c r="U59" s="107" t="s">
        <v>1601</v>
      </c>
    </row>
    <row r="60" spans="2:21" x14ac:dyDescent="0.25">
      <c r="B60" s="359">
        <v>37</v>
      </c>
      <c r="C60" s="77" t="s">
        <v>667</v>
      </c>
      <c r="D60" s="77" t="s">
        <v>668</v>
      </c>
      <c r="E60" s="77" t="s">
        <v>868</v>
      </c>
      <c r="F60" s="77" t="s">
        <v>161</v>
      </c>
      <c r="G60" s="77" t="s">
        <v>749</v>
      </c>
      <c r="H60" s="78">
        <v>59.3</v>
      </c>
      <c r="I60" s="79">
        <v>96.1</v>
      </c>
      <c r="J60" s="51">
        <v>1.2738750000000001E-3</v>
      </c>
      <c r="K60" s="85">
        <v>43893</v>
      </c>
      <c r="L60" s="85">
        <v>44987</v>
      </c>
      <c r="M60" s="77" t="s">
        <v>753</v>
      </c>
      <c r="N60" s="77" t="s">
        <v>869</v>
      </c>
      <c r="O60" s="77">
        <v>1</v>
      </c>
      <c r="P60" s="77" t="s">
        <v>1604</v>
      </c>
      <c r="Q60" s="359"/>
      <c r="R60" s="48" t="s">
        <v>1605</v>
      </c>
      <c r="S60" s="107" t="s">
        <v>1606</v>
      </c>
      <c r="T60" s="107" t="s">
        <v>1607</v>
      </c>
      <c r="U60" s="107" t="s">
        <v>1601</v>
      </c>
    </row>
    <row r="61" spans="2:21" x14ac:dyDescent="0.25">
      <c r="B61" s="359">
        <v>38</v>
      </c>
      <c r="C61" s="87" t="s">
        <v>645</v>
      </c>
      <c r="D61" s="87" t="s">
        <v>646</v>
      </c>
      <c r="E61" s="87" t="s">
        <v>870</v>
      </c>
      <c r="F61" s="87" t="s">
        <v>50</v>
      </c>
      <c r="G61" s="87" t="s">
        <v>749</v>
      </c>
      <c r="H61" s="88">
        <v>57.3</v>
      </c>
      <c r="I61" s="89">
        <v>97.63</v>
      </c>
      <c r="J61" s="58">
        <v>1.1938820000000001E-3</v>
      </c>
      <c r="K61" s="85">
        <v>43893</v>
      </c>
      <c r="L61" s="85">
        <v>44987</v>
      </c>
      <c r="M61" s="90" t="s">
        <v>736</v>
      </c>
      <c r="N61" s="90" t="s">
        <v>871</v>
      </c>
      <c r="O61" s="77">
        <v>1</v>
      </c>
      <c r="P61" s="87" t="s">
        <v>1604</v>
      </c>
      <c r="Q61" s="359">
        <v>38</v>
      </c>
      <c r="R61" s="48" t="s">
        <v>1605</v>
      </c>
      <c r="S61" s="107" t="s">
        <v>1606</v>
      </c>
      <c r="T61" s="107" t="s">
        <v>1607</v>
      </c>
      <c r="U61" s="107" t="s">
        <v>1601</v>
      </c>
    </row>
    <row r="62" spans="2:21" x14ac:dyDescent="0.25">
      <c r="B62" s="54">
        <v>38</v>
      </c>
      <c r="C62" s="87" t="s">
        <v>645</v>
      </c>
      <c r="D62" s="87" t="s">
        <v>646</v>
      </c>
      <c r="E62" s="87" t="s">
        <v>870</v>
      </c>
      <c r="F62" s="87" t="s">
        <v>161</v>
      </c>
      <c r="G62" s="87" t="s">
        <v>749</v>
      </c>
      <c r="H62" s="88">
        <v>57.6</v>
      </c>
      <c r="I62" s="89">
        <v>97.63</v>
      </c>
      <c r="J62" s="58">
        <v>1.257055E-3</v>
      </c>
      <c r="K62" s="85">
        <v>43893</v>
      </c>
      <c r="L62" s="85">
        <v>44987</v>
      </c>
      <c r="M62" s="90" t="s">
        <v>736</v>
      </c>
      <c r="N62" s="90" t="s">
        <v>871</v>
      </c>
      <c r="O62" s="77">
        <v>1</v>
      </c>
      <c r="P62" s="87" t="s">
        <v>1604</v>
      </c>
      <c r="Q62" s="54"/>
      <c r="R62" s="48" t="s">
        <v>1605</v>
      </c>
      <c r="S62" s="107" t="s">
        <v>1606</v>
      </c>
      <c r="T62" s="107" t="s">
        <v>1607</v>
      </c>
      <c r="U62" s="107" t="s">
        <v>1601</v>
      </c>
    </row>
    <row r="63" spans="2:21" x14ac:dyDescent="0.25">
      <c r="B63" s="359">
        <v>39</v>
      </c>
      <c r="C63" s="87" t="s">
        <v>634</v>
      </c>
      <c r="D63" s="87" t="s">
        <v>632</v>
      </c>
      <c r="E63" s="87" t="s">
        <v>872</v>
      </c>
      <c r="F63" s="87" t="s">
        <v>50</v>
      </c>
      <c r="G63" s="87" t="s">
        <v>749</v>
      </c>
      <c r="H63" s="88">
        <v>62.4</v>
      </c>
      <c r="I63" s="89">
        <v>98.46</v>
      </c>
      <c r="J63" s="58">
        <v>1.3111959999999999E-3</v>
      </c>
      <c r="K63" s="85">
        <v>43893</v>
      </c>
      <c r="L63" s="85">
        <v>44987</v>
      </c>
      <c r="M63" s="90" t="s">
        <v>736</v>
      </c>
      <c r="N63" s="90" t="s">
        <v>873</v>
      </c>
      <c r="O63" s="77">
        <v>1</v>
      </c>
      <c r="P63" s="87" t="s">
        <v>1604</v>
      </c>
      <c r="Q63" s="359">
        <v>39</v>
      </c>
      <c r="R63" s="48" t="s">
        <v>1605</v>
      </c>
      <c r="S63" s="107" t="s">
        <v>1606</v>
      </c>
      <c r="T63" s="107" t="s">
        <v>1607</v>
      </c>
      <c r="U63" s="107" t="s">
        <v>1614</v>
      </c>
    </row>
    <row r="64" spans="2:21" x14ac:dyDescent="0.25">
      <c r="B64" s="54">
        <v>39</v>
      </c>
      <c r="C64" s="87" t="s">
        <v>634</v>
      </c>
      <c r="D64" s="87" t="s">
        <v>632</v>
      </c>
      <c r="E64" s="87" t="s">
        <v>872</v>
      </c>
      <c r="F64" s="87" t="s">
        <v>161</v>
      </c>
      <c r="G64" s="87" t="s">
        <v>749</v>
      </c>
      <c r="H64" s="88">
        <v>62.7</v>
      </c>
      <c r="I64" s="89">
        <v>98.46</v>
      </c>
      <c r="J64" s="58">
        <v>1.37999E-3</v>
      </c>
      <c r="K64" s="85">
        <v>43893</v>
      </c>
      <c r="L64" s="85">
        <v>44987</v>
      </c>
      <c r="M64" s="90" t="s">
        <v>736</v>
      </c>
      <c r="N64" s="90" t="s">
        <v>873</v>
      </c>
      <c r="O64" s="77">
        <v>1</v>
      </c>
      <c r="P64" s="87" t="s">
        <v>1604</v>
      </c>
      <c r="Q64" s="54"/>
      <c r="R64" s="48" t="s">
        <v>1605</v>
      </c>
      <c r="S64" s="107" t="s">
        <v>1606</v>
      </c>
      <c r="T64" s="107" t="s">
        <v>1607</v>
      </c>
      <c r="U64" s="107" t="s">
        <v>1614</v>
      </c>
    </row>
    <row r="65" spans="2:30" x14ac:dyDescent="0.25">
      <c r="B65" s="359">
        <v>40</v>
      </c>
      <c r="C65" s="87" t="s">
        <v>679</v>
      </c>
      <c r="D65" s="87" t="s">
        <v>680</v>
      </c>
      <c r="E65" s="87" t="s">
        <v>874</v>
      </c>
      <c r="F65" s="87" t="s">
        <v>50</v>
      </c>
      <c r="G65" s="87" t="s">
        <v>749</v>
      </c>
      <c r="H65" s="88">
        <v>60.6</v>
      </c>
      <c r="I65" s="89">
        <v>98.59</v>
      </c>
      <c r="J65" s="58">
        <v>1.275055E-3</v>
      </c>
      <c r="K65" s="85">
        <v>43893</v>
      </c>
      <c r="L65" s="85">
        <v>44987</v>
      </c>
      <c r="M65" s="90" t="s">
        <v>736</v>
      </c>
      <c r="N65" s="90" t="s">
        <v>875</v>
      </c>
      <c r="O65" s="77">
        <v>1</v>
      </c>
      <c r="P65" s="87" t="s">
        <v>1604</v>
      </c>
      <c r="Q65" s="359">
        <v>40</v>
      </c>
      <c r="R65" s="48" t="s">
        <v>1605</v>
      </c>
      <c r="S65" s="107" t="s">
        <v>1606</v>
      </c>
      <c r="T65" s="107" t="s">
        <v>1607</v>
      </c>
      <c r="U65" s="107" t="s">
        <v>1601</v>
      </c>
    </row>
    <row r="66" spans="2:30" x14ac:dyDescent="0.25">
      <c r="B66" s="359">
        <v>40</v>
      </c>
      <c r="C66" s="87" t="s">
        <v>679</v>
      </c>
      <c r="D66" s="87" t="s">
        <v>680</v>
      </c>
      <c r="E66" s="87" t="s">
        <v>874</v>
      </c>
      <c r="F66" s="87" t="s">
        <v>161</v>
      </c>
      <c r="G66" s="87" t="s">
        <v>749</v>
      </c>
      <c r="H66" s="88">
        <v>60.9</v>
      </c>
      <c r="I66" s="89">
        <v>98.59</v>
      </c>
      <c r="J66" s="58">
        <v>1.3421430000000001E-3</v>
      </c>
      <c r="K66" s="85">
        <v>43893</v>
      </c>
      <c r="L66" s="85">
        <v>44987</v>
      </c>
      <c r="M66" s="90" t="s">
        <v>736</v>
      </c>
      <c r="N66" s="90" t="s">
        <v>875</v>
      </c>
      <c r="O66" s="77">
        <v>1</v>
      </c>
      <c r="P66" s="87" t="s">
        <v>1604</v>
      </c>
      <c r="Q66" s="359"/>
      <c r="R66" s="48" t="s">
        <v>1605</v>
      </c>
      <c r="S66" s="107" t="s">
        <v>1606</v>
      </c>
      <c r="T66" s="107" t="s">
        <v>1607</v>
      </c>
      <c r="U66" s="107" t="s">
        <v>1601</v>
      </c>
      <c r="AA66" s="72"/>
      <c r="AB66" s="93"/>
      <c r="AD66" s="72"/>
    </row>
    <row r="67" spans="2:30" x14ac:dyDescent="0.25">
      <c r="B67" s="359">
        <v>41</v>
      </c>
      <c r="C67" s="87" t="s">
        <v>635</v>
      </c>
      <c r="D67" s="87" t="s">
        <v>636</v>
      </c>
      <c r="E67" s="87" t="s">
        <v>876</v>
      </c>
      <c r="F67" s="87" t="s">
        <v>50</v>
      </c>
      <c r="G67" s="87" t="s">
        <v>749</v>
      </c>
      <c r="H67" s="88">
        <v>54.6</v>
      </c>
      <c r="I67" s="89">
        <v>98.86</v>
      </c>
      <c r="J67" s="58">
        <v>1.151958E-3</v>
      </c>
      <c r="K67" s="85">
        <v>43893</v>
      </c>
      <c r="L67" s="85">
        <v>44987</v>
      </c>
      <c r="M67" s="90" t="s">
        <v>736</v>
      </c>
      <c r="N67" s="90" t="s">
        <v>877</v>
      </c>
      <c r="O67" s="77">
        <v>1</v>
      </c>
      <c r="P67" s="87" t="s">
        <v>1604</v>
      </c>
      <c r="Q67" s="359">
        <v>41</v>
      </c>
      <c r="R67" s="48" t="s">
        <v>1605</v>
      </c>
      <c r="S67" s="107" t="s">
        <v>1606</v>
      </c>
      <c r="T67" s="107" t="s">
        <v>1607</v>
      </c>
      <c r="U67" s="107" t="s">
        <v>1601</v>
      </c>
      <c r="AA67" s="72"/>
      <c r="AB67" s="93"/>
      <c r="AD67" s="72"/>
    </row>
    <row r="68" spans="2:30" x14ac:dyDescent="0.25">
      <c r="B68" s="54">
        <v>41</v>
      </c>
      <c r="C68" s="87" t="s">
        <v>635</v>
      </c>
      <c r="D68" s="87" t="s">
        <v>636</v>
      </c>
      <c r="E68" s="87" t="s">
        <v>876</v>
      </c>
      <c r="F68" s="87" t="s">
        <v>161</v>
      </c>
      <c r="G68" s="87" t="s">
        <v>749</v>
      </c>
      <c r="H68" s="88">
        <v>54.9</v>
      </c>
      <c r="I68" s="89">
        <v>98.86</v>
      </c>
      <c r="J68" s="58">
        <v>1.213226E-3</v>
      </c>
      <c r="K68" s="85">
        <v>43893</v>
      </c>
      <c r="L68" s="85">
        <v>44987</v>
      </c>
      <c r="M68" s="90" t="s">
        <v>736</v>
      </c>
      <c r="N68" s="90" t="s">
        <v>877</v>
      </c>
      <c r="O68" s="77">
        <v>1</v>
      </c>
      <c r="P68" s="87" t="s">
        <v>1604</v>
      </c>
      <c r="Q68" s="54"/>
      <c r="R68" s="48" t="s">
        <v>1605</v>
      </c>
      <c r="S68" s="107" t="s">
        <v>1606</v>
      </c>
      <c r="T68" s="107" t="s">
        <v>1607</v>
      </c>
      <c r="U68" s="107" t="s">
        <v>1601</v>
      </c>
      <c r="AA68" s="72"/>
      <c r="AB68" s="93"/>
      <c r="AD68" s="72"/>
    </row>
    <row r="69" spans="2:30" x14ac:dyDescent="0.25">
      <c r="B69" s="359">
        <v>42</v>
      </c>
      <c r="C69" s="87" t="s">
        <v>878</v>
      </c>
      <c r="D69" s="87" t="s">
        <v>879</v>
      </c>
      <c r="E69" s="87" t="s">
        <v>880</v>
      </c>
      <c r="F69" s="87" t="s">
        <v>50</v>
      </c>
      <c r="G69" s="87" t="s">
        <v>749</v>
      </c>
      <c r="H69" s="88">
        <v>55.9</v>
      </c>
      <c r="I69" s="89">
        <v>98.34</v>
      </c>
      <c r="J69" s="58">
        <v>1.173182E-3</v>
      </c>
      <c r="K69" s="85">
        <v>43893</v>
      </c>
      <c r="L69" s="85">
        <v>44987</v>
      </c>
      <c r="M69" s="90" t="s">
        <v>736</v>
      </c>
      <c r="N69" s="90" t="s">
        <v>881</v>
      </c>
      <c r="O69" s="77">
        <v>1</v>
      </c>
      <c r="P69" s="87" t="s">
        <v>1604</v>
      </c>
      <c r="Q69" s="359">
        <v>42</v>
      </c>
      <c r="R69" s="48" t="s">
        <v>1605</v>
      </c>
      <c r="S69" s="107" t="s">
        <v>1606</v>
      </c>
      <c r="T69" s="107" t="s">
        <v>1607</v>
      </c>
      <c r="U69" s="107" t="s">
        <v>1601</v>
      </c>
      <c r="AA69" s="72"/>
      <c r="AB69" s="93"/>
      <c r="AD69" s="72"/>
    </row>
    <row r="70" spans="2:30" x14ac:dyDescent="0.25">
      <c r="B70" s="54">
        <v>42</v>
      </c>
      <c r="C70" s="87" t="s">
        <v>878</v>
      </c>
      <c r="D70" s="87" t="s">
        <v>879</v>
      </c>
      <c r="E70" s="87" t="s">
        <v>880</v>
      </c>
      <c r="F70" s="87" t="s">
        <v>161</v>
      </c>
      <c r="G70" s="87" t="s">
        <v>749</v>
      </c>
      <c r="H70" s="88">
        <v>56.3</v>
      </c>
      <c r="I70" s="89">
        <v>98.34</v>
      </c>
      <c r="J70" s="58">
        <v>1.23762E-3</v>
      </c>
      <c r="K70" s="85">
        <v>43893</v>
      </c>
      <c r="L70" s="85">
        <v>44987</v>
      </c>
      <c r="M70" s="90" t="s">
        <v>736</v>
      </c>
      <c r="N70" s="90" t="s">
        <v>881</v>
      </c>
      <c r="O70" s="77">
        <v>1</v>
      </c>
      <c r="P70" s="87" t="s">
        <v>1604</v>
      </c>
      <c r="Q70" s="54"/>
      <c r="R70" s="48" t="s">
        <v>1605</v>
      </c>
      <c r="S70" s="107" t="s">
        <v>1606</v>
      </c>
      <c r="T70" s="107" t="s">
        <v>1607</v>
      </c>
      <c r="U70" s="107" t="s">
        <v>1601</v>
      </c>
      <c r="AA70" s="72"/>
      <c r="AB70" s="93"/>
      <c r="AD70" s="72"/>
    </row>
    <row r="71" spans="2:30" x14ac:dyDescent="0.25">
      <c r="B71" s="359">
        <v>43</v>
      </c>
      <c r="C71" s="87" t="s">
        <v>882</v>
      </c>
      <c r="D71" s="87" t="s">
        <v>686</v>
      </c>
      <c r="E71" s="87" t="s">
        <v>883</v>
      </c>
      <c r="F71" s="87" t="s">
        <v>50</v>
      </c>
      <c r="G71" s="87" t="s">
        <v>749</v>
      </c>
      <c r="H71" s="88">
        <v>60.6</v>
      </c>
      <c r="I71" s="89">
        <v>98.5</v>
      </c>
      <c r="J71" s="58">
        <v>1.2738910000000001E-3</v>
      </c>
      <c r="K71" s="85">
        <v>43899</v>
      </c>
      <c r="L71" s="85">
        <v>44993</v>
      </c>
      <c r="M71" s="90" t="s">
        <v>736</v>
      </c>
      <c r="N71" s="90" t="s">
        <v>884</v>
      </c>
      <c r="O71" s="77">
        <v>1</v>
      </c>
      <c r="P71" s="87" t="s">
        <v>1604</v>
      </c>
      <c r="Q71" s="359">
        <v>43</v>
      </c>
      <c r="R71" s="48" t="s">
        <v>1605</v>
      </c>
      <c r="S71" s="107" t="s">
        <v>1606</v>
      </c>
      <c r="T71" s="107" t="s">
        <v>1607</v>
      </c>
      <c r="U71" s="107" t="s">
        <v>1601</v>
      </c>
      <c r="AA71" s="72"/>
      <c r="AB71" s="93"/>
      <c r="AD71" s="72"/>
    </row>
    <row r="72" spans="2:30" x14ac:dyDescent="0.25">
      <c r="B72" s="359">
        <v>43</v>
      </c>
      <c r="C72" s="87" t="s">
        <v>882</v>
      </c>
      <c r="D72" s="87" t="s">
        <v>686</v>
      </c>
      <c r="E72" s="87" t="s">
        <v>883</v>
      </c>
      <c r="F72" s="87" t="s">
        <v>161</v>
      </c>
      <c r="G72" s="87" t="s">
        <v>749</v>
      </c>
      <c r="H72" s="88">
        <v>61</v>
      </c>
      <c r="I72" s="89">
        <v>98.5</v>
      </c>
      <c r="J72" s="58">
        <v>1.3431199999999999E-3</v>
      </c>
      <c r="K72" s="85">
        <v>43899</v>
      </c>
      <c r="L72" s="85">
        <v>44993</v>
      </c>
      <c r="M72" s="90" t="s">
        <v>736</v>
      </c>
      <c r="N72" s="90" t="s">
        <v>884</v>
      </c>
      <c r="O72" s="77">
        <v>1</v>
      </c>
      <c r="P72" s="87" t="s">
        <v>1604</v>
      </c>
      <c r="Q72" s="359"/>
      <c r="R72" s="48" t="s">
        <v>1605</v>
      </c>
      <c r="S72" s="107" t="s">
        <v>1606</v>
      </c>
      <c r="T72" s="107" t="s">
        <v>1607</v>
      </c>
      <c r="U72" s="107" t="s">
        <v>1601</v>
      </c>
      <c r="AA72" s="72"/>
      <c r="AB72" s="93"/>
      <c r="AD72" s="72"/>
    </row>
    <row r="73" spans="2:30" x14ac:dyDescent="0.25">
      <c r="B73" s="359">
        <v>44</v>
      </c>
      <c r="C73" s="87" t="s">
        <v>885</v>
      </c>
      <c r="D73" s="87" t="s">
        <v>886</v>
      </c>
      <c r="E73" s="87" t="s">
        <v>887</v>
      </c>
      <c r="F73" s="87" t="s">
        <v>50</v>
      </c>
      <c r="G73" s="87" t="s">
        <v>749</v>
      </c>
      <c r="H73" s="88">
        <v>63</v>
      </c>
      <c r="I73" s="89">
        <v>96.18</v>
      </c>
      <c r="J73" s="58">
        <v>1.2931489999999999E-3</v>
      </c>
      <c r="K73" s="85">
        <v>43899</v>
      </c>
      <c r="L73" s="85">
        <v>44993</v>
      </c>
      <c r="M73" s="77" t="s">
        <v>753</v>
      </c>
      <c r="N73" s="90" t="s">
        <v>888</v>
      </c>
      <c r="O73" s="77">
        <v>1</v>
      </c>
      <c r="P73" s="87" t="s">
        <v>1604</v>
      </c>
      <c r="Q73" s="359">
        <v>44</v>
      </c>
      <c r="R73" s="357" t="s">
        <v>1605</v>
      </c>
      <c r="S73" s="107" t="s">
        <v>1606</v>
      </c>
      <c r="T73" s="107" t="s">
        <v>1607</v>
      </c>
      <c r="U73" s="107" t="s">
        <v>1601</v>
      </c>
      <c r="AA73" s="72"/>
      <c r="AB73" s="93"/>
      <c r="AD73" s="72"/>
    </row>
    <row r="74" spans="2:30" x14ac:dyDescent="0.25">
      <c r="B74" s="359">
        <v>44</v>
      </c>
      <c r="C74" s="87" t="s">
        <v>885</v>
      </c>
      <c r="D74" s="87" t="s">
        <v>886</v>
      </c>
      <c r="E74" s="87" t="s">
        <v>887</v>
      </c>
      <c r="F74" s="87" t="s">
        <v>161</v>
      </c>
      <c r="G74" s="87" t="s">
        <v>749</v>
      </c>
      <c r="H74" s="88">
        <v>63.4</v>
      </c>
      <c r="I74" s="89">
        <v>96.18</v>
      </c>
      <c r="J74" s="58">
        <v>1.3630840000000001E-3</v>
      </c>
      <c r="K74" s="85">
        <v>43899</v>
      </c>
      <c r="L74" s="85">
        <v>44993</v>
      </c>
      <c r="M74" s="77" t="s">
        <v>753</v>
      </c>
      <c r="N74" s="90" t="s">
        <v>888</v>
      </c>
      <c r="O74" s="77">
        <v>1</v>
      </c>
      <c r="P74" s="87" t="s">
        <v>1604</v>
      </c>
      <c r="Q74" s="359"/>
      <c r="R74" s="48" t="s">
        <v>1605</v>
      </c>
      <c r="S74" s="107" t="s">
        <v>1606</v>
      </c>
      <c r="T74" s="107" t="s">
        <v>1607</v>
      </c>
      <c r="U74" s="107" t="s">
        <v>1601</v>
      </c>
      <c r="AA74" s="72"/>
      <c r="AB74" s="93"/>
      <c r="AD74" s="72"/>
    </row>
    <row r="75" spans="2:30" x14ac:dyDescent="0.25">
      <c r="B75" s="359">
        <v>45</v>
      </c>
      <c r="C75" s="87" t="s">
        <v>889</v>
      </c>
      <c r="D75" s="87" t="s">
        <v>890</v>
      </c>
      <c r="E75" s="87" t="s">
        <v>891</v>
      </c>
      <c r="F75" s="87" t="s">
        <v>50</v>
      </c>
      <c r="G75" s="87" t="s">
        <v>749</v>
      </c>
      <c r="H75" s="88">
        <v>64.7</v>
      </c>
      <c r="I75" s="89">
        <v>98.96</v>
      </c>
      <c r="J75" s="58">
        <v>1.3664300000000001E-3</v>
      </c>
      <c r="K75" s="85">
        <v>43899</v>
      </c>
      <c r="L75" s="85">
        <v>44993</v>
      </c>
      <c r="M75" s="77" t="s">
        <v>753</v>
      </c>
      <c r="N75" s="90" t="s">
        <v>892</v>
      </c>
      <c r="O75" s="77">
        <v>1</v>
      </c>
      <c r="P75" s="87" t="s">
        <v>1604</v>
      </c>
      <c r="Q75" s="359">
        <v>45</v>
      </c>
      <c r="R75" s="48" t="s">
        <v>1605</v>
      </c>
      <c r="S75" s="107" t="s">
        <v>1606</v>
      </c>
      <c r="T75" s="107" t="s">
        <v>1607</v>
      </c>
      <c r="U75" s="107" t="s">
        <v>1614</v>
      </c>
      <c r="AA75" s="72"/>
      <c r="AB75" s="93"/>
      <c r="AD75" s="72"/>
    </row>
    <row r="76" spans="2:30" x14ac:dyDescent="0.25">
      <c r="B76" s="359">
        <v>45</v>
      </c>
      <c r="C76" s="87" t="s">
        <v>889</v>
      </c>
      <c r="D76" s="87" t="s">
        <v>890</v>
      </c>
      <c r="E76" s="87" t="s">
        <v>891</v>
      </c>
      <c r="F76" s="87" t="s">
        <v>161</v>
      </c>
      <c r="G76" s="87" t="s">
        <v>749</v>
      </c>
      <c r="H76" s="88">
        <v>65</v>
      </c>
      <c r="I76" s="89">
        <v>98.96</v>
      </c>
      <c r="J76" s="58">
        <v>1.4378769999999999E-3</v>
      </c>
      <c r="K76" s="85">
        <v>43899</v>
      </c>
      <c r="L76" s="85">
        <v>44993</v>
      </c>
      <c r="M76" s="77" t="s">
        <v>753</v>
      </c>
      <c r="N76" s="90" t="s">
        <v>892</v>
      </c>
      <c r="O76" s="77">
        <v>1</v>
      </c>
      <c r="P76" s="87" t="s">
        <v>1604</v>
      </c>
      <c r="Q76" s="359"/>
      <c r="R76" s="48" t="s">
        <v>1605</v>
      </c>
      <c r="S76" s="107" t="s">
        <v>1606</v>
      </c>
      <c r="T76" s="107" t="s">
        <v>1607</v>
      </c>
      <c r="U76" s="107" t="s">
        <v>1614</v>
      </c>
      <c r="AA76" s="72"/>
      <c r="AB76" s="93"/>
      <c r="AD76" s="72"/>
    </row>
    <row r="77" spans="2:30" x14ac:dyDescent="0.25">
      <c r="B77" s="359">
        <v>46</v>
      </c>
      <c r="C77" s="87" t="s">
        <v>893</v>
      </c>
      <c r="D77" s="87" t="s">
        <v>272</v>
      </c>
      <c r="E77" s="87" t="s">
        <v>894</v>
      </c>
      <c r="F77" s="87" t="s">
        <v>50</v>
      </c>
      <c r="G77" s="87" t="s">
        <v>749</v>
      </c>
      <c r="H77" s="88">
        <v>61.2</v>
      </c>
      <c r="I77" s="89">
        <v>98.25</v>
      </c>
      <c r="J77" s="58">
        <v>1.2832379999999999E-3</v>
      </c>
      <c r="K77" s="85">
        <v>43899</v>
      </c>
      <c r="L77" s="85">
        <v>44993</v>
      </c>
      <c r="M77" s="77" t="s">
        <v>753</v>
      </c>
      <c r="N77" s="87" t="s">
        <v>895</v>
      </c>
      <c r="O77" s="77">
        <v>1</v>
      </c>
      <c r="P77" s="87" t="s">
        <v>1604</v>
      </c>
      <c r="Q77" s="359">
        <v>46</v>
      </c>
      <c r="R77" s="48" t="s">
        <v>1610</v>
      </c>
      <c r="S77" s="107" t="s">
        <v>1606</v>
      </c>
      <c r="T77" s="107" t="s">
        <v>1607</v>
      </c>
      <c r="U77" s="107" t="s">
        <v>1601</v>
      </c>
      <c r="AA77" s="72"/>
      <c r="AB77" s="93"/>
      <c r="AD77" s="72"/>
    </row>
    <row r="78" spans="2:30" x14ac:dyDescent="0.25">
      <c r="B78" s="359">
        <v>47</v>
      </c>
      <c r="C78" s="87" t="s">
        <v>896</v>
      </c>
      <c r="D78" s="87" t="s">
        <v>649</v>
      </c>
      <c r="E78" s="87" t="s">
        <v>897</v>
      </c>
      <c r="F78" s="87" t="s">
        <v>50</v>
      </c>
      <c r="G78" s="87" t="s">
        <v>749</v>
      </c>
      <c r="H78" s="88">
        <v>64.099999999999994</v>
      </c>
      <c r="I78" s="89">
        <v>98.94</v>
      </c>
      <c r="J78" s="58">
        <v>1.3534840000000001E-3</v>
      </c>
      <c r="K78" s="85">
        <v>43899</v>
      </c>
      <c r="L78" s="85">
        <v>44993</v>
      </c>
      <c r="M78" s="77" t="s">
        <v>753</v>
      </c>
      <c r="N78" s="90" t="s">
        <v>898</v>
      </c>
      <c r="O78" s="77">
        <v>1</v>
      </c>
      <c r="P78" s="87" t="s">
        <v>1604</v>
      </c>
      <c r="Q78" s="359">
        <v>47</v>
      </c>
      <c r="R78" s="357" t="s">
        <v>1605</v>
      </c>
      <c r="S78" s="107" t="s">
        <v>1606</v>
      </c>
      <c r="T78" s="107" t="s">
        <v>1607</v>
      </c>
      <c r="U78" s="107" t="s">
        <v>1601</v>
      </c>
      <c r="AA78" s="72"/>
      <c r="AB78" s="93"/>
      <c r="AD78" s="72"/>
    </row>
    <row r="79" spans="2:30" x14ac:dyDescent="0.25">
      <c r="B79" s="359">
        <v>47</v>
      </c>
      <c r="C79" s="87" t="s">
        <v>896</v>
      </c>
      <c r="D79" s="87" t="s">
        <v>649</v>
      </c>
      <c r="E79" s="87" t="s">
        <v>897</v>
      </c>
      <c r="F79" s="87" t="s">
        <v>161</v>
      </c>
      <c r="G79" s="87" t="s">
        <v>749</v>
      </c>
      <c r="H79" s="88">
        <v>64.2</v>
      </c>
      <c r="I79" s="89">
        <v>98.94</v>
      </c>
      <c r="J79" s="58">
        <v>1.419893E-3</v>
      </c>
      <c r="K79" s="85">
        <v>43899</v>
      </c>
      <c r="L79" s="85">
        <v>44993</v>
      </c>
      <c r="M79" s="77" t="s">
        <v>753</v>
      </c>
      <c r="N79" s="90" t="s">
        <v>898</v>
      </c>
      <c r="O79" s="77">
        <v>1</v>
      </c>
      <c r="P79" s="87" t="s">
        <v>1604</v>
      </c>
      <c r="Q79" s="359"/>
      <c r="R79" s="48" t="s">
        <v>1605</v>
      </c>
      <c r="S79" s="107" t="s">
        <v>1606</v>
      </c>
      <c r="T79" s="107" t="s">
        <v>1607</v>
      </c>
      <c r="U79" s="107" t="s">
        <v>1601</v>
      </c>
      <c r="AA79" s="72"/>
      <c r="AB79" s="93"/>
      <c r="AD79" s="72"/>
    </row>
    <row r="80" spans="2:30" x14ac:dyDescent="0.25">
      <c r="B80" s="359">
        <v>48</v>
      </c>
      <c r="C80" s="87" t="s">
        <v>899</v>
      </c>
      <c r="D80" s="87" t="s">
        <v>900</v>
      </c>
      <c r="E80" s="87" t="s">
        <v>901</v>
      </c>
      <c r="F80" s="87" t="s">
        <v>50</v>
      </c>
      <c r="G80" s="87" t="s">
        <v>749</v>
      </c>
      <c r="H80" s="88">
        <v>64.8</v>
      </c>
      <c r="I80" s="89">
        <v>96.92</v>
      </c>
      <c r="J80" s="58">
        <v>1.34033E-3</v>
      </c>
      <c r="K80" s="85">
        <v>43899</v>
      </c>
      <c r="L80" s="85">
        <v>44993</v>
      </c>
      <c r="M80" s="77" t="s">
        <v>753</v>
      </c>
      <c r="N80" s="87" t="s">
        <v>902</v>
      </c>
      <c r="O80" s="77">
        <v>1</v>
      </c>
      <c r="P80" s="87" t="s">
        <v>1604</v>
      </c>
      <c r="Q80" s="359">
        <v>48</v>
      </c>
      <c r="R80" s="357" t="s">
        <v>1610</v>
      </c>
      <c r="S80" s="107" t="s">
        <v>1606</v>
      </c>
      <c r="T80" s="107" t="s">
        <v>1607</v>
      </c>
      <c r="U80" s="107" t="s">
        <v>1601</v>
      </c>
      <c r="AA80" s="72"/>
      <c r="AB80" s="93"/>
      <c r="AD80" s="72"/>
    </row>
    <row r="81" spans="2:30" x14ac:dyDescent="0.25">
      <c r="B81" s="359">
        <v>49</v>
      </c>
      <c r="C81" s="87" t="s">
        <v>903</v>
      </c>
      <c r="D81" s="87" t="s">
        <v>904</v>
      </c>
      <c r="E81" s="87" t="s">
        <v>905</v>
      </c>
      <c r="F81" s="87" t="s">
        <v>50</v>
      </c>
      <c r="G81" s="87" t="s">
        <v>749</v>
      </c>
      <c r="H81" s="88">
        <v>67.099999999999994</v>
      </c>
      <c r="I81" s="89">
        <v>96.91</v>
      </c>
      <c r="J81" s="58">
        <v>1.38776E-3</v>
      </c>
      <c r="K81" s="85">
        <v>43899</v>
      </c>
      <c r="L81" s="85">
        <v>44993</v>
      </c>
      <c r="M81" s="77" t="s">
        <v>753</v>
      </c>
      <c r="N81" s="90" t="s">
        <v>906</v>
      </c>
      <c r="O81" s="77">
        <v>1</v>
      </c>
      <c r="P81" s="87" t="s">
        <v>1604</v>
      </c>
      <c r="Q81" s="359">
        <v>49</v>
      </c>
      <c r="R81" s="357" t="s">
        <v>1605</v>
      </c>
      <c r="S81" s="107" t="s">
        <v>1606</v>
      </c>
      <c r="T81" s="107" t="s">
        <v>1607</v>
      </c>
      <c r="U81" s="107" t="s">
        <v>1601</v>
      </c>
      <c r="AA81" s="72"/>
      <c r="AB81" s="93"/>
      <c r="AD81" s="72"/>
    </row>
    <row r="82" spans="2:30" x14ac:dyDescent="0.25">
      <c r="B82" s="359">
        <v>49</v>
      </c>
      <c r="C82" s="87" t="s">
        <v>903</v>
      </c>
      <c r="D82" s="87" t="s">
        <v>904</v>
      </c>
      <c r="E82" s="87" t="s">
        <v>905</v>
      </c>
      <c r="F82" s="87" t="s">
        <v>161</v>
      </c>
      <c r="G82" s="87" t="s">
        <v>749</v>
      </c>
      <c r="H82" s="88">
        <v>67.5</v>
      </c>
      <c r="I82" s="89">
        <v>96.91</v>
      </c>
      <c r="J82" s="58">
        <v>1.462248E-3</v>
      </c>
      <c r="K82" s="85">
        <v>43899</v>
      </c>
      <c r="L82" s="85">
        <v>44993</v>
      </c>
      <c r="M82" s="77" t="s">
        <v>753</v>
      </c>
      <c r="N82" s="90" t="s">
        <v>906</v>
      </c>
      <c r="O82" s="77">
        <v>1</v>
      </c>
      <c r="P82" s="87" t="s">
        <v>1604</v>
      </c>
      <c r="Q82" s="359"/>
      <c r="R82" s="48" t="s">
        <v>1605</v>
      </c>
      <c r="S82" s="107" t="s">
        <v>1606</v>
      </c>
      <c r="T82" s="107" t="s">
        <v>1607</v>
      </c>
      <c r="U82" s="107" t="s">
        <v>1601</v>
      </c>
      <c r="AA82" s="72"/>
      <c r="AB82" s="93"/>
      <c r="AD82" s="72"/>
    </row>
    <row r="83" spans="2:30" x14ac:dyDescent="0.25">
      <c r="B83" s="359">
        <v>50</v>
      </c>
      <c r="C83" s="87" t="s">
        <v>639</v>
      </c>
      <c r="D83" s="87" t="s">
        <v>640</v>
      </c>
      <c r="E83" s="87" t="s">
        <v>907</v>
      </c>
      <c r="F83" s="87" t="s">
        <v>50</v>
      </c>
      <c r="G83" s="87" t="s">
        <v>749</v>
      </c>
      <c r="H83" s="88">
        <v>59.9</v>
      </c>
      <c r="I83" s="89">
        <v>100</v>
      </c>
      <c r="J83" s="58">
        <v>1.2783510000000001E-3</v>
      </c>
      <c r="K83" s="85">
        <v>43903</v>
      </c>
      <c r="L83" s="85">
        <v>44997</v>
      </c>
      <c r="M83" s="77" t="s">
        <v>736</v>
      </c>
      <c r="N83" s="90" t="s">
        <v>908</v>
      </c>
      <c r="O83" s="77">
        <v>1</v>
      </c>
      <c r="P83" s="87" t="s">
        <v>1604</v>
      </c>
      <c r="Q83" s="359">
        <v>50</v>
      </c>
      <c r="R83" s="48" t="s">
        <v>1605</v>
      </c>
      <c r="S83" s="107" t="s">
        <v>1606</v>
      </c>
      <c r="T83" s="107" t="s">
        <v>1607</v>
      </c>
      <c r="U83" s="107" t="s">
        <v>1613</v>
      </c>
      <c r="AA83" s="72"/>
      <c r="AB83" s="93"/>
      <c r="AD83" s="72"/>
    </row>
    <row r="84" spans="2:30" x14ac:dyDescent="0.25">
      <c r="B84" s="359">
        <v>50</v>
      </c>
      <c r="C84" s="87" t="s">
        <v>639</v>
      </c>
      <c r="D84" s="87" t="s">
        <v>640</v>
      </c>
      <c r="E84" s="87" t="s">
        <v>907</v>
      </c>
      <c r="F84" s="87" t="s">
        <v>161</v>
      </c>
      <c r="G84" s="87" t="s">
        <v>749</v>
      </c>
      <c r="H84" s="88">
        <v>60.3</v>
      </c>
      <c r="I84" s="89">
        <v>100</v>
      </c>
      <c r="J84" s="58">
        <v>1.3479259999999999E-3</v>
      </c>
      <c r="K84" s="85">
        <v>43903</v>
      </c>
      <c r="L84" s="85">
        <v>44997</v>
      </c>
      <c r="M84" s="77" t="s">
        <v>736</v>
      </c>
      <c r="N84" s="90" t="s">
        <v>908</v>
      </c>
      <c r="O84" s="77">
        <v>1</v>
      </c>
      <c r="P84" s="87" t="s">
        <v>1604</v>
      </c>
      <c r="Q84" s="359"/>
      <c r="R84" s="48" t="s">
        <v>1605</v>
      </c>
      <c r="S84" s="107" t="s">
        <v>1606</v>
      </c>
      <c r="T84" s="107" t="s">
        <v>1607</v>
      </c>
      <c r="U84" s="107" t="s">
        <v>1613</v>
      </c>
      <c r="AA84" s="72"/>
      <c r="AB84" s="93"/>
      <c r="AD84" s="72"/>
    </row>
    <row r="85" spans="2:30" x14ac:dyDescent="0.25">
      <c r="B85" s="54">
        <v>51</v>
      </c>
      <c r="C85" s="87" t="s">
        <v>909</v>
      </c>
      <c r="D85" s="87" t="s">
        <v>364</v>
      </c>
      <c r="E85" s="87" t="s">
        <v>910</v>
      </c>
      <c r="F85" s="87" t="s">
        <v>50</v>
      </c>
      <c r="G85" s="87" t="s">
        <v>749</v>
      </c>
      <c r="H85" s="88">
        <v>58.4</v>
      </c>
      <c r="I85" s="89">
        <v>97.96</v>
      </c>
      <c r="J85" s="58">
        <v>1.220914E-3</v>
      </c>
      <c r="K85" s="85">
        <v>43903</v>
      </c>
      <c r="L85" s="85">
        <v>44997</v>
      </c>
      <c r="M85" s="77" t="s">
        <v>736</v>
      </c>
      <c r="N85" s="87" t="s">
        <v>911</v>
      </c>
      <c r="O85" s="77">
        <v>1</v>
      </c>
      <c r="P85" s="87" t="s">
        <v>1604</v>
      </c>
      <c r="Q85" s="54">
        <v>51</v>
      </c>
      <c r="R85" s="48" t="s">
        <v>1610</v>
      </c>
      <c r="S85" s="107" t="s">
        <v>1606</v>
      </c>
      <c r="T85" s="107" t="s">
        <v>1607</v>
      </c>
      <c r="U85" s="107" t="s">
        <v>1608</v>
      </c>
      <c r="AA85" s="72"/>
      <c r="AB85" s="93"/>
      <c r="AD85" s="72"/>
    </row>
    <row r="86" spans="2:30" x14ac:dyDescent="0.25">
      <c r="B86" s="359">
        <v>52</v>
      </c>
      <c r="C86" s="87" t="s">
        <v>676</v>
      </c>
      <c r="D86" s="87" t="s">
        <v>677</v>
      </c>
      <c r="E86" s="87" t="s">
        <v>912</v>
      </c>
      <c r="F86" s="87" t="s">
        <v>50</v>
      </c>
      <c r="G86" s="87" t="s">
        <v>749</v>
      </c>
      <c r="H86" s="88">
        <v>53.8</v>
      </c>
      <c r="I86" s="89">
        <v>98.73</v>
      </c>
      <c r="J86" s="58">
        <v>1.1335869999999999E-3</v>
      </c>
      <c r="K86" s="85">
        <v>43903</v>
      </c>
      <c r="L86" s="85">
        <v>44997</v>
      </c>
      <c r="M86" s="77" t="s">
        <v>736</v>
      </c>
      <c r="N86" s="90" t="s">
        <v>913</v>
      </c>
      <c r="O86" s="77">
        <v>1</v>
      </c>
      <c r="P86" s="87" t="s">
        <v>1604</v>
      </c>
      <c r="Q86" s="359">
        <v>52</v>
      </c>
      <c r="R86" s="48" t="s">
        <v>1605</v>
      </c>
      <c r="S86" s="107" t="s">
        <v>1606</v>
      </c>
      <c r="T86" s="107" t="s">
        <v>1607</v>
      </c>
      <c r="U86" s="107" t="s">
        <v>1601</v>
      </c>
      <c r="AA86" s="72"/>
      <c r="AB86" s="93"/>
      <c r="AD86" s="72"/>
    </row>
    <row r="87" spans="2:30" x14ac:dyDescent="0.25">
      <c r="B87" s="359">
        <v>52</v>
      </c>
      <c r="C87" s="87" t="s">
        <v>676</v>
      </c>
      <c r="D87" s="87" t="s">
        <v>677</v>
      </c>
      <c r="E87" s="87" t="s">
        <v>912</v>
      </c>
      <c r="F87" s="87" t="s">
        <v>161</v>
      </c>
      <c r="G87" s="87" t="s">
        <v>749</v>
      </c>
      <c r="H87" s="88">
        <v>54.2</v>
      </c>
      <c r="I87" s="89">
        <v>98.73</v>
      </c>
      <c r="J87" s="58">
        <v>1.1961809999999999E-3</v>
      </c>
      <c r="K87" s="85">
        <v>43903</v>
      </c>
      <c r="L87" s="85">
        <v>44997</v>
      </c>
      <c r="M87" s="77" t="s">
        <v>736</v>
      </c>
      <c r="N87" s="90" t="s">
        <v>913</v>
      </c>
      <c r="O87" s="77">
        <v>1</v>
      </c>
      <c r="P87" s="87" t="s">
        <v>1604</v>
      </c>
      <c r="Q87" s="359"/>
      <c r="R87" s="48" t="s">
        <v>1605</v>
      </c>
      <c r="S87" s="107" t="s">
        <v>1606</v>
      </c>
      <c r="T87" s="107" t="s">
        <v>1607</v>
      </c>
      <c r="U87" s="107" t="s">
        <v>1601</v>
      </c>
      <c r="AA87" s="72"/>
      <c r="AB87" s="93"/>
      <c r="AD87" s="72"/>
    </row>
    <row r="88" spans="2:30" x14ac:dyDescent="0.25">
      <c r="B88" s="359">
        <v>53</v>
      </c>
      <c r="C88" s="87" t="s">
        <v>914</v>
      </c>
      <c r="D88" s="87" t="s">
        <v>279</v>
      </c>
      <c r="E88" s="87" t="s">
        <v>915</v>
      </c>
      <c r="F88" s="87" t="s">
        <v>50</v>
      </c>
      <c r="G88" s="87" t="s">
        <v>749</v>
      </c>
      <c r="H88" s="88">
        <v>53.9</v>
      </c>
      <c r="I88" s="89">
        <v>100</v>
      </c>
      <c r="J88" s="58">
        <v>1.1503030000000001E-3</v>
      </c>
      <c r="K88" s="85">
        <v>43903</v>
      </c>
      <c r="L88" s="85">
        <v>44997</v>
      </c>
      <c r="M88" s="77" t="s">
        <v>736</v>
      </c>
      <c r="N88" s="87" t="s">
        <v>916</v>
      </c>
      <c r="O88" s="77">
        <v>1</v>
      </c>
      <c r="P88" s="87" t="s">
        <v>1604</v>
      </c>
      <c r="Q88" s="359">
        <v>53</v>
      </c>
      <c r="R88" s="48" t="s">
        <v>1610</v>
      </c>
      <c r="S88" s="107" t="s">
        <v>1606</v>
      </c>
      <c r="T88" s="107" t="s">
        <v>1607</v>
      </c>
      <c r="U88" s="107" t="s">
        <v>1601</v>
      </c>
      <c r="AA88" s="72"/>
      <c r="AB88" s="93"/>
      <c r="AD88" s="72"/>
    </row>
    <row r="89" spans="2:30" x14ac:dyDescent="0.25">
      <c r="B89" s="359">
        <v>54</v>
      </c>
      <c r="C89" s="87" t="s">
        <v>917</v>
      </c>
      <c r="D89" s="87" t="s">
        <v>918</v>
      </c>
      <c r="E89" s="87" t="s">
        <v>919</v>
      </c>
      <c r="F89" s="87" t="s">
        <v>50</v>
      </c>
      <c r="G89" s="87" t="s">
        <v>920</v>
      </c>
      <c r="H89" s="88">
        <v>70.7</v>
      </c>
      <c r="I89" s="89">
        <v>12.57</v>
      </c>
      <c r="J89" s="58">
        <v>1.8966100000000001E-4</v>
      </c>
      <c r="K89" s="85">
        <v>43903</v>
      </c>
      <c r="L89" s="85">
        <v>44997</v>
      </c>
      <c r="M89" s="77" t="s">
        <v>736</v>
      </c>
      <c r="N89" s="90" t="s">
        <v>921</v>
      </c>
      <c r="O89" s="77">
        <v>1</v>
      </c>
      <c r="P89" s="87" t="s">
        <v>1604</v>
      </c>
      <c r="Q89" s="359">
        <v>54</v>
      </c>
      <c r="R89" s="48" t="s">
        <v>1605</v>
      </c>
      <c r="S89" s="107" t="s">
        <v>1606</v>
      </c>
      <c r="T89" s="107" t="s">
        <v>1616</v>
      </c>
      <c r="U89" s="107" t="s">
        <v>1614</v>
      </c>
      <c r="AA89" s="72"/>
      <c r="AB89" s="93"/>
      <c r="AD89" s="72"/>
    </row>
    <row r="90" spans="2:30" x14ac:dyDescent="0.25">
      <c r="B90" s="359">
        <v>54</v>
      </c>
      <c r="C90" s="87" t="s">
        <v>917</v>
      </c>
      <c r="D90" s="87" t="s">
        <v>918</v>
      </c>
      <c r="E90" s="87" t="s">
        <v>919</v>
      </c>
      <c r="F90" s="87" t="s">
        <v>161</v>
      </c>
      <c r="G90" s="87" t="s">
        <v>920</v>
      </c>
      <c r="H90" s="88">
        <v>71.099999999999994</v>
      </c>
      <c r="I90" s="89">
        <v>12.57</v>
      </c>
      <c r="J90" s="58">
        <v>1.9978070000000001E-4</v>
      </c>
      <c r="K90" s="85">
        <v>43903</v>
      </c>
      <c r="L90" s="85">
        <v>44997</v>
      </c>
      <c r="M90" s="77" t="s">
        <v>736</v>
      </c>
      <c r="N90" s="90" t="s">
        <v>921</v>
      </c>
      <c r="O90" s="77">
        <v>1</v>
      </c>
      <c r="P90" s="87" t="s">
        <v>1604</v>
      </c>
      <c r="Q90" s="359"/>
      <c r="R90" s="357" t="s">
        <v>1605</v>
      </c>
      <c r="S90" s="107" t="s">
        <v>1606</v>
      </c>
      <c r="T90" s="107" t="s">
        <v>1616</v>
      </c>
      <c r="U90" s="107" t="s">
        <v>1614</v>
      </c>
      <c r="AA90" s="72"/>
      <c r="AB90" s="93"/>
      <c r="AD90" s="72"/>
    </row>
    <row r="91" spans="2:30" x14ac:dyDescent="0.25">
      <c r="B91" s="359">
        <v>55</v>
      </c>
      <c r="C91" s="87" t="s">
        <v>922</v>
      </c>
      <c r="D91" s="87" t="s">
        <v>923</v>
      </c>
      <c r="E91" s="87" t="s">
        <v>924</v>
      </c>
      <c r="F91" s="87" t="s">
        <v>50</v>
      </c>
      <c r="G91" s="87" t="s">
        <v>925</v>
      </c>
      <c r="H91" s="88">
        <v>63.3</v>
      </c>
      <c r="I91" s="89">
        <v>84.38</v>
      </c>
      <c r="J91" s="58">
        <v>1.139899E-3</v>
      </c>
      <c r="K91" s="85">
        <v>43903</v>
      </c>
      <c r="L91" s="85">
        <v>44997</v>
      </c>
      <c r="M91" s="77" t="s">
        <v>753</v>
      </c>
      <c r="N91" s="87" t="s">
        <v>926</v>
      </c>
      <c r="O91" s="77">
        <v>1</v>
      </c>
      <c r="P91" s="87" t="s">
        <v>1604</v>
      </c>
      <c r="Q91" s="359">
        <v>55</v>
      </c>
      <c r="R91" s="357" t="s">
        <v>1610</v>
      </c>
      <c r="S91" s="107" t="s">
        <v>1606</v>
      </c>
      <c r="T91" s="107" t="s">
        <v>1617</v>
      </c>
      <c r="U91" s="107" t="s">
        <v>1608</v>
      </c>
      <c r="AA91" s="72"/>
      <c r="AB91" s="93"/>
      <c r="AD91" s="72"/>
    </row>
    <row r="92" spans="2:30" x14ac:dyDescent="0.25">
      <c r="B92" s="359">
        <v>56</v>
      </c>
      <c r="C92" s="87" t="s">
        <v>927</v>
      </c>
      <c r="D92" s="87" t="s">
        <v>928</v>
      </c>
      <c r="E92" s="87" t="s">
        <v>929</v>
      </c>
      <c r="F92" s="87" t="s">
        <v>50</v>
      </c>
      <c r="G92" s="87" t="s">
        <v>749</v>
      </c>
      <c r="H92" s="88">
        <v>65</v>
      </c>
      <c r="I92" s="89">
        <v>98.02</v>
      </c>
      <c r="J92" s="58">
        <v>1.3597259999999999E-3</v>
      </c>
      <c r="K92" s="85">
        <v>43903</v>
      </c>
      <c r="L92" s="85">
        <v>44997</v>
      </c>
      <c r="M92" s="77" t="s">
        <v>753</v>
      </c>
      <c r="N92" s="90" t="s">
        <v>930</v>
      </c>
      <c r="O92" s="77">
        <v>1</v>
      </c>
      <c r="P92" s="87" t="s">
        <v>1604</v>
      </c>
      <c r="Q92" s="359">
        <v>56</v>
      </c>
      <c r="R92" s="48" t="s">
        <v>1605</v>
      </c>
      <c r="S92" s="107" t="s">
        <v>1606</v>
      </c>
      <c r="T92" s="107" t="s">
        <v>1607</v>
      </c>
      <c r="U92" s="107" t="s">
        <v>1601</v>
      </c>
      <c r="AA92" s="72"/>
      <c r="AB92" s="93"/>
      <c r="AD92" s="72"/>
    </row>
    <row r="93" spans="2:30" x14ac:dyDescent="0.25">
      <c r="B93" s="359">
        <v>56</v>
      </c>
      <c r="C93" s="87" t="s">
        <v>927</v>
      </c>
      <c r="D93" s="87" t="s">
        <v>928</v>
      </c>
      <c r="E93" s="87" t="s">
        <v>929</v>
      </c>
      <c r="F93" s="87" t="s">
        <v>161</v>
      </c>
      <c r="G93" s="87" t="s">
        <v>920</v>
      </c>
      <c r="H93" s="88">
        <v>65.400000000000006</v>
      </c>
      <c r="I93" s="89">
        <v>98.02</v>
      </c>
      <c r="J93" s="58">
        <v>1.4329830000000001E-3</v>
      </c>
      <c r="K93" s="85">
        <v>43903</v>
      </c>
      <c r="L93" s="85">
        <v>44997</v>
      </c>
      <c r="M93" s="77" t="s">
        <v>753</v>
      </c>
      <c r="N93" s="90" t="s">
        <v>930</v>
      </c>
      <c r="O93" s="77">
        <v>1</v>
      </c>
      <c r="P93" s="87" t="s">
        <v>1604</v>
      </c>
      <c r="Q93" s="359"/>
      <c r="R93" s="48" t="s">
        <v>1605</v>
      </c>
      <c r="S93" s="107" t="s">
        <v>1606</v>
      </c>
      <c r="T93" s="107" t="s">
        <v>1616</v>
      </c>
      <c r="U93" s="107" t="s">
        <v>1601</v>
      </c>
      <c r="AA93" s="72"/>
      <c r="AB93" s="93"/>
      <c r="AD93" s="72"/>
    </row>
    <row r="94" spans="2:30" x14ac:dyDescent="0.25">
      <c r="B94" s="359">
        <v>57</v>
      </c>
      <c r="C94" s="87" t="s">
        <v>931</v>
      </c>
      <c r="D94" s="87" t="s">
        <v>932</v>
      </c>
      <c r="E94" s="87" t="s">
        <v>933</v>
      </c>
      <c r="F94" s="87" t="s">
        <v>50</v>
      </c>
      <c r="G94" s="87" t="s">
        <v>749</v>
      </c>
      <c r="H94" s="88">
        <v>67.3</v>
      </c>
      <c r="I94" s="89">
        <v>98.28</v>
      </c>
      <c r="J94" s="58">
        <v>1.4115740000000001E-3</v>
      </c>
      <c r="K94" s="85">
        <v>43903</v>
      </c>
      <c r="L94" s="85">
        <v>44997</v>
      </c>
      <c r="M94" s="77" t="s">
        <v>753</v>
      </c>
      <c r="N94" s="90" t="s">
        <v>934</v>
      </c>
      <c r="O94" s="77">
        <v>1</v>
      </c>
      <c r="P94" s="87" t="s">
        <v>1604</v>
      </c>
      <c r="Q94" s="359">
        <v>57</v>
      </c>
      <c r="R94" s="48" t="s">
        <v>1605</v>
      </c>
      <c r="S94" s="107" t="s">
        <v>1606</v>
      </c>
      <c r="T94" s="107" t="s">
        <v>1607</v>
      </c>
      <c r="U94" s="107" t="s">
        <v>1601</v>
      </c>
      <c r="AA94" s="72"/>
      <c r="AB94" s="93"/>
      <c r="AD94" s="72"/>
    </row>
    <row r="95" spans="2:30" x14ac:dyDescent="0.25">
      <c r="B95" s="54">
        <v>57</v>
      </c>
      <c r="C95" s="87" t="s">
        <v>931</v>
      </c>
      <c r="D95" s="87" t="s">
        <v>932</v>
      </c>
      <c r="E95" s="87" t="s">
        <v>933</v>
      </c>
      <c r="F95" s="87" t="s">
        <v>161</v>
      </c>
      <c r="G95" s="87" t="s">
        <v>749</v>
      </c>
      <c r="H95" s="88">
        <v>68</v>
      </c>
      <c r="I95" s="89">
        <v>98.28</v>
      </c>
      <c r="J95" s="58">
        <v>1.4939039999999999E-3</v>
      </c>
      <c r="K95" s="85">
        <v>43903</v>
      </c>
      <c r="L95" s="85">
        <v>44997</v>
      </c>
      <c r="M95" s="77" t="s">
        <v>753</v>
      </c>
      <c r="N95" s="90" t="s">
        <v>934</v>
      </c>
      <c r="O95" s="77">
        <v>1</v>
      </c>
      <c r="P95" s="87" t="s">
        <v>1604</v>
      </c>
      <c r="Q95" s="54"/>
      <c r="R95" s="48" t="s">
        <v>1605</v>
      </c>
      <c r="S95" s="107" t="s">
        <v>1606</v>
      </c>
      <c r="T95" s="107" t="s">
        <v>1607</v>
      </c>
      <c r="U95" s="107" t="s">
        <v>1601</v>
      </c>
      <c r="AA95" s="72"/>
      <c r="AB95" s="93"/>
      <c r="AD95" s="72"/>
    </row>
    <row r="96" spans="2:30" x14ac:dyDescent="0.25">
      <c r="B96" s="359">
        <v>58</v>
      </c>
      <c r="C96" s="87" t="s">
        <v>935</v>
      </c>
      <c r="D96" s="87" t="s">
        <v>936</v>
      </c>
      <c r="E96" s="87" t="s">
        <v>937</v>
      </c>
      <c r="F96" s="87" t="s">
        <v>50</v>
      </c>
      <c r="G96" s="87" t="s">
        <v>749</v>
      </c>
      <c r="H96" s="88">
        <v>69.2</v>
      </c>
      <c r="I96" s="89">
        <v>95.13</v>
      </c>
      <c r="J96" s="58">
        <v>1.4049049999999999E-3</v>
      </c>
      <c r="K96" s="85">
        <v>43903</v>
      </c>
      <c r="L96" s="85">
        <v>44997</v>
      </c>
      <c r="M96" s="77" t="s">
        <v>753</v>
      </c>
      <c r="N96" s="87" t="s">
        <v>938</v>
      </c>
      <c r="O96" s="77">
        <v>1</v>
      </c>
      <c r="P96" s="87" t="s">
        <v>1604</v>
      </c>
      <c r="Q96" s="359">
        <v>58</v>
      </c>
      <c r="R96" s="48" t="s">
        <v>1610</v>
      </c>
      <c r="S96" s="107" t="s">
        <v>1606</v>
      </c>
      <c r="T96" s="107" t="s">
        <v>1607</v>
      </c>
      <c r="U96" s="107" t="s">
        <v>1601</v>
      </c>
      <c r="AA96" s="72"/>
      <c r="AB96" s="93"/>
      <c r="AD96" s="72"/>
    </row>
    <row r="97" spans="2:30" x14ac:dyDescent="0.25">
      <c r="B97" s="359">
        <v>59</v>
      </c>
      <c r="C97" s="87" t="s">
        <v>939</v>
      </c>
      <c r="D97" s="87" t="s">
        <v>940</v>
      </c>
      <c r="E97" s="87" t="s">
        <v>941</v>
      </c>
      <c r="F97" s="87" t="s">
        <v>50</v>
      </c>
      <c r="G97" s="87" t="s">
        <v>749</v>
      </c>
      <c r="H97" s="88">
        <v>67.3</v>
      </c>
      <c r="I97" s="89">
        <v>98.37</v>
      </c>
      <c r="J97" s="58">
        <v>1.412866E-3</v>
      </c>
      <c r="K97" s="85">
        <v>43903</v>
      </c>
      <c r="L97" s="85">
        <v>44997</v>
      </c>
      <c r="M97" s="77" t="s">
        <v>753</v>
      </c>
      <c r="N97" s="90" t="s">
        <v>942</v>
      </c>
      <c r="O97" s="77">
        <v>1</v>
      </c>
      <c r="P97" s="87" t="s">
        <v>1604</v>
      </c>
      <c r="Q97" s="359">
        <v>59</v>
      </c>
      <c r="R97" s="48" t="s">
        <v>1605</v>
      </c>
      <c r="S97" s="107" t="s">
        <v>1606</v>
      </c>
      <c r="T97" s="107" t="s">
        <v>1607</v>
      </c>
      <c r="U97" s="107" t="s">
        <v>1601</v>
      </c>
      <c r="AA97" s="72"/>
      <c r="AB97" s="93"/>
      <c r="AD97" s="72"/>
    </row>
    <row r="98" spans="2:30" x14ac:dyDescent="0.25">
      <c r="B98" s="359">
        <v>59</v>
      </c>
      <c r="C98" s="87" t="s">
        <v>939</v>
      </c>
      <c r="D98" s="87" t="s">
        <v>940</v>
      </c>
      <c r="E98" s="87" t="s">
        <v>941</v>
      </c>
      <c r="F98" s="87" t="s">
        <v>161</v>
      </c>
      <c r="G98" s="87" t="s">
        <v>749</v>
      </c>
      <c r="H98" s="88">
        <v>67.7</v>
      </c>
      <c r="I98" s="89">
        <v>98.37</v>
      </c>
      <c r="J98" s="58">
        <v>1.4886750000000001E-3</v>
      </c>
      <c r="K98" s="85">
        <v>43903</v>
      </c>
      <c r="L98" s="85">
        <v>44997</v>
      </c>
      <c r="M98" s="77" t="s">
        <v>753</v>
      </c>
      <c r="N98" s="90" t="s">
        <v>942</v>
      </c>
      <c r="O98" s="77">
        <v>1</v>
      </c>
      <c r="P98" s="87" t="s">
        <v>1604</v>
      </c>
      <c r="Q98" s="359"/>
      <c r="R98" s="48" t="s">
        <v>1605</v>
      </c>
      <c r="S98" s="107" t="s">
        <v>1606</v>
      </c>
      <c r="T98" s="107" t="s">
        <v>1607</v>
      </c>
      <c r="U98" s="107" t="s">
        <v>1601</v>
      </c>
      <c r="AA98" s="72"/>
      <c r="AB98" s="93"/>
      <c r="AD98" s="72"/>
    </row>
    <row r="99" spans="2:30" x14ac:dyDescent="0.25">
      <c r="B99" s="359">
        <v>60</v>
      </c>
      <c r="C99" s="87" t="s">
        <v>943</v>
      </c>
      <c r="D99" s="87" t="s">
        <v>944</v>
      </c>
      <c r="E99" s="87" t="s">
        <v>945</v>
      </c>
      <c r="F99" s="87" t="s">
        <v>50</v>
      </c>
      <c r="G99" s="87" t="s">
        <v>749</v>
      </c>
      <c r="H99" s="88">
        <v>67.8</v>
      </c>
      <c r="I99" s="89">
        <v>95.19</v>
      </c>
      <c r="J99" s="58">
        <v>1.3773500000000001E-3</v>
      </c>
      <c r="K99" s="85">
        <v>43903</v>
      </c>
      <c r="L99" s="85">
        <v>44997</v>
      </c>
      <c r="M99" s="77" t="s">
        <v>753</v>
      </c>
      <c r="N99" s="87" t="s">
        <v>946</v>
      </c>
      <c r="O99" s="77">
        <v>1</v>
      </c>
      <c r="P99" s="87" t="s">
        <v>1604</v>
      </c>
      <c r="Q99" s="359">
        <v>60</v>
      </c>
      <c r="R99" s="48" t="s">
        <v>1610</v>
      </c>
      <c r="S99" s="107" t="s">
        <v>1606</v>
      </c>
      <c r="T99" s="107" t="s">
        <v>1607</v>
      </c>
      <c r="U99" s="107" t="s">
        <v>1601</v>
      </c>
      <c r="AA99" s="72"/>
      <c r="AB99" s="93"/>
      <c r="AD99" s="72"/>
    </row>
    <row r="100" spans="2:30" x14ac:dyDescent="0.25">
      <c r="B100" s="359">
        <v>61</v>
      </c>
      <c r="C100" s="87" t="s">
        <v>947</v>
      </c>
      <c r="D100" s="87" t="s">
        <v>948</v>
      </c>
      <c r="E100" s="87" t="s">
        <v>949</v>
      </c>
      <c r="F100" s="87" t="s">
        <v>50</v>
      </c>
      <c r="G100" s="87" t="s">
        <v>749</v>
      </c>
      <c r="H100" s="88">
        <v>59.9</v>
      </c>
      <c r="I100" s="89">
        <v>56.56</v>
      </c>
      <c r="J100" s="58">
        <v>7.2303540000000005E-4</v>
      </c>
      <c r="K100" s="85">
        <v>43909</v>
      </c>
      <c r="L100" s="85">
        <v>45003</v>
      </c>
      <c r="M100" s="87" t="s">
        <v>753</v>
      </c>
      <c r="N100" s="90" t="s">
        <v>950</v>
      </c>
      <c r="O100" s="77">
        <v>1</v>
      </c>
      <c r="P100" s="87" t="s">
        <v>1604</v>
      </c>
      <c r="Q100" s="359">
        <v>61</v>
      </c>
      <c r="R100" s="48" t="s">
        <v>1605</v>
      </c>
      <c r="S100" s="107" t="s">
        <v>1606</v>
      </c>
      <c r="T100" s="107" t="s">
        <v>1607</v>
      </c>
      <c r="U100" s="107" t="s">
        <v>1618</v>
      </c>
      <c r="AA100" s="72"/>
      <c r="AB100" s="93"/>
      <c r="AD100" s="72"/>
    </row>
    <row r="101" spans="2:30" x14ac:dyDescent="0.25">
      <c r="B101" s="359">
        <v>61</v>
      </c>
      <c r="C101" s="87" t="s">
        <v>947</v>
      </c>
      <c r="D101" s="87" t="s">
        <v>948</v>
      </c>
      <c r="E101" s="87" t="s">
        <v>949</v>
      </c>
      <c r="F101" s="87" t="s">
        <v>161</v>
      </c>
      <c r="G101" s="87" t="s">
        <v>749</v>
      </c>
      <c r="H101" s="88">
        <v>60.3</v>
      </c>
      <c r="I101" s="89">
        <v>56.56</v>
      </c>
      <c r="J101" s="58">
        <v>7.6238680000000004E-4</v>
      </c>
      <c r="K101" s="85">
        <v>43909</v>
      </c>
      <c r="L101" s="85">
        <v>45003</v>
      </c>
      <c r="M101" s="87" t="s">
        <v>753</v>
      </c>
      <c r="N101" s="90" t="s">
        <v>950</v>
      </c>
      <c r="O101" s="77">
        <v>1</v>
      </c>
      <c r="P101" s="87" t="s">
        <v>1604</v>
      </c>
      <c r="Q101" s="359"/>
      <c r="R101" s="48" t="s">
        <v>1605</v>
      </c>
      <c r="S101" s="107" t="s">
        <v>1606</v>
      </c>
      <c r="T101" s="107" t="s">
        <v>1607</v>
      </c>
      <c r="U101" s="107" t="s">
        <v>1618</v>
      </c>
      <c r="AA101" s="72"/>
      <c r="AB101" s="93"/>
      <c r="AD101" s="72"/>
    </row>
    <row r="102" spans="2:30" x14ac:dyDescent="0.25">
      <c r="B102" s="359">
        <v>62</v>
      </c>
      <c r="C102" s="87" t="s">
        <v>951</v>
      </c>
      <c r="D102" s="87" t="s">
        <v>952</v>
      </c>
      <c r="E102" s="87" t="s">
        <v>953</v>
      </c>
      <c r="F102" s="87" t="s">
        <v>50</v>
      </c>
      <c r="G102" s="87" t="s">
        <v>749</v>
      </c>
      <c r="H102" s="88">
        <v>70</v>
      </c>
      <c r="I102" s="89">
        <v>90.77</v>
      </c>
      <c r="J102" s="58">
        <v>1.356012E-3</v>
      </c>
      <c r="K102" s="85">
        <v>43909</v>
      </c>
      <c r="L102" s="85">
        <v>45003</v>
      </c>
      <c r="M102" s="87" t="s">
        <v>753</v>
      </c>
      <c r="N102" s="87" t="s">
        <v>954</v>
      </c>
      <c r="O102" s="77">
        <v>1</v>
      </c>
      <c r="P102" s="87" t="s">
        <v>1604</v>
      </c>
      <c r="Q102" s="359">
        <v>62</v>
      </c>
      <c r="R102" s="48" t="s">
        <v>1610</v>
      </c>
      <c r="S102" s="107" t="s">
        <v>1606</v>
      </c>
      <c r="T102" s="107" t="s">
        <v>1607</v>
      </c>
      <c r="U102" s="107" t="s">
        <v>1611</v>
      </c>
      <c r="AA102" s="72"/>
      <c r="AB102" s="93"/>
      <c r="AD102" s="72"/>
    </row>
    <row r="103" spans="2:30" x14ac:dyDescent="0.25">
      <c r="B103" s="359">
        <v>63</v>
      </c>
      <c r="C103" s="87" t="s">
        <v>955</v>
      </c>
      <c r="D103" s="87" t="s">
        <v>956</v>
      </c>
      <c r="E103" s="87" t="s">
        <v>957</v>
      </c>
      <c r="F103" s="87" t="s">
        <v>50</v>
      </c>
      <c r="G103" s="87" t="s">
        <v>749</v>
      </c>
      <c r="H103" s="88">
        <v>61.8</v>
      </c>
      <c r="I103" s="89">
        <v>61</v>
      </c>
      <c r="J103" s="58">
        <v>8.0452889999999997E-4</v>
      </c>
      <c r="K103" s="85">
        <v>43909</v>
      </c>
      <c r="L103" s="85">
        <v>45003</v>
      </c>
      <c r="M103" s="87" t="s">
        <v>753</v>
      </c>
      <c r="N103" s="90" t="s">
        <v>958</v>
      </c>
      <c r="O103" s="77">
        <v>1</v>
      </c>
      <c r="P103" s="87" t="s">
        <v>1604</v>
      </c>
      <c r="Q103" s="359">
        <v>63</v>
      </c>
      <c r="R103" s="48" t="s">
        <v>1605</v>
      </c>
      <c r="S103" s="107" t="s">
        <v>1606</v>
      </c>
      <c r="T103" s="107" t="s">
        <v>1607</v>
      </c>
      <c r="U103" s="107" t="s">
        <v>1619</v>
      </c>
      <c r="AA103" s="72"/>
      <c r="AB103" s="93"/>
      <c r="AD103" s="72"/>
    </row>
    <row r="104" spans="2:30" x14ac:dyDescent="0.25">
      <c r="B104" s="359">
        <v>63</v>
      </c>
      <c r="C104" s="87" t="s">
        <v>955</v>
      </c>
      <c r="D104" s="87" t="s">
        <v>956</v>
      </c>
      <c r="E104" s="87" t="s">
        <v>957</v>
      </c>
      <c r="F104" s="87" t="s">
        <v>161</v>
      </c>
      <c r="G104" s="87" t="s">
        <v>749</v>
      </c>
      <c r="H104" s="88">
        <v>62.1</v>
      </c>
      <c r="I104" s="89">
        <v>61</v>
      </c>
      <c r="J104" s="58">
        <v>8.4677899999999998E-4</v>
      </c>
      <c r="K104" s="85">
        <v>43909</v>
      </c>
      <c r="L104" s="85">
        <v>45003</v>
      </c>
      <c r="M104" s="87" t="s">
        <v>753</v>
      </c>
      <c r="N104" s="90" t="s">
        <v>958</v>
      </c>
      <c r="O104" s="77">
        <v>1</v>
      </c>
      <c r="P104" s="87" t="s">
        <v>1604</v>
      </c>
      <c r="Q104" s="359"/>
      <c r="R104" s="48" t="s">
        <v>1605</v>
      </c>
      <c r="S104" s="107" t="s">
        <v>1606</v>
      </c>
      <c r="T104" s="107" t="s">
        <v>1607</v>
      </c>
      <c r="U104" s="107" t="s">
        <v>1619</v>
      </c>
      <c r="AA104" s="72"/>
      <c r="AB104" s="93"/>
      <c r="AD104" s="72"/>
    </row>
    <row r="105" spans="2:30" x14ac:dyDescent="0.25">
      <c r="B105" s="359">
        <v>64</v>
      </c>
      <c r="C105" s="87" t="s">
        <v>959</v>
      </c>
      <c r="D105" s="87" t="s">
        <v>960</v>
      </c>
      <c r="E105" s="87" t="s">
        <v>961</v>
      </c>
      <c r="F105" s="87" t="s">
        <v>50</v>
      </c>
      <c r="G105" s="87" t="s">
        <v>749</v>
      </c>
      <c r="H105" s="88">
        <v>64.3</v>
      </c>
      <c r="I105" s="89">
        <v>97.54</v>
      </c>
      <c r="J105" s="58">
        <v>1.338496E-3</v>
      </c>
      <c r="K105" s="85">
        <v>43909</v>
      </c>
      <c r="L105" s="85">
        <v>45003</v>
      </c>
      <c r="M105" s="87" t="s">
        <v>736</v>
      </c>
      <c r="N105" s="90" t="s">
        <v>962</v>
      </c>
      <c r="O105" s="77">
        <v>1</v>
      </c>
      <c r="P105" s="87" t="s">
        <v>1604</v>
      </c>
      <c r="Q105" s="359">
        <v>64</v>
      </c>
      <c r="R105" s="48" t="s">
        <v>1605</v>
      </c>
      <c r="S105" s="107" t="s">
        <v>1606</v>
      </c>
      <c r="T105" s="107" t="s">
        <v>1607</v>
      </c>
      <c r="U105" s="107" t="s">
        <v>1601</v>
      </c>
      <c r="AA105" s="72"/>
      <c r="AB105" s="93"/>
      <c r="AD105" s="72"/>
    </row>
    <row r="106" spans="2:30" x14ac:dyDescent="0.25">
      <c r="B106" s="359">
        <v>64</v>
      </c>
      <c r="C106" s="87" t="s">
        <v>959</v>
      </c>
      <c r="D106" s="87" t="s">
        <v>960</v>
      </c>
      <c r="E106" s="87" t="s">
        <v>961</v>
      </c>
      <c r="F106" s="87" t="s">
        <v>161</v>
      </c>
      <c r="G106" s="87" t="s">
        <v>749</v>
      </c>
      <c r="H106" s="88">
        <v>64.599999999999994</v>
      </c>
      <c r="I106" s="89">
        <v>97.54</v>
      </c>
      <c r="J106" s="58">
        <v>1.4085230000000001E-3</v>
      </c>
      <c r="K106" s="85">
        <v>43909</v>
      </c>
      <c r="L106" s="85">
        <v>45003</v>
      </c>
      <c r="M106" s="87" t="s">
        <v>736</v>
      </c>
      <c r="N106" s="90" t="s">
        <v>962</v>
      </c>
      <c r="O106" s="77">
        <v>1</v>
      </c>
      <c r="P106" s="87" t="s">
        <v>1604</v>
      </c>
      <c r="Q106" s="359"/>
      <c r="R106" s="48" t="s">
        <v>1605</v>
      </c>
      <c r="S106" s="107" t="s">
        <v>1606</v>
      </c>
      <c r="T106" s="107" t="s">
        <v>1607</v>
      </c>
      <c r="U106" s="107" t="s">
        <v>1601</v>
      </c>
      <c r="AA106" s="72"/>
      <c r="AB106" s="93"/>
      <c r="AD106" s="72"/>
    </row>
    <row r="107" spans="2:30" x14ac:dyDescent="0.25">
      <c r="B107" s="359">
        <v>65</v>
      </c>
      <c r="C107" s="87" t="s">
        <v>963</v>
      </c>
      <c r="D107" s="87" t="s">
        <v>964</v>
      </c>
      <c r="E107" s="87" t="s">
        <v>965</v>
      </c>
      <c r="F107" s="87" t="s">
        <v>50</v>
      </c>
      <c r="G107" s="87" t="s">
        <v>749</v>
      </c>
      <c r="H107" s="88">
        <v>63.3</v>
      </c>
      <c r="I107" s="89">
        <v>92.87</v>
      </c>
      <c r="J107" s="58">
        <v>1.2545919999999999E-3</v>
      </c>
      <c r="K107" s="85">
        <v>43909</v>
      </c>
      <c r="L107" s="85">
        <v>45003</v>
      </c>
      <c r="M107" s="87" t="s">
        <v>736</v>
      </c>
      <c r="N107" s="87" t="s">
        <v>966</v>
      </c>
      <c r="O107" s="77">
        <v>1</v>
      </c>
      <c r="P107" s="87" t="s">
        <v>1604</v>
      </c>
      <c r="Q107" s="359">
        <v>65</v>
      </c>
      <c r="R107" s="48" t="s">
        <v>1610</v>
      </c>
      <c r="S107" s="107" t="s">
        <v>1606</v>
      </c>
      <c r="T107" s="107" t="s">
        <v>1607</v>
      </c>
      <c r="U107" s="107" t="s">
        <v>1608</v>
      </c>
      <c r="AA107" s="72"/>
      <c r="AB107" s="93"/>
      <c r="AD107" s="72"/>
    </row>
    <row r="108" spans="2:30" x14ac:dyDescent="0.25">
      <c r="B108" s="359">
        <v>66</v>
      </c>
      <c r="C108" s="87" t="s">
        <v>967</v>
      </c>
      <c r="D108" s="87" t="s">
        <v>968</v>
      </c>
      <c r="E108" s="87" t="s">
        <v>969</v>
      </c>
      <c r="F108" s="87" t="s">
        <v>50</v>
      </c>
      <c r="G108" s="87" t="s">
        <v>749</v>
      </c>
      <c r="H108" s="88">
        <v>66</v>
      </c>
      <c r="I108" s="89">
        <v>95.49</v>
      </c>
      <c r="J108" s="58">
        <v>1.3450090000000001E-3</v>
      </c>
      <c r="K108" s="85">
        <v>43909</v>
      </c>
      <c r="L108" s="85">
        <v>45003</v>
      </c>
      <c r="M108" s="87" t="s">
        <v>753</v>
      </c>
      <c r="N108" s="90" t="s">
        <v>970</v>
      </c>
      <c r="O108" s="77">
        <v>1</v>
      </c>
      <c r="P108" s="87" t="s">
        <v>1604</v>
      </c>
      <c r="Q108" s="359">
        <v>66</v>
      </c>
      <c r="R108" s="48" t="s">
        <v>1605</v>
      </c>
      <c r="S108" s="107" t="s">
        <v>1606</v>
      </c>
      <c r="T108" s="107" t="s">
        <v>1607</v>
      </c>
      <c r="U108" s="107" t="s">
        <v>1611</v>
      </c>
      <c r="AA108" s="72"/>
      <c r="AB108" s="93"/>
      <c r="AD108" s="72"/>
    </row>
    <row r="109" spans="2:30" x14ac:dyDescent="0.25">
      <c r="B109" s="359">
        <v>66</v>
      </c>
      <c r="C109" s="87" t="s">
        <v>967</v>
      </c>
      <c r="D109" s="87" t="s">
        <v>968</v>
      </c>
      <c r="E109" s="87" t="s">
        <v>969</v>
      </c>
      <c r="F109" s="87" t="s">
        <v>161</v>
      </c>
      <c r="G109" s="87" t="s">
        <v>749</v>
      </c>
      <c r="H109" s="88">
        <v>66.400000000000006</v>
      </c>
      <c r="I109" s="89">
        <v>95.49</v>
      </c>
      <c r="J109" s="58">
        <v>1.417342E-3</v>
      </c>
      <c r="K109" s="85">
        <v>43909</v>
      </c>
      <c r="L109" s="85">
        <v>45003</v>
      </c>
      <c r="M109" s="87" t="s">
        <v>753</v>
      </c>
      <c r="N109" s="90" t="s">
        <v>970</v>
      </c>
      <c r="O109" s="77">
        <v>1</v>
      </c>
      <c r="P109" s="87" t="s">
        <v>1604</v>
      </c>
      <c r="Q109" s="359"/>
      <c r="R109" s="48" t="s">
        <v>1605</v>
      </c>
      <c r="S109" s="107" t="s">
        <v>1606</v>
      </c>
      <c r="T109" s="107" t="s">
        <v>1607</v>
      </c>
      <c r="U109" s="107" t="s">
        <v>1611</v>
      </c>
      <c r="AA109" s="72"/>
      <c r="AB109" s="93"/>
      <c r="AD109" s="72"/>
    </row>
    <row r="110" spans="2:30" x14ac:dyDescent="0.25">
      <c r="B110" s="359">
        <v>67</v>
      </c>
      <c r="C110" s="87" t="s">
        <v>971</v>
      </c>
      <c r="D110" s="87" t="s">
        <v>972</v>
      </c>
      <c r="E110" s="87" t="s">
        <v>973</v>
      </c>
      <c r="F110" s="87" t="s">
        <v>50</v>
      </c>
      <c r="G110" s="87" t="s">
        <v>749</v>
      </c>
      <c r="H110" s="88">
        <v>64</v>
      </c>
      <c r="I110" s="89">
        <v>97.38</v>
      </c>
      <c r="J110" s="58">
        <v>1.330066E-3</v>
      </c>
      <c r="K110" s="85">
        <v>43909</v>
      </c>
      <c r="L110" s="85">
        <v>45003</v>
      </c>
      <c r="M110" s="87" t="s">
        <v>736</v>
      </c>
      <c r="N110" s="90" t="s">
        <v>974</v>
      </c>
      <c r="O110" s="77">
        <v>1</v>
      </c>
      <c r="P110" s="87" t="s">
        <v>1604</v>
      </c>
      <c r="Q110" s="359">
        <v>67</v>
      </c>
      <c r="R110" s="48" t="s">
        <v>1605</v>
      </c>
      <c r="S110" s="107" t="s">
        <v>1606</v>
      </c>
      <c r="T110" s="107" t="s">
        <v>1607</v>
      </c>
      <c r="U110" s="107" t="s">
        <v>1611</v>
      </c>
      <c r="AA110" s="72"/>
      <c r="AB110" s="93"/>
      <c r="AD110" s="72"/>
    </row>
    <row r="111" spans="2:30" x14ac:dyDescent="0.25">
      <c r="B111" s="359">
        <v>67</v>
      </c>
      <c r="C111" s="87" t="s">
        <v>971</v>
      </c>
      <c r="D111" s="87" t="s">
        <v>972</v>
      </c>
      <c r="E111" s="87" t="s">
        <v>973</v>
      </c>
      <c r="F111" s="87" t="s">
        <v>161</v>
      </c>
      <c r="G111" s="87" t="s">
        <v>749</v>
      </c>
      <c r="H111" s="88">
        <v>64.400000000000006</v>
      </c>
      <c r="I111" s="89">
        <v>97.38</v>
      </c>
      <c r="J111" s="58">
        <v>1.4018590000000001E-3</v>
      </c>
      <c r="K111" s="85">
        <v>43909</v>
      </c>
      <c r="L111" s="85">
        <v>45003</v>
      </c>
      <c r="M111" s="87" t="s">
        <v>736</v>
      </c>
      <c r="N111" s="90" t="s">
        <v>974</v>
      </c>
      <c r="O111" s="77">
        <v>1</v>
      </c>
      <c r="P111" s="87" t="s">
        <v>1604</v>
      </c>
      <c r="Q111" s="359"/>
      <c r="R111" s="48" t="s">
        <v>1605</v>
      </c>
      <c r="S111" s="107" t="s">
        <v>1606</v>
      </c>
      <c r="T111" s="107" t="s">
        <v>1607</v>
      </c>
      <c r="U111" s="107" t="s">
        <v>1611</v>
      </c>
      <c r="AA111" s="72"/>
      <c r="AB111" s="93"/>
      <c r="AD111" s="72"/>
    </row>
    <row r="112" spans="2:30" x14ac:dyDescent="0.25">
      <c r="B112" s="359">
        <v>68</v>
      </c>
      <c r="C112" s="87" t="s">
        <v>695</v>
      </c>
      <c r="D112" s="87" t="s">
        <v>696</v>
      </c>
      <c r="E112" s="87" t="s">
        <v>975</v>
      </c>
      <c r="F112" s="87" t="s">
        <v>50</v>
      </c>
      <c r="G112" s="87" t="s">
        <v>749</v>
      </c>
      <c r="H112" s="88">
        <v>59.2</v>
      </c>
      <c r="I112" s="89">
        <v>92.47</v>
      </c>
      <c r="J112" s="58">
        <v>1.1682769999999999E-3</v>
      </c>
      <c r="K112" s="85">
        <v>43909</v>
      </c>
      <c r="L112" s="85">
        <v>45003</v>
      </c>
      <c r="M112" s="87" t="s">
        <v>753</v>
      </c>
      <c r="N112" s="90" t="s">
        <v>976</v>
      </c>
      <c r="O112" s="77">
        <v>1</v>
      </c>
      <c r="P112" s="87" t="s">
        <v>1604</v>
      </c>
      <c r="Q112" s="359">
        <v>68</v>
      </c>
      <c r="R112" s="48" t="s">
        <v>1605</v>
      </c>
      <c r="S112" s="107" t="s">
        <v>1606</v>
      </c>
      <c r="T112" s="107" t="s">
        <v>1607</v>
      </c>
      <c r="U112" s="107" t="s">
        <v>1603</v>
      </c>
      <c r="AA112" s="72"/>
      <c r="AB112" s="93"/>
      <c r="AD112" s="72"/>
    </row>
    <row r="113" spans="2:30" x14ac:dyDescent="0.25">
      <c r="B113" s="359">
        <v>68</v>
      </c>
      <c r="C113" s="87" t="s">
        <v>695</v>
      </c>
      <c r="D113" s="87" t="s">
        <v>696</v>
      </c>
      <c r="E113" s="87" t="s">
        <v>975</v>
      </c>
      <c r="F113" s="87" t="s">
        <v>161</v>
      </c>
      <c r="G113" s="87" t="s">
        <v>749</v>
      </c>
      <c r="H113" s="88">
        <v>59.5</v>
      </c>
      <c r="I113" s="89">
        <v>92.47</v>
      </c>
      <c r="J113" s="58">
        <v>1.2298910000000001E-3</v>
      </c>
      <c r="K113" s="85">
        <v>43909</v>
      </c>
      <c r="L113" s="85">
        <v>45003</v>
      </c>
      <c r="M113" s="87" t="s">
        <v>753</v>
      </c>
      <c r="N113" s="90" t="s">
        <v>976</v>
      </c>
      <c r="O113" s="77">
        <v>1</v>
      </c>
      <c r="P113" s="87" t="s">
        <v>1604</v>
      </c>
      <c r="Q113" s="359"/>
      <c r="R113" s="48" t="s">
        <v>1605</v>
      </c>
      <c r="S113" s="107" t="s">
        <v>1606</v>
      </c>
      <c r="T113" s="107" t="s">
        <v>1607</v>
      </c>
      <c r="U113" s="107" t="s">
        <v>1603</v>
      </c>
      <c r="AA113" s="72"/>
      <c r="AB113" s="93"/>
      <c r="AD113" s="72"/>
    </row>
    <row r="114" spans="2:30" x14ac:dyDescent="0.25">
      <c r="B114" s="359">
        <v>69</v>
      </c>
      <c r="C114" s="87" t="s">
        <v>977</v>
      </c>
      <c r="D114" s="87" t="s">
        <v>978</v>
      </c>
      <c r="E114" s="87" t="s">
        <v>979</v>
      </c>
      <c r="F114" s="87" t="s">
        <v>50</v>
      </c>
      <c r="G114" s="87" t="s">
        <v>749</v>
      </c>
      <c r="H114" s="88">
        <v>65.3</v>
      </c>
      <c r="I114" s="89">
        <v>98.81</v>
      </c>
      <c r="J114" s="58">
        <v>1.377011E-3</v>
      </c>
      <c r="K114" s="85">
        <v>43909</v>
      </c>
      <c r="L114" s="85">
        <v>45003</v>
      </c>
      <c r="M114" s="87" t="s">
        <v>736</v>
      </c>
      <c r="N114" s="87" t="s">
        <v>980</v>
      </c>
      <c r="O114" s="77">
        <v>1</v>
      </c>
      <c r="P114" s="87" t="s">
        <v>1604</v>
      </c>
      <c r="Q114" s="359">
        <v>69</v>
      </c>
      <c r="R114" s="48" t="s">
        <v>1610</v>
      </c>
      <c r="S114" s="107" t="s">
        <v>1606</v>
      </c>
      <c r="T114" s="107" t="s">
        <v>1607</v>
      </c>
      <c r="U114" s="107" t="s">
        <v>1614</v>
      </c>
      <c r="AA114" s="72"/>
      <c r="AB114" s="93"/>
      <c r="AD114" s="72"/>
    </row>
    <row r="115" spans="2:30" x14ac:dyDescent="0.25">
      <c r="B115" s="54">
        <v>70</v>
      </c>
      <c r="C115" s="87" t="s">
        <v>669</v>
      </c>
      <c r="D115" s="87" t="s">
        <v>670</v>
      </c>
      <c r="E115" s="87" t="s">
        <v>981</v>
      </c>
      <c r="F115" s="87" t="s">
        <v>50</v>
      </c>
      <c r="G115" s="87" t="s">
        <v>749</v>
      </c>
      <c r="H115" s="88">
        <v>64.8</v>
      </c>
      <c r="I115" s="89">
        <v>95</v>
      </c>
      <c r="J115" s="58">
        <v>1.313778E-3</v>
      </c>
      <c r="K115" s="85">
        <v>43909</v>
      </c>
      <c r="L115" s="85">
        <v>45003</v>
      </c>
      <c r="M115" s="87" t="s">
        <v>753</v>
      </c>
      <c r="N115" s="90" t="s">
        <v>982</v>
      </c>
      <c r="O115" s="77">
        <v>1</v>
      </c>
      <c r="P115" s="87" t="s">
        <v>1604</v>
      </c>
      <c r="Q115" s="54">
        <v>70</v>
      </c>
      <c r="R115" s="48" t="s">
        <v>1605</v>
      </c>
      <c r="S115" s="107" t="s">
        <v>1606</v>
      </c>
      <c r="T115" s="107" t="s">
        <v>1607</v>
      </c>
      <c r="U115" s="107" t="s">
        <v>1601</v>
      </c>
      <c r="AA115" s="72"/>
      <c r="AB115" s="93"/>
      <c r="AD115" s="72"/>
    </row>
    <row r="116" spans="2:30" x14ac:dyDescent="0.25">
      <c r="B116" s="359">
        <v>70</v>
      </c>
      <c r="C116" s="87" t="s">
        <v>669</v>
      </c>
      <c r="D116" s="87" t="s">
        <v>670</v>
      </c>
      <c r="E116" s="87" t="s">
        <v>981</v>
      </c>
      <c r="F116" s="87" t="s">
        <v>161</v>
      </c>
      <c r="G116" s="87" t="s">
        <v>749</v>
      </c>
      <c r="H116" s="88">
        <v>65</v>
      </c>
      <c r="I116" s="89">
        <v>95</v>
      </c>
      <c r="J116" s="58">
        <v>1.380339E-3</v>
      </c>
      <c r="K116" s="85">
        <v>43909</v>
      </c>
      <c r="L116" s="85">
        <v>45003</v>
      </c>
      <c r="M116" s="87" t="s">
        <v>753</v>
      </c>
      <c r="N116" s="90" t="s">
        <v>982</v>
      </c>
      <c r="O116" s="77">
        <v>1</v>
      </c>
      <c r="P116" s="87" t="s">
        <v>1604</v>
      </c>
      <c r="Q116" s="359"/>
      <c r="R116" s="48" t="s">
        <v>1605</v>
      </c>
      <c r="S116" s="107" t="s">
        <v>1606</v>
      </c>
      <c r="T116" s="107" t="s">
        <v>1607</v>
      </c>
      <c r="U116" s="107" t="s">
        <v>1601</v>
      </c>
      <c r="AA116" s="72"/>
      <c r="AB116" s="93"/>
      <c r="AD116" s="72"/>
    </row>
    <row r="117" spans="2:30" x14ac:dyDescent="0.25">
      <c r="B117" s="359">
        <v>71</v>
      </c>
      <c r="C117" s="87" t="s">
        <v>983</v>
      </c>
      <c r="D117" s="87" t="s">
        <v>657</v>
      </c>
      <c r="E117" s="87" t="s">
        <v>984</v>
      </c>
      <c r="F117" s="87" t="s">
        <v>50</v>
      </c>
      <c r="G117" s="87" t="s">
        <v>749</v>
      </c>
      <c r="H117" s="88">
        <v>53.3</v>
      </c>
      <c r="I117" s="89">
        <v>91.24</v>
      </c>
      <c r="J117" s="58" t="s">
        <v>985</v>
      </c>
      <c r="K117" s="85">
        <v>43909</v>
      </c>
      <c r="L117" s="85">
        <v>45003</v>
      </c>
      <c r="M117" s="87" t="s">
        <v>753</v>
      </c>
      <c r="N117" s="90" t="s">
        <v>986</v>
      </c>
      <c r="O117" s="77">
        <v>1</v>
      </c>
      <c r="P117" s="87" t="s">
        <v>1604</v>
      </c>
      <c r="Q117" s="359">
        <v>71</v>
      </c>
      <c r="R117" s="48" t="s">
        <v>1605</v>
      </c>
      <c r="S117" s="107" t="s">
        <v>1606</v>
      </c>
      <c r="T117" s="107" t="s">
        <v>1607</v>
      </c>
      <c r="U117" s="107" t="s">
        <v>1603</v>
      </c>
      <c r="AA117" s="72"/>
      <c r="AB117" s="93"/>
      <c r="AD117" s="72"/>
    </row>
    <row r="118" spans="2:30" x14ac:dyDescent="0.25">
      <c r="B118" s="359">
        <v>71</v>
      </c>
      <c r="C118" s="87" t="s">
        <v>983</v>
      </c>
      <c r="D118" s="87" t="s">
        <v>657</v>
      </c>
      <c r="E118" s="87" t="s">
        <v>984</v>
      </c>
      <c r="F118" s="87" t="s">
        <v>161</v>
      </c>
      <c r="G118" s="87" t="s">
        <v>749</v>
      </c>
      <c r="H118" s="88">
        <v>53.6</v>
      </c>
      <c r="I118" s="89">
        <v>91.24</v>
      </c>
      <c r="J118" s="58">
        <v>1.0931980000000001E-3</v>
      </c>
      <c r="K118" s="85">
        <v>43909</v>
      </c>
      <c r="L118" s="85">
        <v>45003</v>
      </c>
      <c r="M118" s="87" t="s">
        <v>753</v>
      </c>
      <c r="N118" s="90" t="s">
        <v>986</v>
      </c>
      <c r="O118" s="77">
        <v>1</v>
      </c>
      <c r="P118" s="87" t="s">
        <v>1604</v>
      </c>
      <c r="Q118" s="359"/>
      <c r="R118" s="48" t="s">
        <v>1605</v>
      </c>
      <c r="S118" s="107" t="s">
        <v>1606</v>
      </c>
      <c r="T118" s="107" t="s">
        <v>1607</v>
      </c>
      <c r="U118" s="107" t="s">
        <v>1603</v>
      </c>
      <c r="AA118" s="72"/>
      <c r="AB118" s="93"/>
      <c r="AD118" s="72"/>
    </row>
    <row r="119" spans="2:30" x14ac:dyDescent="0.25">
      <c r="B119" s="359">
        <v>72</v>
      </c>
      <c r="C119" s="87" t="s">
        <v>987</v>
      </c>
      <c r="D119" s="87" t="s">
        <v>717</v>
      </c>
      <c r="E119" s="87" t="s">
        <v>988</v>
      </c>
      <c r="F119" s="87" t="s">
        <v>50</v>
      </c>
      <c r="G119" s="87" t="s">
        <v>749</v>
      </c>
      <c r="H119" s="88">
        <v>62.8</v>
      </c>
      <c r="I119" s="89">
        <v>96.72</v>
      </c>
      <c r="J119" s="58">
        <v>1.296281E-3</v>
      </c>
      <c r="K119" s="85">
        <v>43914</v>
      </c>
      <c r="L119" s="85">
        <v>45008</v>
      </c>
      <c r="M119" s="87" t="s">
        <v>753</v>
      </c>
      <c r="N119" s="90" t="s">
        <v>989</v>
      </c>
      <c r="O119" s="77">
        <v>1</v>
      </c>
      <c r="P119" s="87" t="s">
        <v>1604</v>
      </c>
      <c r="Q119" s="359">
        <v>72</v>
      </c>
      <c r="R119" s="48" t="s">
        <v>1605</v>
      </c>
      <c r="S119" s="107" t="s">
        <v>1606</v>
      </c>
      <c r="T119" s="107" t="s">
        <v>1607</v>
      </c>
      <c r="U119" s="107" t="s">
        <v>1608</v>
      </c>
      <c r="AA119" s="72"/>
      <c r="AB119" s="93"/>
      <c r="AD119" s="72"/>
    </row>
    <row r="120" spans="2:30" x14ac:dyDescent="0.25">
      <c r="B120" s="359">
        <v>72</v>
      </c>
      <c r="C120" s="87" t="s">
        <v>987</v>
      </c>
      <c r="D120" s="87" t="s">
        <v>717</v>
      </c>
      <c r="E120" s="87" t="s">
        <v>988</v>
      </c>
      <c r="F120" s="87" t="s">
        <v>161</v>
      </c>
      <c r="G120" s="87" t="s">
        <v>749</v>
      </c>
      <c r="H120" s="88">
        <v>63.2</v>
      </c>
      <c r="I120" s="89">
        <v>96.72</v>
      </c>
      <c r="J120" s="58">
        <v>1.3664129999999999E-3</v>
      </c>
      <c r="K120" s="85">
        <v>43914</v>
      </c>
      <c r="L120" s="85">
        <v>45008</v>
      </c>
      <c r="M120" s="87" t="s">
        <v>753</v>
      </c>
      <c r="N120" s="90" t="s">
        <v>989</v>
      </c>
      <c r="O120" s="77">
        <v>1</v>
      </c>
      <c r="P120" s="87" t="s">
        <v>1604</v>
      </c>
      <c r="Q120" s="359"/>
      <c r="R120" s="48" t="s">
        <v>1605</v>
      </c>
      <c r="S120" s="107" t="s">
        <v>1606</v>
      </c>
      <c r="T120" s="107" t="s">
        <v>1607</v>
      </c>
      <c r="U120" s="107" t="s">
        <v>1608</v>
      </c>
      <c r="AA120" s="72"/>
      <c r="AB120" s="93"/>
      <c r="AD120" s="72"/>
    </row>
    <row r="121" spans="2:30" x14ac:dyDescent="0.25">
      <c r="B121" s="54">
        <v>73</v>
      </c>
      <c r="C121" s="87" t="s">
        <v>990</v>
      </c>
      <c r="D121" s="87" t="s">
        <v>991</v>
      </c>
      <c r="E121" s="87" t="s">
        <v>992</v>
      </c>
      <c r="F121" s="87" t="s">
        <v>50</v>
      </c>
      <c r="G121" s="87" t="s">
        <v>749</v>
      </c>
      <c r="H121" s="88">
        <v>54.4</v>
      </c>
      <c r="I121" s="89">
        <v>94.34</v>
      </c>
      <c r="J121" s="58">
        <v>1.0952620000000001E-3</v>
      </c>
      <c r="K121" s="85">
        <v>43914</v>
      </c>
      <c r="L121" s="85">
        <v>45008</v>
      </c>
      <c r="M121" s="87" t="s">
        <v>753</v>
      </c>
      <c r="N121" s="90" t="s">
        <v>993</v>
      </c>
      <c r="O121" s="77">
        <v>1</v>
      </c>
      <c r="P121" s="87" t="s">
        <v>1604</v>
      </c>
      <c r="Q121" s="54">
        <v>73</v>
      </c>
      <c r="R121" s="48" t="s">
        <v>1605</v>
      </c>
      <c r="S121" s="107" t="s">
        <v>1606</v>
      </c>
      <c r="T121" s="107" t="s">
        <v>1607</v>
      </c>
      <c r="U121" s="107" t="s">
        <v>1614</v>
      </c>
      <c r="AA121" s="72"/>
      <c r="AB121" s="93"/>
      <c r="AD121" s="72"/>
    </row>
    <row r="122" spans="2:30" x14ac:dyDescent="0.25">
      <c r="B122" s="54">
        <v>73</v>
      </c>
      <c r="C122" s="87" t="s">
        <v>990</v>
      </c>
      <c r="D122" s="87" t="s">
        <v>991</v>
      </c>
      <c r="E122" s="87" t="s">
        <v>992</v>
      </c>
      <c r="F122" s="87" t="s">
        <v>161</v>
      </c>
      <c r="G122" s="87" t="s">
        <v>749</v>
      </c>
      <c r="H122" s="88">
        <v>54.7</v>
      </c>
      <c r="I122" s="89">
        <v>94.34</v>
      </c>
      <c r="J122" s="58">
        <v>1.153538E-3</v>
      </c>
      <c r="K122" s="85">
        <v>43914</v>
      </c>
      <c r="L122" s="85">
        <v>45008</v>
      </c>
      <c r="M122" s="87" t="s">
        <v>753</v>
      </c>
      <c r="N122" s="90" t="s">
        <v>993</v>
      </c>
      <c r="O122" s="77">
        <v>1</v>
      </c>
      <c r="P122" s="87" t="s">
        <v>1604</v>
      </c>
      <c r="Q122" s="54"/>
      <c r="R122" s="48" t="s">
        <v>1605</v>
      </c>
      <c r="S122" s="107" t="s">
        <v>1606</v>
      </c>
      <c r="T122" s="107" t="s">
        <v>1607</v>
      </c>
      <c r="U122" s="107" t="s">
        <v>1614</v>
      </c>
      <c r="AA122" s="72"/>
      <c r="AB122" s="93"/>
      <c r="AD122" s="72"/>
    </row>
    <row r="123" spans="2:30" x14ac:dyDescent="0.25">
      <c r="B123" s="359">
        <v>74</v>
      </c>
      <c r="C123" s="87" t="s">
        <v>637</v>
      </c>
      <c r="D123" s="87" t="s">
        <v>638</v>
      </c>
      <c r="E123" s="87" t="s">
        <v>994</v>
      </c>
      <c r="F123" s="87" t="s">
        <v>50</v>
      </c>
      <c r="G123" s="87" t="s">
        <v>749</v>
      </c>
      <c r="H123" s="88">
        <v>62.3</v>
      </c>
      <c r="I123" s="89">
        <v>97.3</v>
      </c>
      <c r="J123" s="58">
        <v>1.2936720000000001E-3</v>
      </c>
      <c r="K123" s="85">
        <v>43914</v>
      </c>
      <c r="L123" s="85">
        <v>45008</v>
      </c>
      <c r="M123" s="87" t="s">
        <v>736</v>
      </c>
      <c r="N123" s="90" t="s">
        <v>995</v>
      </c>
      <c r="O123" s="77">
        <v>1</v>
      </c>
      <c r="P123" s="87" t="s">
        <v>1604</v>
      </c>
      <c r="Q123" s="359">
        <v>74</v>
      </c>
      <c r="R123" s="48" t="s">
        <v>1605</v>
      </c>
      <c r="S123" s="107" t="s">
        <v>1606</v>
      </c>
      <c r="T123" s="107" t="s">
        <v>1607</v>
      </c>
      <c r="U123" s="107" t="s">
        <v>1614</v>
      </c>
      <c r="AA123" s="72"/>
      <c r="AB123" s="93"/>
      <c r="AD123" s="72"/>
    </row>
    <row r="124" spans="2:30" x14ac:dyDescent="0.25">
      <c r="B124" s="54">
        <v>74</v>
      </c>
      <c r="C124" s="87" t="s">
        <v>637</v>
      </c>
      <c r="D124" s="87" t="s">
        <v>638</v>
      </c>
      <c r="E124" s="87" t="s">
        <v>994</v>
      </c>
      <c r="F124" s="87" t="s">
        <v>161</v>
      </c>
      <c r="G124" s="87" t="s">
        <v>749</v>
      </c>
      <c r="H124" s="88">
        <v>62.3</v>
      </c>
      <c r="I124" s="89">
        <v>97.3</v>
      </c>
      <c r="J124" s="58">
        <v>1.3550319999999999E-3</v>
      </c>
      <c r="K124" s="85">
        <v>43914</v>
      </c>
      <c r="L124" s="85">
        <v>45008</v>
      </c>
      <c r="M124" s="87" t="s">
        <v>736</v>
      </c>
      <c r="N124" s="90" t="s">
        <v>995</v>
      </c>
      <c r="O124" s="77">
        <v>1</v>
      </c>
      <c r="P124" s="87" t="s">
        <v>1604</v>
      </c>
      <c r="Q124" s="54"/>
      <c r="R124" s="48" t="s">
        <v>1605</v>
      </c>
      <c r="S124" s="107" t="s">
        <v>1606</v>
      </c>
      <c r="T124" s="107" t="s">
        <v>1607</v>
      </c>
      <c r="U124" s="107" t="s">
        <v>1614</v>
      </c>
      <c r="AA124" s="72"/>
      <c r="AB124" s="93"/>
      <c r="AD124" s="72"/>
    </row>
    <row r="125" spans="2:30" x14ac:dyDescent="0.25">
      <c r="B125" s="359">
        <v>75</v>
      </c>
      <c r="C125" s="87" t="s">
        <v>996</v>
      </c>
      <c r="D125" s="87" t="s">
        <v>997</v>
      </c>
      <c r="E125" s="87" t="s">
        <v>998</v>
      </c>
      <c r="F125" s="87" t="s">
        <v>50</v>
      </c>
      <c r="G125" s="87" t="s">
        <v>749</v>
      </c>
      <c r="H125" s="88">
        <v>63</v>
      </c>
      <c r="I125" s="89">
        <v>95.79</v>
      </c>
      <c r="J125" s="58" t="s">
        <v>999</v>
      </c>
      <c r="K125" s="85">
        <v>43914</v>
      </c>
      <c r="L125" s="85">
        <v>45008</v>
      </c>
      <c r="M125" s="87" t="s">
        <v>753</v>
      </c>
      <c r="N125" s="90" t="s">
        <v>1000</v>
      </c>
      <c r="O125" s="77">
        <v>1</v>
      </c>
      <c r="P125" s="87" t="s">
        <v>1604</v>
      </c>
      <c r="Q125" s="359">
        <v>75</v>
      </c>
      <c r="R125" s="357" t="s">
        <v>1605</v>
      </c>
      <c r="S125" s="107" t="s">
        <v>1606</v>
      </c>
      <c r="T125" s="107" t="s">
        <v>1607</v>
      </c>
      <c r="U125" s="107" t="s">
        <v>1601</v>
      </c>
      <c r="AA125" s="72"/>
      <c r="AB125" s="93"/>
      <c r="AD125" s="72"/>
    </row>
    <row r="126" spans="2:30" x14ac:dyDescent="0.25">
      <c r="B126" s="359">
        <v>75</v>
      </c>
      <c r="C126" s="87" t="s">
        <v>996</v>
      </c>
      <c r="D126" s="87" t="s">
        <v>997</v>
      </c>
      <c r="E126" s="87" t="s">
        <v>998</v>
      </c>
      <c r="F126" s="87" t="s">
        <v>161</v>
      </c>
      <c r="G126" s="87" t="s">
        <v>749</v>
      </c>
      <c r="H126" s="88">
        <v>63.3</v>
      </c>
      <c r="I126" s="89">
        <v>95.79</v>
      </c>
      <c r="J126" s="58" t="s">
        <v>1001</v>
      </c>
      <c r="K126" s="85">
        <v>43914</v>
      </c>
      <c r="L126" s="85">
        <v>45008</v>
      </c>
      <c r="M126" s="87" t="s">
        <v>753</v>
      </c>
      <c r="N126" s="90" t="s">
        <v>1000</v>
      </c>
      <c r="O126" s="77">
        <v>1</v>
      </c>
      <c r="P126" s="87" t="s">
        <v>1604</v>
      </c>
      <c r="Q126" s="359"/>
      <c r="R126" s="48" t="s">
        <v>1605</v>
      </c>
      <c r="S126" s="107" t="s">
        <v>1606</v>
      </c>
      <c r="T126" s="107" t="s">
        <v>1607</v>
      </c>
      <c r="U126" s="107" t="s">
        <v>1601</v>
      </c>
      <c r="AA126" s="72"/>
      <c r="AB126" s="93"/>
      <c r="AD126" s="72"/>
    </row>
    <row r="127" spans="2:30" x14ac:dyDescent="0.25">
      <c r="B127" s="359">
        <v>76</v>
      </c>
      <c r="C127" s="87" t="s">
        <v>1002</v>
      </c>
      <c r="D127" s="87" t="s">
        <v>1003</v>
      </c>
      <c r="E127" s="87" t="s">
        <v>1004</v>
      </c>
      <c r="F127" s="87" t="s">
        <v>50</v>
      </c>
      <c r="G127" s="87" t="s">
        <v>749</v>
      </c>
      <c r="H127" s="88">
        <v>49.3</v>
      </c>
      <c r="I127" s="89">
        <v>100</v>
      </c>
      <c r="J127" s="58">
        <v>1.0521319999999999E-3</v>
      </c>
      <c r="K127" s="85">
        <v>43914</v>
      </c>
      <c r="L127" s="85">
        <v>45008</v>
      </c>
      <c r="M127" s="87" t="s">
        <v>736</v>
      </c>
      <c r="N127" s="90" t="s">
        <v>1005</v>
      </c>
      <c r="O127" s="77">
        <v>1</v>
      </c>
      <c r="P127" s="87" t="s">
        <v>1604</v>
      </c>
      <c r="Q127" s="359">
        <v>76</v>
      </c>
      <c r="R127" s="48" t="s">
        <v>1605</v>
      </c>
      <c r="S127" s="107" t="s">
        <v>1606</v>
      </c>
      <c r="T127" s="107" t="s">
        <v>1607</v>
      </c>
      <c r="U127" s="107" t="s">
        <v>1620</v>
      </c>
      <c r="AA127" s="72"/>
      <c r="AB127" s="93"/>
      <c r="AD127" s="72"/>
    </row>
    <row r="128" spans="2:30" x14ac:dyDescent="0.25">
      <c r="B128" s="54">
        <v>76</v>
      </c>
      <c r="C128" s="87" t="s">
        <v>1002</v>
      </c>
      <c r="D128" s="87" t="s">
        <v>1003</v>
      </c>
      <c r="E128" s="87" t="s">
        <v>1004</v>
      </c>
      <c r="F128" s="87" t="s">
        <v>161</v>
      </c>
      <c r="G128" s="87" t="s">
        <v>749</v>
      </c>
      <c r="H128" s="88">
        <v>49.7</v>
      </c>
      <c r="I128" s="89">
        <v>100</v>
      </c>
      <c r="J128" s="58">
        <v>1.110977E-3</v>
      </c>
      <c r="K128" s="85">
        <v>43914</v>
      </c>
      <c r="L128" s="85">
        <v>45008</v>
      </c>
      <c r="M128" s="87" t="s">
        <v>736</v>
      </c>
      <c r="N128" s="90" t="s">
        <v>1005</v>
      </c>
      <c r="O128" s="77">
        <v>1</v>
      </c>
      <c r="P128" s="87" t="s">
        <v>1604</v>
      </c>
      <c r="Q128" s="54"/>
      <c r="R128" s="48" t="s">
        <v>1605</v>
      </c>
      <c r="S128" s="107" t="s">
        <v>1606</v>
      </c>
      <c r="T128" s="107" t="s">
        <v>1607</v>
      </c>
      <c r="U128" s="107" t="s">
        <v>1620</v>
      </c>
      <c r="AA128" s="72"/>
      <c r="AB128" s="93"/>
      <c r="AD128" s="72"/>
    </row>
    <row r="129" spans="2:30" x14ac:dyDescent="0.25">
      <c r="B129" s="54">
        <v>77</v>
      </c>
      <c r="C129" s="87" t="s">
        <v>1006</v>
      </c>
      <c r="D129" s="87" t="s">
        <v>1007</v>
      </c>
      <c r="E129" s="87" t="s">
        <v>1008</v>
      </c>
      <c r="F129" s="87" t="s">
        <v>50</v>
      </c>
      <c r="G129" s="87" t="s">
        <v>749</v>
      </c>
      <c r="H129" s="88">
        <v>67.5</v>
      </c>
      <c r="I129" s="89">
        <v>98.77</v>
      </c>
      <c r="J129" s="58">
        <v>1.422827E-3</v>
      </c>
      <c r="K129" s="85">
        <v>43914</v>
      </c>
      <c r="L129" s="85">
        <v>45008</v>
      </c>
      <c r="M129" s="87" t="s">
        <v>753</v>
      </c>
      <c r="N129" s="90" t="s">
        <v>1009</v>
      </c>
      <c r="O129" s="77">
        <v>1</v>
      </c>
      <c r="P129" s="87" t="s">
        <v>1604</v>
      </c>
      <c r="Q129" s="54">
        <v>77</v>
      </c>
      <c r="R129" s="48" t="s">
        <v>1605</v>
      </c>
      <c r="S129" s="107" t="s">
        <v>1606</v>
      </c>
      <c r="T129" s="107" t="s">
        <v>1607</v>
      </c>
      <c r="U129" s="107" t="s">
        <v>1601</v>
      </c>
      <c r="AA129" s="72"/>
      <c r="AB129" s="93"/>
      <c r="AD129" s="72"/>
    </row>
    <row r="130" spans="2:30" x14ac:dyDescent="0.25">
      <c r="B130" s="54">
        <v>77</v>
      </c>
      <c r="C130" s="87" t="s">
        <v>1006</v>
      </c>
      <c r="D130" s="87" t="s">
        <v>1007</v>
      </c>
      <c r="E130" s="87" t="s">
        <v>1008</v>
      </c>
      <c r="F130" s="87" t="s">
        <v>161</v>
      </c>
      <c r="G130" s="87" t="s">
        <v>749</v>
      </c>
      <c r="H130" s="88">
        <v>67.900000000000006</v>
      </c>
      <c r="I130" s="89">
        <v>98.77</v>
      </c>
      <c r="J130" s="58">
        <v>1.499144E-3</v>
      </c>
      <c r="K130" s="85">
        <v>43914</v>
      </c>
      <c r="L130" s="85">
        <v>45008</v>
      </c>
      <c r="M130" s="87" t="s">
        <v>753</v>
      </c>
      <c r="N130" s="90" t="s">
        <v>1009</v>
      </c>
      <c r="O130" s="77">
        <v>1</v>
      </c>
      <c r="P130" s="87" t="s">
        <v>1604</v>
      </c>
      <c r="Q130" s="54"/>
      <c r="R130" s="48" t="s">
        <v>1605</v>
      </c>
      <c r="S130" s="107" t="s">
        <v>1606</v>
      </c>
      <c r="T130" s="107" t="s">
        <v>1607</v>
      </c>
      <c r="U130" s="107" t="s">
        <v>1601</v>
      </c>
      <c r="AA130" s="72"/>
      <c r="AB130" s="93"/>
      <c r="AD130" s="72"/>
    </row>
    <row r="131" spans="2:30" x14ac:dyDescent="0.25">
      <c r="B131" s="54">
        <v>78</v>
      </c>
      <c r="C131" s="87" t="s">
        <v>1010</v>
      </c>
      <c r="D131" s="87" t="s">
        <v>1011</v>
      </c>
      <c r="E131" s="87" t="s">
        <v>1012</v>
      </c>
      <c r="F131" s="87" t="s">
        <v>50</v>
      </c>
      <c r="G131" s="87" t="s">
        <v>749</v>
      </c>
      <c r="H131" s="88">
        <v>69</v>
      </c>
      <c r="I131" s="89">
        <v>96.89</v>
      </c>
      <c r="J131" s="58">
        <v>1.4267609999999999E-3</v>
      </c>
      <c r="K131" s="85">
        <v>43914</v>
      </c>
      <c r="L131" s="85">
        <v>45008</v>
      </c>
      <c r="M131" s="77" t="s">
        <v>753</v>
      </c>
      <c r="N131" s="87" t="s">
        <v>1013</v>
      </c>
      <c r="O131" s="77">
        <v>1</v>
      </c>
      <c r="P131" s="87" t="s">
        <v>1604</v>
      </c>
      <c r="Q131" s="54">
        <v>78</v>
      </c>
      <c r="R131" s="48" t="s">
        <v>1610</v>
      </c>
      <c r="S131" s="107" t="s">
        <v>1606</v>
      </c>
      <c r="T131" s="107" t="s">
        <v>1607</v>
      </c>
      <c r="U131" s="107" t="s">
        <v>1621</v>
      </c>
      <c r="AA131" s="72"/>
      <c r="AB131" s="93"/>
      <c r="AD131" s="72"/>
    </row>
    <row r="132" spans="2:30" x14ac:dyDescent="0.25">
      <c r="B132" s="359">
        <v>79</v>
      </c>
      <c r="C132" s="87" t="s">
        <v>1014</v>
      </c>
      <c r="D132" s="87" t="s">
        <v>1015</v>
      </c>
      <c r="E132" s="87" t="s">
        <v>1016</v>
      </c>
      <c r="F132" s="87" t="s">
        <v>50</v>
      </c>
      <c r="G132" s="87" t="s">
        <v>749</v>
      </c>
      <c r="H132" s="88">
        <v>58.4</v>
      </c>
      <c r="I132" s="89">
        <v>82.82</v>
      </c>
      <c r="J132" s="58">
        <v>1.0322179999999999E-3</v>
      </c>
      <c r="K132" s="85">
        <v>43914</v>
      </c>
      <c r="L132" s="85">
        <v>45008</v>
      </c>
      <c r="M132" s="87" t="s">
        <v>753</v>
      </c>
      <c r="N132" s="90" t="s">
        <v>1017</v>
      </c>
      <c r="O132" s="77">
        <v>1</v>
      </c>
      <c r="P132" s="87" t="s">
        <v>1604</v>
      </c>
      <c r="Q132" s="359">
        <v>79</v>
      </c>
      <c r="R132" s="48" t="s">
        <v>1605</v>
      </c>
      <c r="S132" s="107" t="s">
        <v>1606</v>
      </c>
      <c r="T132" s="107" t="s">
        <v>1607</v>
      </c>
      <c r="U132" s="107" t="s">
        <v>1618</v>
      </c>
      <c r="AA132" s="72"/>
      <c r="AB132" s="93"/>
      <c r="AD132" s="72"/>
    </row>
    <row r="133" spans="2:30" x14ac:dyDescent="0.25">
      <c r="B133" s="359">
        <v>79</v>
      </c>
      <c r="C133" s="87" t="s">
        <v>1014</v>
      </c>
      <c r="D133" s="87" t="s">
        <v>1015</v>
      </c>
      <c r="E133" s="87" t="s">
        <v>1016</v>
      </c>
      <c r="F133" s="87" t="s">
        <v>161</v>
      </c>
      <c r="G133" s="87" t="s">
        <v>749</v>
      </c>
      <c r="H133" s="88">
        <v>58.7</v>
      </c>
      <c r="I133" s="89">
        <v>82.82</v>
      </c>
      <c r="J133" s="58">
        <v>1.0867310000000001E-3</v>
      </c>
      <c r="K133" s="85">
        <v>43914</v>
      </c>
      <c r="L133" s="85">
        <v>45008</v>
      </c>
      <c r="M133" s="87" t="s">
        <v>753</v>
      </c>
      <c r="N133" s="90" t="s">
        <v>1017</v>
      </c>
      <c r="O133" s="77">
        <v>1</v>
      </c>
      <c r="P133" s="87" t="s">
        <v>1604</v>
      </c>
      <c r="Q133" s="359"/>
      <c r="R133" s="48" t="s">
        <v>1605</v>
      </c>
      <c r="S133" s="107" t="s">
        <v>1606</v>
      </c>
      <c r="T133" s="107" t="s">
        <v>1607</v>
      </c>
      <c r="U133" s="107" t="s">
        <v>1618</v>
      </c>
      <c r="AA133" s="72"/>
      <c r="AB133" s="93"/>
      <c r="AD133" s="72"/>
    </row>
    <row r="134" spans="2:30" x14ac:dyDescent="0.25">
      <c r="B134" s="48">
        <v>80</v>
      </c>
      <c r="C134" s="87" t="s">
        <v>1018</v>
      </c>
      <c r="D134" s="87" t="s">
        <v>1019</v>
      </c>
      <c r="E134" s="87" t="s">
        <v>1020</v>
      </c>
      <c r="F134" s="87" t="s">
        <v>50</v>
      </c>
      <c r="G134" s="87" t="s">
        <v>749</v>
      </c>
      <c r="H134" s="88">
        <v>58.4</v>
      </c>
      <c r="I134" s="89">
        <v>98.7</v>
      </c>
      <c r="J134" s="58">
        <v>1.2301370000000001E-3</v>
      </c>
      <c r="K134" s="85">
        <v>43920</v>
      </c>
      <c r="L134" s="85">
        <v>45014</v>
      </c>
      <c r="M134" s="87" t="s">
        <v>753</v>
      </c>
      <c r="N134" s="90" t="s">
        <v>1021</v>
      </c>
      <c r="O134" s="77">
        <v>1</v>
      </c>
      <c r="P134" s="87" t="s">
        <v>1604</v>
      </c>
      <c r="Q134" s="48">
        <v>80</v>
      </c>
      <c r="R134" s="48" t="s">
        <v>1605</v>
      </c>
      <c r="S134" s="107" t="s">
        <v>1606</v>
      </c>
      <c r="T134" s="107" t="s">
        <v>1607</v>
      </c>
      <c r="U134" s="107" t="s">
        <v>1608</v>
      </c>
      <c r="AA134" s="72"/>
      <c r="AB134" s="93"/>
      <c r="AD134" s="72"/>
    </row>
    <row r="135" spans="2:30" x14ac:dyDescent="0.25">
      <c r="B135" s="357">
        <v>80</v>
      </c>
      <c r="C135" s="87" t="s">
        <v>1018</v>
      </c>
      <c r="D135" s="87" t="s">
        <v>1019</v>
      </c>
      <c r="E135" s="87" t="s">
        <v>1020</v>
      </c>
      <c r="F135" s="87" t="s">
        <v>161</v>
      </c>
      <c r="G135" s="87" t="s">
        <v>749</v>
      </c>
      <c r="H135" s="88">
        <v>58.7</v>
      </c>
      <c r="I135" s="89">
        <v>98.7</v>
      </c>
      <c r="J135" s="58">
        <v>1.295102E-3</v>
      </c>
      <c r="K135" s="85">
        <v>43920</v>
      </c>
      <c r="L135" s="85">
        <v>45014</v>
      </c>
      <c r="M135" s="87" t="s">
        <v>753</v>
      </c>
      <c r="N135" s="90" t="s">
        <v>1021</v>
      </c>
      <c r="O135" s="77">
        <v>1</v>
      </c>
      <c r="P135" s="87" t="s">
        <v>1604</v>
      </c>
      <c r="Q135" s="357"/>
      <c r="R135" s="48" t="s">
        <v>1605</v>
      </c>
      <c r="S135" s="107" t="s">
        <v>1606</v>
      </c>
      <c r="T135" s="107" t="s">
        <v>1607</v>
      </c>
      <c r="U135" s="107" t="s">
        <v>1608</v>
      </c>
      <c r="AA135" s="72"/>
      <c r="AB135" s="93"/>
      <c r="AD135" s="72"/>
    </row>
    <row r="136" spans="2:30" x14ac:dyDescent="0.25">
      <c r="B136" s="357">
        <v>81</v>
      </c>
      <c r="C136" s="87" t="s">
        <v>1022</v>
      </c>
      <c r="D136" s="87" t="s">
        <v>1023</v>
      </c>
      <c r="E136" s="87" t="s">
        <v>1024</v>
      </c>
      <c r="F136" s="87" t="s">
        <v>50</v>
      </c>
      <c r="G136" s="87" t="s">
        <v>749</v>
      </c>
      <c r="H136" s="88">
        <v>61.1</v>
      </c>
      <c r="I136" s="89">
        <v>98.03</v>
      </c>
      <c r="J136" s="58" t="s">
        <v>1025</v>
      </c>
      <c r="K136" s="85">
        <v>43920</v>
      </c>
      <c r="L136" s="85">
        <v>45014</v>
      </c>
      <c r="M136" s="77" t="s">
        <v>753</v>
      </c>
      <c r="N136" s="87" t="s">
        <v>1026</v>
      </c>
      <c r="O136" s="77">
        <v>1</v>
      </c>
      <c r="P136" s="87" t="s">
        <v>1604</v>
      </c>
      <c r="Q136" s="357">
        <v>81</v>
      </c>
      <c r="R136" s="48" t="s">
        <v>1610</v>
      </c>
      <c r="S136" s="107" t="s">
        <v>1606</v>
      </c>
      <c r="T136" s="107" t="s">
        <v>1607</v>
      </c>
      <c r="U136" s="107" t="s">
        <v>1601</v>
      </c>
      <c r="AA136" s="72"/>
      <c r="AB136" s="93"/>
      <c r="AD136" s="72"/>
    </row>
    <row r="137" spans="2:30" x14ac:dyDescent="0.25">
      <c r="B137" s="357">
        <v>82</v>
      </c>
      <c r="C137" s="87" t="s">
        <v>1027</v>
      </c>
      <c r="D137" s="87" t="s">
        <v>1028</v>
      </c>
      <c r="E137" s="87" t="s">
        <v>1029</v>
      </c>
      <c r="F137" s="87" t="s">
        <v>50</v>
      </c>
      <c r="G137" s="87" t="s">
        <v>749</v>
      </c>
      <c r="H137" s="88">
        <v>58.9</v>
      </c>
      <c r="I137" s="89">
        <v>87.25</v>
      </c>
      <c r="J137" s="58">
        <v>1.096741E-3</v>
      </c>
      <c r="K137" s="85">
        <v>43920</v>
      </c>
      <c r="L137" s="85">
        <v>45014</v>
      </c>
      <c r="M137" s="77" t="s">
        <v>753</v>
      </c>
      <c r="N137" s="87" t="s">
        <v>1030</v>
      </c>
      <c r="O137" s="77">
        <v>1</v>
      </c>
      <c r="P137" s="87" t="s">
        <v>1604</v>
      </c>
      <c r="Q137" s="357">
        <v>82</v>
      </c>
      <c r="R137" s="48" t="s">
        <v>1610</v>
      </c>
      <c r="S137" s="107" t="s">
        <v>1606</v>
      </c>
      <c r="T137" s="107" t="s">
        <v>1607</v>
      </c>
      <c r="U137" s="107" t="s">
        <v>1603</v>
      </c>
      <c r="AA137" s="72"/>
      <c r="AB137" s="93"/>
      <c r="AD137" s="72"/>
    </row>
    <row r="138" spans="2:30" x14ac:dyDescent="0.25">
      <c r="B138" s="357">
        <v>83</v>
      </c>
      <c r="C138" s="87" t="s">
        <v>1031</v>
      </c>
      <c r="D138" s="87" t="s">
        <v>392</v>
      </c>
      <c r="E138" s="87" t="s">
        <v>1032</v>
      </c>
      <c r="F138" s="87" t="s">
        <v>50</v>
      </c>
      <c r="G138" s="87" t="s">
        <v>749</v>
      </c>
      <c r="H138" s="88">
        <v>60.1</v>
      </c>
      <c r="I138" s="89">
        <v>95.61</v>
      </c>
      <c r="J138" s="58">
        <v>1.226312E-3</v>
      </c>
      <c r="K138" s="85">
        <v>43920</v>
      </c>
      <c r="L138" s="85">
        <v>45014</v>
      </c>
      <c r="M138" s="87" t="s">
        <v>753</v>
      </c>
      <c r="N138" s="90" t="s">
        <v>1033</v>
      </c>
      <c r="O138" s="77">
        <v>1</v>
      </c>
      <c r="P138" s="87" t="s">
        <v>1604</v>
      </c>
      <c r="Q138" s="357">
        <v>83</v>
      </c>
      <c r="R138" s="48" t="s">
        <v>1605</v>
      </c>
      <c r="S138" s="107" t="s">
        <v>1606</v>
      </c>
      <c r="T138" s="107" t="s">
        <v>1607</v>
      </c>
      <c r="U138" s="107" t="s">
        <v>1622</v>
      </c>
      <c r="AA138" s="72"/>
      <c r="AB138" s="93"/>
      <c r="AD138" s="72"/>
    </row>
    <row r="139" spans="2:30" x14ac:dyDescent="0.25">
      <c r="B139" s="48">
        <v>83</v>
      </c>
      <c r="C139" s="87" t="s">
        <v>1031</v>
      </c>
      <c r="D139" s="87" t="s">
        <v>392</v>
      </c>
      <c r="E139" s="87" t="s">
        <v>1032</v>
      </c>
      <c r="F139" s="87" t="s">
        <v>161</v>
      </c>
      <c r="G139" s="87" t="s">
        <v>749</v>
      </c>
      <c r="H139" s="88">
        <v>60.2</v>
      </c>
      <c r="I139" s="89">
        <v>95.61</v>
      </c>
      <c r="J139" s="58">
        <v>1.2866150000000001E-3</v>
      </c>
      <c r="K139" s="85">
        <v>43920</v>
      </c>
      <c r="L139" s="85">
        <v>45014</v>
      </c>
      <c r="M139" s="87" t="s">
        <v>753</v>
      </c>
      <c r="N139" s="90" t="s">
        <v>1033</v>
      </c>
      <c r="O139" s="77">
        <v>1</v>
      </c>
      <c r="P139" s="87" t="s">
        <v>1604</v>
      </c>
      <c r="Q139" s="48"/>
      <c r="R139" s="48" t="s">
        <v>1605</v>
      </c>
      <c r="S139" s="107" t="s">
        <v>1606</v>
      </c>
      <c r="T139" s="107" t="s">
        <v>1607</v>
      </c>
      <c r="U139" s="107" t="s">
        <v>1622</v>
      </c>
      <c r="AA139" s="72"/>
      <c r="AB139" s="93"/>
      <c r="AD139" s="72"/>
    </row>
    <row r="140" spans="2:30" x14ac:dyDescent="0.25">
      <c r="B140" s="357">
        <v>84</v>
      </c>
      <c r="C140" s="87" t="s">
        <v>1034</v>
      </c>
      <c r="D140" s="87" t="s">
        <v>1035</v>
      </c>
      <c r="E140" s="87" t="s">
        <v>1036</v>
      </c>
      <c r="F140" s="87" t="s">
        <v>50</v>
      </c>
      <c r="G140" s="87" t="s">
        <v>749</v>
      </c>
      <c r="H140" s="88">
        <v>48.8</v>
      </c>
      <c r="I140" s="89">
        <v>65.81</v>
      </c>
      <c r="J140" s="58">
        <v>6.8538569999999997E-4</v>
      </c>
      <c r="K140" s="85">
        <v>43920</v>
      </c>
      <c r="L140" s="85">
        <v>45014</v>
      </c>
      <c r="M140" s="87" t="s">
        <v>753</v>
      </c>
      <c r="N140" s="90" t="s">
        <v>1037</v>
      </c>
      <c r="O140" s="77">
        <v>1</v>
      </c>
      <c r="P140" s="87" t="s">
        <v>1604</v>
      </c>
      <c r="Q140" s="357">
        <v>84</v>
      </c>
      <c r="R140" s="48" t="s">
        <v>1605</v>
      </c>
      <c r="S140" s="107" t="s">
        <v>1606</v>
      </c>
      <c r="T140" s="107" t="s">
        <v>1607</v>
      </c>
      <c r="U140" s="107" t="s">
        <v>1601</v>
      </c>
      <c r="AA140" s="72"/>
      <c r="AB140" s="93"/>
      <c r="AD140" s="72"/>
    </row>
    <row r="141" spans="2:30" x14ac:dyDescent="0.25">
      <c r="B141" s="48">
        <v>84</v>
      </c>
      <c r="C141" s="87" t="s">
        <v>1034</v>
      </c>
      <c r="D141" s="87" t="s">
        <v>1035</v>
      </c>
      <c r="E141" s="87" t="s">
        <v>1036</v>
      </c>
      <c r="F141" s="87" t="s">
        <v>161</v>
      </c>
      <c r="G141" s="87" t="s">
        <v>749</v>
      </c>
      <c r="H141" s="88">
        <v>49.2</v>
      </c>
      <c r="I141" s="89">
        <v>65.81</v>
      </c>
      <c r="J141" s="58">
        <v>7.2377840000000004E-4</v>
      </c>
      <c r="K141" s="85">
        <v>43920</v>
      </c>
      <c r="L141" s="85">
        <v>45014</v>
      </c>
      <c r="M141" s="87" t="s">
        <v>753</v>
      </c>
      <c r="N141" s="90" t="s">
        <v>1037</v>
      </c>
      <c r="O141" s="77">
        <v>1</v>
      </c>
      <c r="P141" s="87" t="s">
        <v>1604</v>
      </c>
      <c r="Q141" s="48"/>
      <c r="R141" s="48" t="s">
        <v>1605</v>
      </c>
      <c r="S141" s="107" t="s">
        <v>1606</v>
      </c>
      <c r="T141" s="107" t="s">
        <v>1607</v>
      </c>
      <c r="U141" s="107" t="s">
        <v>1601</v>
      </c>
      <c r="AA141" s="72"/>
      <c r="AB141" s="93"/>
      <c r="AD141" s="72"/>
    </row>
    <row r="142" spans="2:30" x14ac:dyDescent="0.25">
      <c r="B142" s="357">
        <v>85</v>
      </c>
      <c r="C142" s="87" t="s">
        <v>1038</v>
      </c>
      <c r="D142" s="87" t="s">
        <v>1039</v>
      </c>
      <c r="E142" s="87" t="s">
        <v>1040</v>
      </c>
      <c r="F142" s="87" t="s">
        <v>50</v>
      </c>
      <c r="G142" s="87" t="s">
        <v>749</v>
      </c>
      <c r="H142" s="88">
        <v>64.2</v>
      </c>
      <c r="I142" s="89">
        <v>96.43</v>
      </c>
      <c r="J142" s="58">
        <v>1.3212059999999999E-3</v>
      </c>
      <c r="K142" s="85">
        <v>43920</v>
      </c>
      <c r="L142" s="85">
        <v>45014</v>
      </c>
      <c r="M142" s="87" t="s">
        <v>736</v>
      </c>
      <c r="N142" s="90" t="s">
        <v>1041</v>
      </c>
      <c r="O142" s="77">
        <v>1</v>
      </c>
      <c r="P142" s="87" t="s">
        <v>1604</v>
      </c>
      <c r="Q142" s="357">
        <v>85</v>
      </c>
      <c r="R142" s="48" t="s">
        <v>1605</v>
      </c>
      <c r="S142" s="107" t="s">
        <v>1606</v>
      </c>
      <c r="T142" s="107" t="s">
        <v>1607</v>
      </c>
      <c r="U142" s="107" t="s">
        <v>1608</v>
      </c>
      <c r="AA142" s="72"/>
      <c r="AB142" s="93"/>
      <c r="AD142" s="72"/>
    </row>
    <row r="143" spans="2:30" x14ac:dyDescent="0.25">
      <c r="B143" s="357">
        <v>85</v>
      </c>
      <c r="C143" s="87" t="s">
        <v>1038</v>
      </c>
      <c r="D143" s="87" t="s">
        <v>1039</v>
      </c>
      <c r="E143" s="87" t="s">
        <v>1040</v>
      </c>
      <c r="F143" s="87" t="s">
        <v>161</v>
      </c>
      <c r="G143" s="87" t="s">
        <v>749</v>
      </c>
      <c r="H143" s="88">
        <v>64.7</v>
      </c>
      <c r="I143" s="89">
        <v>96.43</v>
      </c>
      <c r="J143" s="58">
        <v>1.3946500000000001E-3</v>
      </c>
      <c r="K143" s="85">
        <v>43920</v>
      </c>
      <c r="L143" s="85">
        <v>45014</v>
      </c>
      <c r="M143" s="87" t="s">
        <v>736</v>
      </c>
      <c r="N143" s="90" t="s">
        <v>1041</v>
      </c>
      <c r="O143" s="77">
        <v>1</v>
      </c>
      <c r="P143" s="87" t="s">
        <v>1604</v>
      </c>
      <c r="Q143" s="357"/>
      <c r="R143" s="48" t="s">
        <v>1605</v>
      </c>
      <c r="S143" s="107" t="s">
        <v>1606</v>
      </c>
      <c r="T143" s="107" t="s">
        <v>1607</v>
      </c>
      <c r="U143" s="107" t="s">
        <v>1608</v>
      </c>
      <c r="AA143" s="72"/>
      <c r="AB143" s="93"/>
      <c r="AD143" s="72"/>
    </row>
    <row r="144" spans="2:30" x14ac:dyDescent="0.25">
      <c r="B144" s="357">
        <v>86</v>
      </c>
      <c r="C144" s="87" t="s">
        <v>1042</v>
      </c>
      <c r="D144" s="87" t="s">
        <v>1043</v>
      </c>
      <c r="E144" s="87" t="s">
        <v>1044</v>
      </c>
      <c r="F144" s="87" t="s">
        <v>50</v>
      </c>
      <c r="G144" s="87" t="s">
        <v>749</v>
      </c>
      <c r="H144" s="88">
        <v>62</v>
      </c>
      <c r="I144" s="89">
        <v>100</v>
      </c>
      <c r="J144" s="58">
        <v>1.323168E-3</v>
      </c>
      <c r="K144" s="85">
        <v>43920</v>
      </c>
      <c r="L144" s="85">
        <v>45014</v>
      </c>
      <c r="M144" s="87" t="s">
        <v>736</v>
      </c>
      <c r="N144" s="90" t="s">
        <v>1045</v>
      </c>
      <c r="O144" s="77">
        <v>1</v>
      </c>
      <c r="P144" s="87" t="s">
        <v>1604</v>
      </c>
      <c r="Q144" s="357">
        <v>86</v>
      </c>
      <c r="R144" s="48" t="s">
        <v>1605</v>
      </c>
      <c r="S144" s="107" t="s">
        <v>1606</v>
      </c>
      <c r="T144" s="107" t="s">
        <v>1607</v>
      </c>
      <c r="U144" s="107" t="s">
        <v>1611</v>
      </c>
      <c r="AA144" s="72"/>
      <c r="AB144" s="93"/>
      <c r="AD144" s="72"/>
    </row>
    <row r="145" spans="2:30" x14ac:dyDescent="0.25">
      <c r="B145" s="357">
        <v>86</v>
      </c>
      <c r="C145" s="87" t="s">
        <v>1042</v>
      </c>
      <c r="D145" s="87" t="s">
        <v>1043</v>
      </c>
      <c r="E145" s="87" t="s">
        <v>1044</v>
      </c>
      <c r="F145" s="87" t="s">
        <v>161</v>
      </c>
      <c r="G145" s="87" t="s">
        <v>749</v>
      </c>
      <c r="H145" s="88">
        <v>62.3</v>
      </c>
      <c r="I145" s="89">
        <v>100</v>
      </c>
      <c r="J145" s="58">
        <v>1.3926329999999999E-3</v>
      </c>
      <c r="K145" s="85">
        <v>43920</v>
      </c>
      <c r="L145" s="85">
        <v>45014</v>
      </c>
      <c r="M145" s="87" t="s">
        <v>736</v>
      </c>
      <c r="N145" s="90" t="s">
        <v>1045</v>
      </c>
      <c r="O145" s="77">
        <v>1</v>
      </c>
      <c r="P145" s="87" t="s">
        <v>1604</v>
      </c>
      <c r="Q145" s="357"/>
      <c r="R145" s="48" t="s">
        <v>1605</v>
      </c>
      <c r="S145" s="107" t="s">
        <v>1606</v>
      </c>
      <c r="T145" s="107" t="s">
        <v>1607</v>
      </c>
      <c r="U145" s="107" t="s">
        <v>1611</v>
      </c>
      <c r="AA145" s="72"/>
      <c r="AB145" s="93"/>
      <c r="AD145" s="72"/>
    </row>
    <row r="146" spans="2:30" x14ac:dyDescent="0.25">
      <c r="B146" s="357">
        <v>87</v>
      </c>
      <c r="C146" s="87" t="s">
        <v>1046</v>
      </c>
      <c r="D146" s="87" t="s">
        <v>1047</v>
      </c>
      <c r="E146" s="87" t="s">
        <v>1048</v>
      </c>
      <c r="F146" s="87" t="s">
        <v>50</v>
      </c>
      <c r="G146" s="87" t="s">
        <v>749</v>
      </c>
      <c r="H146" s="88">
        <v>60.9</v>
      </c>
      <c r="I146" s="89">
        <v>89.91</v>
      </c>
      <c r="J146" s="58">
        <v>1.168554E-3</v>
      </c>
      <c r="K146" s="85">
        <v>43920</v>
      </c>
      <c r="L146" s="85">
        <v>45014</v>
      </c>
      <c r="M146" s="87" t="s">
        <v>736</v>
      </c>
      <c r="N146" s="90" t="s">
        <v>1049</v>
      </c>
      <c r="O146" s="77">
        <v>1</v>
      </c>
      <c r="P146" s="87" t="s">
        <v>1604</v>
      </c>
      <c r="Q146" s="357">
        <v>87</v>
      </c>
      <c r="R146" s="48" t="s">
        <v>1605</v>
      </c>
      <c r="S146" s="107" t="s">
        <v>1606</v>
      </c>
      <c r="T146" s="107" t="s">
        <v>1607</v>
      </c>
      <c r="U146" s="107" t="s">
        <v>1608</v>
      </c>
      <c r="AA146" s="72"/>
      <c r="AB146" s="93"/>
      <c r="AD146" s="72"/>
    </row>
    <row r="147" spans="2:30" x14ac:dyDescent="0.25">
      <c r="B147" s="48">
        <v>87</v>
      </c>
      <c r="C147" s="87" t="s">
        <v>1046</v>
      </c>
      <c r="D147" s="87" t="s">
        <v>1047</v>
      </c>
      <c r="E147" s="87" t="s">
        <v>1048</v>
      </c>
      <c r="F147" s="87" t="s">
        <v>161</v>
      </c>
      <c r="G147" s="87" t="s">
        <v>749</v>
      </c>
      <c r="H147" s="88">
        <v>61.2</v>
      </c>
      <c r="I147" s="89">
        <v>89.91</v>
      </c>
      <c r="J147" s="58">
        <v>1.2300080000000001E-3</v>
      </c>
      <c r="K147" s="85">
        <v>43920</v>
      </c>
      <c r="L147" s="85">
        <v>45014</v>
      </c>
      <c r="M147" s="87" t="s">
        <v>736</v>
      </c>
      <c r="N147" s="90" t="s">
        <v>1049</v>
      </c>
      <c r="O147" s="77">
        <v>1</v>
      </c>
      <c r="P147" s="87" t="s">
        <v>1604</v>
      </c>
      <c r="Q147" s="48"/>
      <c r="R147" s="48" t="s">
        <v>1605</v>
      </c>
      <c r="S147" s="107" t="s">
        <v>1606</v>
      </c>
      <c r="T147" s="107" t="s">
        <v>1607</v>
      </c>
      <c r="U147" s="107" t="s">
        <v>1608</v>
      </c>
      <c r="AA147" s="72"/>
      <c r="AB147" s="93"/>
      <c r="AD147" s="72"/>
    </row>
    <row r="148" spans="2:30" x14ac:dyDescent="0.25">
      <c r="B148" s="357">
        <v>88</v>
      </c>
      <c r="C148" s="87" t="s">
        <v>1050</v>
      </c>
      <c r="D148" s="87" t="s">
        <v>1051</v>
      </c>
      <c r="E148" s="87" t="s">
        <v>1052</v>
      </c>
      <c r="F148" s="87" t="s">
        <v>50</v>
      </c>
      <c r="G148" s="87" t="s">
        <v>749</v>
      </c>
      <c r="H148" s="88">
        <v>59.3</v>
      </c>
      <c r="I148" s="89">
        <v>98.27</v>
      </c>
      <c r="J148" s="58">
        <v>1.243652E-3</v>
      </c>
      <c r="K148" s="85">
        <v>43920</v>
      </c>
      <c r="L148" s="85">
        <v>45014</v>
      </c>
      <c r="M148" s="77" t="s">
        <v>753</v>
      </c>
      <c r="N148" s="87" t="s">
        <v>1053</v>
      </c>
      <c r="O148" s="77">
        <v>1</v>
      </c>
      <c r="P148" s="87" t="s">
        <v>1604</v>
      </c>
      <c r="Q148" s="357">
        <v>88</v>
      </c>
      <c r="R148" s="48" t="s">
        <v>1610</v>
      </c>
      <c r="S148" s="107" t="s">
        <v>1606</v>
      </c>
      <c r="T148" s="107" t="s">
        <v>1607</v>
      </c>
      <c r="U148" s="107" t="s">
        <v>1601</v>
      </c>
      <c r="AA148" s="72"/>
      <c r="AB148" s="93"/>
      <c r="AD148" s="72"/>
    </row>
    <row r="149" spans="2:30" x14ac:dyDescent="0.25">
      <c r="B149" s="357">
        <v>89</v>
      </c>
      <c r="C149" s="87" t="s">
        <v>1054</v>
      </c>
      <c r="D149" s="87" t="s">
        <v>1055</v>
      </c>
      <c r="E149" s="87" t="s">
        <v>1056</v>
      </c>
      <c r="F149" s="87" t="s">
        <v>50</v>
      </c>
      <c r="G149" s="87" t="s">
        <v>749</v>
      </c>
      <c r="H149" s="88">
        <v>64</v>
      </c>
      <c r="I149" s="89">
        <v>85.94</v>
      </c>
      <c r="J149" s="58" t="s">
        <v>1057</v>
      </c>
      <c r="K149" s="85">
        <v>43920</v>
      </c>
      <c r="L149" s="85">
        <v>45014</v>
      </c>
      <c r="M149" s="87" t="s">
        <v>753</v>
      </c>
      <c r="N149" s="90" t="s">
        <v>1058</v>
      </c>
      <c r="O149" s="77">
        <v>1</v>
      </c>
      <c r="P149" s="87" t="s">
        <v>1604</v>
      </c>
      <c r="Q149" s="357">
        <v>89</v>
      </c>
      <c r="R149" s="357" t="s">
        <v>1605</v>
      </c>
      <c r="S149" s="107" t="s">
        <v>1606</v>
      </c>
      <c r="T149" s="107" t="s">
        <v>1607</v>
      </c>
      <c r="U149" s="107" t="s">
        <v>1608</v>
      </c>
      <c r="AA149" s="72"/>
      <c r="AB149" s="93"/>
      <c r="AD149" s="72"/>
    </row>
    <row r="150" spans="2:30" x14ac:dyDescent="0.25">
      <c r="B150" s="357">
        <v>89</v>
      </c>
      <c r="C150" s="87" t="s">
        <v>1054</v>
      </c>
      <c r="D150" s="87" t="s">
        <v>1055</v>
      </c>
      <c r="E150" s="87" t="s">
        <v>1056</v>
      </c>
      <c r="F150" s="87" t="s">
        <v>161</v>
      </c>
      <c r="G150" s="87" t="s">
        <v>749</v>
      </c>
      <c r="H150" s="88">
        <v>64.3</v>
      </c>
      <c r="I150" s="89">
        <v>85.94</v>
      </c>
      <c r="J150" s="58" t="s">
        <v>1059</v>
      </c>
      <c r="K150" s="85">
        <v>43920</v>
      </c>
      <c r="L150" s="85">
        <v>45014</v>
      </c>
      <c r="M150" s="87" t="s">
        <v>753</v>
      </c>
      <c r="N150" s="90" t="s">
        <v>1058</v>
      </c>
      <c r="O150" s="77">
        <v>1</v>
      </c>
      <c r="P150" s="87" t="s">
        <v>1604</v>
      </c>
      <c r="Q150" s="357"/>
      <c r="R150" s="48" t="s">
        <v>1605</v>
      </c>
      <c r="S150" s="107" t="s">
        <v>1606</v>
      </c>
      <c r="T150" s="107" t="s">
        <v>1607</v>
      </c>
      <c r="U150" s="107" t="s">
        <v>1608</v>
      </c>
      <c r="AA150" s="72"/>
      <c r="AB150" s="93"/>
      <c r="AD150" s="72"/>
    </row>
    <row r="151" spans="2:30" x14ac:dyDescent="0.25">
      <c r="B151" s="357">
        <v>90</v>
      </c>
      <c r="C151" s="87" t="s">
        <v>1060</v>
      </c>
      <c r="D151" s="87" t="s">
        <v>1061</v>
      </c>
      <c r="E151" s="87" t="s">
        <v>1062</v>
      </c>
      <c r="F151" s="87" t="s">
        <v>50</v>
      </c>
      <c r="G151" s="87" t="s">
        <v>749</v>
      </c>
      <c r="H151" s="88">
        <v>55.2</v>
      </c>
      <c r="I151" s="89">
        <v>82.06</v>
      </c>
      <c r="J151" s="58">
        <v>9.6670489999999996E-4</v>
      </c>
      <c r="K151" s="85">
        <v>43920</v>
      </c>
      <c r="L151" s="85">
        <v>45014</v>
      </c>
      <c r="M151" s="87" t="s">
        <v>753</v>
      </c>
      <c r="N151" s="90" t="s">
        <v>1063</v>
      </c>
      <c r="O151" s="77">
        <v>1</v>
      </c>
      <c r="P151" s="87" t="s">
        <v>1604</v>
      </c>
      <c r="Q151" s="357">
        <v>90</v>
      </c>
      <c r="R151" s="48" t="s">
        <v>1605</v>
      </c>
      <c r="S151" s="107" t="s">
        <v>1606</v>
      </c>
      <c r="T151" s="107" t="s">
        <v>1607</v>
      </c>
      <c r="U151" s="107" t="s">
        <v>1601</v>
      </c>
      <c r="AA151" s="72"/>
      <c r="AB151" s="93"/>
      <c r="AD151" s="72"/>
    </row>
    <row r="152" spans="2:30" x14ac:dyDescent="0.25">
      <c r="B152" s="48">
        <v>90</v>
      </c>
      <c r="C152" s="87" t="s">
        <v>1060</v>
      </c>
      <c r="D152" s="87" t="s">
        <v>1061</v>
      </c>
      <c r="E152" s="87" t="s">
        <v>1062</v>
      </c>
      <c r="F152" s="87" t="s">
        <v>161</v>
      </c>
      <c r="G152" s="87" t="s">
        <v>749</v>
      </c>
      <c r="H152" s="88">
        <v>55.4</v>
      </c>
      <c r="I152" s="89">
        <v>82.06</v>
      </c>
      <c r="J152" s="58">
        <v>1.0162249999999999E-3</v>
      </c>
      <c r="K152" s="85">
        <v>43920</v>
      </c>
      <c r="L152" s="85">
        <v>45014</v>
      </c>
      <c r="M152" s="87" t="s">
        <v>753</v>
      </c>
      <c r="N152" s="90" t="s">
        <v>1063</v>
      </c>
      <c r="O152" s="77">
        <v>1</v>
      </c>
      <c r="P152" s="87" t="s">
        <v>1604</v>
      </c>
      <c r="Q152" s="48"/>
      <c r="R152" s="48" t="s">
        <v>1605</v>
      </c>
      <c r="S152" s="107" t="s">
        <v>1606</v>
      </c>
      <c r="T152" s="107" t="s">
        <v>1607</v>
      </c>
      <c r="U152" s="107" t="s">
        <v>1601</v>
      </c>
      <c r="AA152" s="72"/>
      <c r="AB152" s="93"/>
      <c r="AD152" s="72"/>
    </row>
    <row r="153" spans="2:30" x14ac:dyDescent="0.25">
      <c r="B153" s="48">
        <v>91</v>
      </c>
      <c r="C153" s="87" t="s">
        <v>1064</v>
      </c>
      <c r="D153" s="87" t="s">
        <v>321</v>
      </c>
      <c r="E153" s="87" t="s">
        <v>1065</v>
      </c>
      <c r="F153" s="87" t="s">
        <v>50</v>
      </c>
      <c r="G153" s="87" t="s">
        <v>749</v>
      </c>
      <c r="H153" s="88">
        <v>49</v>
      </c>
      <c r="I153" s="89">
        <v>86.7</v>
      </c>
      <c r="J153" s="58">
        <v>9.0664749999999996E-4</v>
      </c>
      <c r="K153" s="85">
        <v>43927</v>
      </c>
      <c r="L153" s="85">
        <v>45021</v>
      </c>
      <c r="M153" s="87" t="s">
        <v>1066</v>
      </c>
      <c r="N153" s="87" t="s">
        <v>1067</v>
      </c>
      <c r="O153" s="77">
        <v>1</v>
      </c>
      <c r="P153" s="87" t="s">
        <v>1604</v>
      </c>
      <c r="Q153" s="48">
        <v>91</v>
      </c>
      <c r="R153" s="48" t="s">
        <v>1610</v>
      </c>
      <c r="S153" s="107" t="s">
        <v>1606</v>
      </c>
      <c r="T153" s="107" t="s">
        <v>1607</v>
      </c>
      <c r="U153" s="107" t="s">
        <v>1601</v>
      </c>
      <c r="AA153" s="72"/>
      <c r="AB153" s="93"/>
      <c r="AD153" s="72"/>
    </row>
    <row r="154" spans="2:30" x14ac:dyDescent="0.25">
      <c r="B154" s="357">
        <v>92</v>
      </c>
      <c r="C154" s="87" t="s">
        <v>1068</v>
      </c>
      <c r="D154" s="87" t="s">
        <v>1069</v>
      </c>
      <c r="E154" s="87" t="s">
        <v>1070</v>
      </c>
      <c r="F154" s="87" t="s">
        <v>1071</v>
      </c>
      <c r="G154" s="87" t="s">
        <v>1071</v>
      </c>
      <c r="H154" s="88">
        <v>80.900000000000006</v>
      </c>
      <c r="I154" s="89">
        <v>100</v>
      </c>
      <c r="J154" s="58">
        <v>2.966603E-6</v>
      </c>
      <c r="K154" s="85">
        <v>43927</v>
      </c>
      <c r="L154" s="85">
        <v>45021</v>
      </c>
      <c r="M154" s="87" t="s">
        <v>736</v>
      </c>
      <c r="N154" s="87" t="s">
        <v>1072</v>
      </c>
      <c r="O154" s="77">
        <v>1</v>
      </c>
      <c r="P154" s="87" t="s">
        <v>1071</v>
      </c>
      <c r="Q154" s="357">
        <v>92</v>
      </c>
      <c r="R154" s="48" t="e">
        <v>#N/A</v>
      </c>
      <c r="S154" s="107"/>
      <c r="T154" s="107"/>
      <c r="U154" s="107" t="s">
        <v>1623</v>
      </c>
      <c r="AA154" s="72"/>
      <c r="AB154" s="93"/>
      <c r="AD154" s="72"/>
    </row>
    <row r="155" spans="2:30" x14ac:dyDescent="0.25">
      <c r="B155" s="357">
        <v>93</v>
      </c>
      <c r="C155" s="87" t="s">
        <v>1073</v>
      </c>
      <c r="D155" s="87" t="s">
        <v>1074</v>
      </c>
      <c r="E155" s="87" t="s">
        <v>1075</v>
      </c>
      <c r="F155" s="87" t="s">
        <v>50</v>
      </c>
      <c r="G155" s="87" t="s">
        <v>749</v>
      </c>
      <c r="H155" s="88">
        <v>61.7</v>
      </c>
      <c r="I155" s="89">
        <v>97.66</v>
      </c>
      <c r="J155" s="58">
        <v>1.2859530000000001E-3</v>
      </c>
      <c r="K155" s="85">
        <v>43927</v>
      </c>
      <c r="L155" s="85">
        <v>45021</v>
      </c>
      <c r="M155" s="87" t="s">
        <v>753</v>
      </c>
      <c r="N155" s="87" t="s">
        <v>1076</v>
      </c>
      <c r="O155" s="77">
        <v>1</v>
      </c>
      <c r="P155" s="87" t="s">
        <v>1604</v>
      </c>
      <c r="Q155" s="357">
        <v>93</v>
      </c>
      <c r="R155" s="48" t="s">
        <v>1610</v>
      </c>
      <c r="S155" s="107" t="s">
        <v>1606</v>
      </c>
      <c r="T155" s="107" t="s">
        <v>1607</v>
      </c>
      <c r="U155" s="107" t="s">
        <v>1611</v>
      </c>
      <c r="AA155" s="72"/>
      <c r="AD155" s="72"/>
    </row>
    <row r="156" spans="2:30" x14ac:dyDescent="0.25">
      <c r="B156" s="357">
        <v>94</v>
      </c>
      <c r="C156" s="87" t="s">
        <v>1077</v>
      </c>
      <c r="D156" s="87" t="s">
        <v>709</v>
      </c>
      <c r="E156" s="87" t="s">
        <v>1079</v>
      </c>
      <c r="F156" s="87" t="s">
        <v>50</v>
      </c>
      <c r="G156" s="87" t="s">
        <v>749</v>
      </c>
      <c r="H156" s="88">
        <v>45.9</v>
      </c>
      <c r="I156" s="89">
        <v>99.41</v>
      </c>
      <c r="J156" s="58">
        <v>9.7379170000000002E-4</v>
      </c>
      <c r="K156" s="85">
        <v>43927</v>
      </c>
      <c r="L156" s="85">
        <v>45021</v>
      </c>
      <c r="M156" s="87" t="s">
        <v>1066</v>
      </c>
      <c r="N156" s="87" t="s">
        <v>1080</v>
      </c>
      <c r="O156" s="77">
        <v>1</v>
      </c>
      <c r="P156" s="87" t="s">
        <v>1604</v>
      </c>
      <c r="Q156" s="357">
        <v>94</v>
      </c>
      <c r="R156" s="48" t="s">
        <v>1610</v>
      </c>
      <c r="S156" s="107" t="s">
        <v>1606</v>
      </c>
      <c r="T156" s="107" t="s">
        <v>1607</v>
      </c>
      <c r="U156" s="107" t="s">
        <v>1614</v>
      </c>
      <c r="AA156" s="72"/>
      <c r="AB156" s="93"/>
      <c r="AD156" s="72"/>
    </row>
    <row r="157" spans="2:30" x14ac:dyDescent="0.25">
      <c r="B157" s="357">
        <v>95</v>
      </c>
      <c r="C157" s="87" t="s">
        <v>1081</v>
      </c>
      <c r="D157" s="87" t="s">
        <v>1082</v>
      </c>
      <c r="E157" s="87" t="s">
        <v>1083</v>
      </c>
      <c r="F157" s="87" t="s">
        <v>50</v>
      </c>
      <c r="G157" s="87" t="s">
        <v>749</v>
      </c>
      <c r="H157" s="88">
        <v>45.6</v>
      </c>
      <c r="I157" s="89">
        <v>87.81</v>
      </c>
      <c r="J157" s="58">
        <v>8.5453950000000003E-4</v>
      </c>
      <c r="K157" s="85">
        <v>43927</v>
      </c>
      <c r="L157" s="85">
        <v>45021</v>
      </c>
      <c r="M157" s="87" t="s">
        <v>1066</v>
      </c>
      <c r="N157" s="90" t="s">
        <v>1084</v>
      </c>
      <c r="O157" s="77">
        <v>1</v>
      </c>
      <c r="P157" s="87" t="s">
        <v>1604</v>
      </c>
      <c r="Q157" s="357">
        <v>95</v>
      </c>
      <c r="R157" s="48" t="s">
        <v>1605</v>
      </c>
      <c r="S157" s="107" t="s">
        <v>1606</v>
      </c>
      <c r="T157" s="107" t="s">
        <v>1607</v>
      </c>
      <c r="U157" s="107" t="s">
        <v>1612</v>
      </c>
      <c r="AA157" s="72"/>
      <c r="AB157" s="93"/>
      <c r="AD157" s="72"/>
    </row>
    <row r="158" spans="2:30" x14ac:dyDescent="0.25">
      <c r="B158" s="357">
        <v>95</v>
      </c>
      <c r="C158" s="87" t="s">
        <v>1081</v>
      </c>
      <c r="D158" s="87" t="s">
        <v>1082</v>
      </c>
      <c r="E158" s="87" t="s">
        <v>1083</v>
      </c>
      <c r="F158" s="87" t="s">
        <v>161</v>
      </c>
      <c r="G158" s="87" t="s">
        <v>749</v>
      </c>
      <c r="H158" s="88">
        <v>46</v>
      </c>
      <c r="I158" s="89">
        <v>87.81</v>
      </c>
      <c r="J158" s="58">
        <v>9.0292240000000004E-4</v>
      </c>
      <c r="K158" s="85">
        <v>43927</v>
      </c>
      <c r="L158" s="85">
        <v>45021</v>
      </c>
      <c r="M158" s="87" t="s">
        <v>1066</v>
      </c>
      <c r="N158" s="90" t="s">
        <v>1084</v>
      </c>
      <c r="O158" s="77">
        <v>1</v>
      </c>
      <c r="P158" s="87" t="s">
        <v>1604</v>
      </c>
      <c r="Q158" s="357"/>
      <c r="R158" s="357" t="s">
        <v>1605</v>
      </c>
      <c r="S158" s="107" t="s">
        <v>1606</v>
      </c>
      <c r="T158" s="107" t="s">
        <v>1607</v>
      </c>
      <c r="U158" s="107" t="s">
        <v>1612</v>
      </c>
      <c r="AA158" s="72"/>
      <c r="AB158" s="93"/>
      <c r="AD158" s="72"/>
    </row>
    <row r="159" spans="2:30" x14ac:dyDescent="0.25">
      <c r="B159" s="48">
        <v>96</v>
      </c>
      <c r="C159" s="87" t="s">
        <v>1085</v>
      </c>
      <c r="D159" s="87" t="s">
        <v>1086</v>
      </c>
      <c r="E159" s="87" t="s">
        <v>1087</v>
      </c>
      <c r="F159" s="87" t="s">
        <v>50</v>
      </c>
      <c r="G159" s="87" t="s">
        <v>749</v>
      </c>
      <c r="H159" s="88">
        <v>64.3</v>
      </c>
      <c r="I159" s="89">
        <v>89.26</v>
      </c>
      <c r="J159" s="58">
        <v>1.224873E-3</v>
      </c>
      <c r="K159" s="85">
        <v>43927</v>
      </c>
      <c r="L159" s="85">
        <v>45021</v>
      </c>
      <c r="M159" s="87" t="s">
        <v>753</v>
      </c>
      <c r="N159" s="87" t="s">
        <v>1088</v>
      </c>
      <c r="O159" s="77">
        <v>1</v>
      </c>
      <c r="P159" s="87" t="s">
        <v>1604</v>
      </c>
      <c r="Q159" s="48">
        <v>96</v>
      </c>
      <c r="R159" s="48" t="s">
        <v>1610</v>
      </c>
      <c r="S159" s="107" t="s">
        <v>1606</v>
      </c>
      <c r="T159" s="107" t="s">
        <v>1607</v>
      </c>
      <c r="U159" s="107" t="s">
        <v>1601</v>
      </c>
      <c r="AA159" s="72"/>
      <c r="AB159" s="93"/>
      <c r="AD159" s="72"/>
    </row>
    <row r="160" spans="2:30" x14ac:dyDescent="0.25">
      <c r="B160" s="357">
        <v>97</v>
      </c>
      <c r="C160" s="87" t="s">
        <v>1089</v>
      </c>
      <c r="D160" s="87" t="s">
        <v>1090</v>
      </c>
      <c r="E160" s="87" t="s">
        <v>1091</v>
      </c>
      <c r="F160" s="87" t="s">
        <v>50</v>
      </c>
      <c r="G160" s="87" t="s">
        <v>749</v>
      </c>
      <c r="H160" s="88">
        <v>59.6</v>
      </c>
      <c r="I160" s="89">
        <v>50.45</v>
      </c>
      <c r="J160" s="58">
        <v>6.4169810000000004E-4</v>
      </c>
      <c r="K160" s="85">
        <v>43927</v>
      </c>
      <c r="L160" s="85">
        <v>45021</v>
      </c>
      <c r="M160" s="87" t="s">
        <v>736</v>
      </c>
      <c r="N160" s="90" t="s">
        <v>1092</v>
      </c>
      <c r="O160" s="77">
        <v>1</v>
      </c>
      <c r="P160" s="87" t="s">
        <v>1604</v>
      </c>
      <c r="Q160" s="357">
        <v>97</v>
      </c>
      <c r="R160" s="48" t="s">
        <v>1605</v>
      </c>
      <c r="S160" s="107" t="s">
        <v>1606</v>
      </c>
      <c r="T160" s="107" t="s">
        <v>1607</v>
      </c>
      <c r="U160" s="107" t="s">
        <v>1619</v>
      </c>
      <c r="AA160" s="72"/>
      <c r="AB160" s="93"/>
      <c r="AD160" s="72"/>
    </row>
    <row r="161" spans="2:31" x14ac:dyDescent="0.25">
      <c r="B161" s="357">
        <v>97</v>
      </c>
      <c r="C161" s="87" t="s">
        <v>1089</v>
      </c>
      <c r="D161" s="87" t="s">
        <v>1090</v>
      </c>
      <c r="E161" s="87" t="s">
        <v>1091</v>
      </c>
      <c r="F161" s="87" t="s">
        <v>161</v>
      </c>
      <c r="G161" s="87" t="s">
        <v>749</v>
      </c>
      <c r="H161" s="88">
        <v>59.9</v>
      </c>
      <c r="I161" s="89">
        <v>50.45</v>
      </c>
      <c r="J161" s="58">
        <v>6.755175E-4</v>
      </c>
      <c r="K161" s="85">
        <v>43927</v>
      </c>
      <c r="L161" s="85">
        <v>45021</v>
      </c>
      <c r="M161" s="87" t="s">
        <v>736</v>
      </c>
      <c r="N161" s="90" t="s">
        <v>1092</v>
      </c>
      <c r="O161" s="77">
        <v>1</v>
      </c>
      <c r="P161" s="87" t="s">
        <v>1604</v>
      </c>
      <c r="Q161" s="357"/>
      <c r="R161" s="48" t="s">
        <v>1605</v>
      </c>
      <c r="S161" s="107" t="s">
        <v>1606</v>
      </c>
      <c r="T161" s="107" t="s">
        <v>1607</v>
      </c>
      <c r="U161" s="107" t="s">
        <v>1619</v>
      </c>
      <c r="AA161" s="72"/>
      <c r="AB161" s="93"/>
      <c r="AD161" s="72"/>
    </row>
    <row r="162" spans="2:31" x14ac:dyDescent="0.25">
      <c r="B162" s="48">
        <v>98</v>
      </c>
      <c r="C162" s="87" t="s">
        <v>1093</v>
      </c>
      <c r="D162" s="87" t="s">
        <v>1094</v>
      </c>
      <c r="E162" s="87" t="s">
        <v>1095</v>
      </c>
      <c r="F162" s="87" t="s">
        <v>50</v>
      </c>
      <c r="G162" s="87" t="s">
        <v>925</v>
      </c>
      <c r="H162" s="88">
        <v>58.2</v>
      </c>
      <c r="I162" s="89">
        <v>57</v>
      </c>
      <c r="J162" s="58">
        <v>7.0798029999999997E-4</v>
      </c>
      <c r="K162" s="85">
        <v>43927</v>
      </c>
      <c r="L162" s="85">
        <v>45021</v>
      </c>
      <c r="M162" s="87" t="s">
        <v>753</v>
      </c>
      <c r="N162" s="90" t="s">
        <v>1096</v>
      </c>
      <c r="O162" s="77">
        <v>1</v>
      </c>
      <c r="P162" s="87" t="s">
        <v>1604</v>
      </c>
      <c r="Q162" s="357">
        <v>98</v>
      </c>
      <c r="R162" s="357" t="s">
        <v>1605</v>
      </c>
      <c r="S162" s="107" t="s">
        <v>1606</v>
      </c>
      <c r="T162" s="107" t="s">
        <v>1617</v>
      </c>
      <c r="U162" s="107" t="s">
        <v>1608</v>
      </c>
      <c r="AA162" s="72"/>
      <c r="AB162" s="93"/>
      <c r="AD162" s="103"/>
      <c r="AE162" s="104"/>
    </row>
    <row r="163" spans="2:31" x14ac:dyDescent="0.25">
      <c r="B163" s="357">
        <v>98</v>
      </c>
      <c r="C163" s="87" t="s">
        <v>1093</v>
      </c>
      <c r="D163" s="87" t="s">
        <v>1094</v>
      </c>
      <c r="E163" s="87" t="s">
        <v>1095</v>
      </c>
      <c r="F163" s="87" t="s">
        <v>161</v>
      </c>
      <c r="G163" s="87" t="s">
        <v>925</v>
      </c>
      <c r="H163" s="88">
        <v>58.5</v>
      </c>
      <c r="I163" s="89">
        <v>57</v>
      </c>
      <c r="J163" s="58">
        <v>7.453828E-4</v>
      </c>
      <c r="K163" s="85">
        <v>43927</v>
      </c>
      <c r="L163" s="85">
        <v>45021</v>
      </c>
      <c r="M163" s="87" t="s">
        <v>753</v>
      </c>
      <c r="N163" s="90" t="s">
        <v>1096</v>
      </c>
      <c r="O163" s="77">
        <v>1</v>
      </c>
      <c r="P163" s="87" t="s">
        <v>1604</v>
      </c>
      <c r="Q163" s="357"/>
      <c r="R163" s="48" t="s">
        <v>1605</v>
      </c>
      <c r="S163" s="107" t="s">
        <v>1606</v>
      </c>
      <c r="T163" s="107" t="s">
        <v>1617</v>
      </c>
      <c r="U163" s="107" t="s">
        <v>1608</v>
      </c>
      <c r="AA163" s="72"/>
      <c r="AB163" s="93"/>
      <c r="AD163" s="103"/>
      <c r="AE163" s="104"/>
    </row>
    <row r="164" spans="2:31" x14ac:dyDescent="0.25">
      <c r="B164" s="357">
        <v>99</v>
      </c>
      <c r="C164" s="87" t="s">
        <v>1097</v>
      </c>
      <c r="D164" s="87" t="s">
        <v>1098</v>
      </c>
      <c r="E164" s="87" t="s">
        <v>1099</v>
      </c>
      <c r="F164" s="87" t="s">
        <v>50</v>
      </c>
      <c r="G164" s="87" t="s">
        <v>749</v>
      </c>
      <c r="H164" s="88">
        <v>62.3</v>
      </c>
      <c r="I164" s="89">
        <v>95.53</v>
      </c>
      <c r="J164" s="58">
        <v>1.270139E-3</v>
      </c>
      <c r="K164" s="85">
        <v>43927</v>
      </c>
      <c r="L164" s="85">
        <v>45021</v>
      </c>
      <c r="M164" s="87" t="s">
        <v>753</v>
      </c>
      <c r="N164" s="87" t="s">
        <v>1100</v>
      </c>
      <c r="O164" s="77">
        <v>1</v>
      </c>
      <c r="P164" s="87" t="s">
        <v>1604</v>
      </c>
      <c r="Q164" s="357">
        <v>99</v>
      </c>
      <c r="R164" s="48" t="s">
        <v>1610</v>
      </c>
      <c r="S164" s="107" t="s">
        <v>1606</v>
      </c>
      <c r="T164" s="107" t="s">
        <v>1607</v>
      </c>
      <c r="U164" s="107" t="s">
        <v>1601</v>
      </c>
      <c r="AA164" s="72"/>
      <c r="AB164" s="93"/>
      <c r="AD164" s="103"/>
      <c r="AE164" s="104"/>
    </row>
    <row r="165" spans="2:31" x14ac:dyDescent="0.25">
      <c r="B165" s="357">
        <v>100</v>
      </c>
      <c r="C165" s="87" t="s">
        <v>1101</v>
      </c>
      <c r="D165" s="87" t="s">
        <v>325</v>
      </c>
      <c r="E165" s="87" t="s">
        <v>1102</v>
      </c>
      <c r="F165" s="87" t="s">
        <v>50</v>
      </c>
      <c r="G165" s="87" t="s">
        <v>749</v>
      </c>
      <c r="H165" s="88">
        <v>63.9</v>
      </c>
      <c r="I165" s="89">
        <v>89.08</v>
      </c>
      <c r="J165" s="58">
        <v>1.2147989999999999E-3</v>
      </c>
      <c r="K165" s="85">
        <v>43927</v>
      </c>
      <c r="L165" s="85">
        <v>45021</v>
      </c>
      <c r="M165" s="87" t="s">
        <v>753</v>
      </c>
      <c r="N165" s="87" t="s">
        <v>1103</v>
      </c>
      <c r="O165" s="77">
        <v>1</v>
      </c>
      <c r="P165" s="87" t="s">
        <v>1604</v>
      </c>
      <c r="Q165" s="357">
        <v>100</v>
      </c>
      <c r="R165" s="48" t="s">
        <v>1610</v>
      </c>
      <c r="S165" s="107" t="s">
        <v>1606</v>
      </c>
      <c r="T165" s="107" t="s">
        <v>1607</v>
      </c>
      <c r="U165" s="107" t="s">
        <v>1601</v>
      </c>
      <c r="AA165" s="72"/>
      <c r="AB165" s="93"/>
      <c r="AD165" s="103"/>
      <c r="AE165" s="104"/>
    </row>
    <row r="166" spans="2:31" x14ac:dyDescent="0.25">
      <c r="B166" s="48">
        <v>101</v>
      </c>
      <c r="C166" s="87" t="s">
        <v>1104</v>
      </c>
      <c r="D166" s="87" t="s">
        <v>426</v>
      </c>
      <c r="E166" s="87" t="s">
        <v>1105</v>
      </c>
      <c r="F166" s="87" t="s">
        <v>50</v>
      </c>
      <c r="G166" s="87" t="s">
        <v>749</v>
      </c>
      <c r="H166" s="88">
        <v>54.1</v>
      </c>
      <c r="I166" s="89">
        <v>91.9</v>
      </c>
      <c r="J166" s="58">
        <v>1.0610509999999999E-3</v>
      </c>
      <c r="K166" s="85">
        <v>43927</v>
      </c>
      <c r="L166" s="85">
        <v>45021</v>
      </c>
      <c r="M166" s="87" t="s">
        <v>753</v>
      </c>
      <c r="N166" s="90" t="s">
        <v>1106</v>
      </c>
      <c r="O166" s="77">
        <v>1</v>
      </c>
      <c r="P166" s="87" t="s">
        <v>1604</v>
      </c>
      <c r="Q166" s="48">
        <v>101</v>
      </c>
      <c r="R166" s="48" t="s">
        <v>1605</v>
      </c>
      <c r="S166" s="107" t="s">
        <v>1606</v>
      </c>
      <c r="T166" s="107" t="s">
        <v>1607</v>
      </c>
      <c r="U166" s="107" t="s">
        <v>1624</v>
      </c>
      <c r="AA166" s="72"/>
      <c r="AB166" s="93"/>
      <c r="AD166" s="103"/>
      <c r="AE166" s="104"/>
    </row>
    <row r="167" spans="2:31" x14ac:dyDescent="0.25">
      <c r="B167" s="48">
        <v>101</v>
      </c>
      <c r="C167" s="87" t="s">
        <v>1104</v>
      </c>
      <c r="D167" s="87" t="s">
        <v>426</v>
      </c>
      <c r="E167" s="87" t="s">
        <v>1105</v>
      </c>
      <c r="F167" s="87" t="s">
        <v>161</v>
      </c>
      <c r="G167" s="87" t="s">
        <v>749</v>
      </c>
      <c r="H167" s="88">
        <v>54.4</v>
      </c>
      <c r="I167" s="89">
        <v>91.9</v>
      </c>
      <c r="J167" s="58">
        <v>1.11754E-3</v>
      </c>
      <c r="K167" s="85">
        <v>43927</v>
      </c>
      <c r="L167" s="85">
        <v>45021</v>
      </c>
      <c r="M167" s="87" t="s">
        <v>753</v>
      </c>
      <c r="N167" s="90" t="s">
        <v>1106</v>
      </c>
      <c r="O167" s="77">
        <v>1</v>
      </c>
      <c r="P167" s="87" t="s">
        <v>1604</v>
      </c>
      <c r="Q167" s="48"/>
      <c r="R167" s="48" t="s">
        <v>1605</v>
      </c>
      <c r="S167" s="107" t="s">
        <v>1606</v>
      </c>
      <c r="T167" s="107" t="s">
        <v>1607</v>
      </c>
      <c r="U167" s="107" t="s">
        <v>1624</v>
      </c>
      <c r="AA167" s="72"/>
      <c r="AB167" s="93"/>
      <c r="AD167" s="103"/>
      <c r="AE167" s="104"/>
    </row>
    <row r="168" spans="2:31" x14ac:dyDescent="0.25">
      <c r="B168" s="60">
        <v>102</v>
      </c>
      <c r="C168" s="90" t="s">
        <v>1107</v>
      </c>
      <c r="D168" s="90" t="s">
        <v>1108</v>
      </c>
      <c r="E168" s="90" t="s">
        <v>1109</v>
      </c>
      <c r="F168" s="87" t="s">
        <v>50</v>
      </c>
      <c r="G168" s="90" t="s">
        <v>749</v>
      </c>
      <c r="H168" s="88">
        <v>63.7</v>
      </c>
      <c r="I168" s="91">
        <v>86.86</v>
      </c>
      <c r="J168" s="58" t="s">
        <v>1110</v>
      </c>
      <c r="K168" s="86">
        <v>43927</v>
      </c>
      <c r="L168" s="86">
        <v>45021</v>
      </c>
      <c r="M168" s="90" t="s">
        <v>753</v>
      </c>
      <c r="N168" s="90" t="s">
        <v>1111</v>
      </c>
      <c r="O168" s="77">
        <v>1</v>
      </c>
      <c r="P168" s="90" t="s">
        <v>1604</v>
      </c>
      <c r="Q168" s="60">
        <v>102</v>
      </c>
      <c r="R168" s="48" t="s">
        <v>1605</v>
      </c>
      <c r="S168" s="107" t="s">
        <v>1606</v>
      </c>
      <c r="T168" s="107" t="s">
        <v>1607</v>
      </c>
      <c r="U168" s="107" t="s">
        <v>1608</v>
      </c>
      <c r="AA168" s="72"/>
      <c r="AB168" s="93"/>
      <c r="AD168" s="103"/>
      <c r="AE168" s="104"/>
    </row>
    <row r="169" spans="2:31" x14ac:dyDescent="0.25">
      <c r="B169" s="363">
        <v>102</v>
      </c>
      <c r="C169" s="90" t="s">
        <v>1107</v>
      </c>
      <c r="D169" s="90" t="s">
        <v>1108</v>
      </c>
      <c r="E169" s="90" t="s">
        <v>1109</v>
      </c>
      <c r="F169" s="87" t="s">
        <v>161</v>
      </c>
      <c r="G169" s="90" t="s">
        <v>749</v>
      </c>
      <c r="H169" s="88">
        <v>64</v>
      </c>
      <c r="I169" s="91">
        <v>86.86</v>
      </c>
      <c r="J169" s="58" t="s">
        <v>1112</v>
      </c>
      <c r="K169" s="86">
        <v>43927</v>
      </c>
      <c r="L169" s="86">
        <v>45021</v>
      </c>
      <c r="M169" s="90" t="s">
        <v>753</v>
      </c>
      <c r="N169" s="90" t="s">
        <v>1111</v>
      </c>
      <c r="O169" s="77">
        <v>1</v>
      </c>
      <c r="P169" s="90" t="s">
        <v>1604</v>
      </c>
      <c r="Q169" s="363"/>
      <c r="R169" s="48" t="s">
        <v>1605</v>
      </c>
      <c r="S169" s="107" t="s">
        <v>1606</v>
      </c>
      <c r="T169" s="107" t="s">
        <v>1607</v>
      </c>
      <c r="U169" s="107" t="s">
        <v>1608</v>
      </c>
      <c r="AA169" s="72"/>
      <c r="AB169" s="93"/>
      <c r="AD169" s="103"/>
      <c r="AE169" s="104"/>
    </row>
    <row r="170" spans="2:31" x14ac:dyDescent="0.25">
      <c r="B170" s="48">
        <v>103</v>
      </c>
      <c r="C170" s="87" t="s">
        <v>1113</v>
      </c>
      <c r="D170" s="87" t="s">
        <v>1114</v>
      </c>
      <c r="E170" s="87" t="s">
        <v>1115</v>
      </c>
      <c r="F170" s="87" t="s">
        <v>50</v>
      </c>
      <c r="G170" s="87" t="s">
        <v>749</v>
      </c>
      <c r="H170" s="88">
        <v>49.7</v>
      </c>
      <c r="I170" s="89">
        <v>99.31</v>
      </c>
      <c r="J170" s="58">
        <v>1.05335E-3</v>
      </c>
      <c r="K170" s="85">
        <v>43930</v>
      </c>
      <c r="L170" s="85">
        <v>45024</v>
      </c>
      <c r="M170" s="87" t="s">
        <v>1066</v>
      </c>
      <c r="N170" s="87" t="s">
        <v>1116</v>
      </c>
      <c r="O170" s="77">
        <v>1</v>
      </c>
      <c r="P170" s="87" t="s">
        <v>1604</v>
      </c>
      <c r="Q170" s="48">
        <v>103</v>
      </c>
      <c r="R170" s="48" t="s">
        <v>1610</v>
      </c>
      <c r="S170" s="107" t="s">
        <v>1606</v>
      </c>
      <c r="T170" s="107" t="s">
        <v>1607</v>
      </c>
      <c r="U170" s="107" t="s">
        <v>1611</v>
      </c>
      <c r="AA170" s="72"/>
      <c r="AB170" s="93"/>
      <c r="AD170" s="103"/>
      <c r="AE170" s="104"/>
    </row>
    <row r="171" spans="2:31" x14ac:dyDescent="0.25">
      <c r="B171" s="363">
        <v>104</v>
      </c>
      <c r="C171" s="90" t="s">
        <v>1117</v>
      </c>
      <c r="D171" s="90" t="s">
        <v>1118</v>
      </c>
      <c r="E171" s="90" t="s">
        <v>1119</v>
      </c>
      <c r="F171" s="87" t="s">
        <v>50</v>
      </c>
      <c r="G171" s="90" t="s">
        <v>749</v>
      </c>
      <c r="H171" s="88">
        <v>55.4</v>
      </c>
      <c r="I171" s="91">
        <v>98.07</v>
      </c>
      <c r="J171" s="58">
        <v>1.1594960000000001E-3</v>
      </c>
      <c r="K171" s="85">
        <v>43930</v>
      </c>
      <c r="L171" s="85">
        <v>45024</v>
      </c>
      <c r="M171" s="87" t="s">
        <v>1066</v>
      </c>
      <c r="N171" s="90" t="s">
        <v>1120</v>
      </c>
      <c r="O171" s="77">
        <v>1</v>
      </c>
      <c r="P171" s="90" t="s">
        <v>1604</v>
      </c>
      <c r="Q171" s="363">
        <v>104</v>
      </c>
      <c r="R171" s="48" t="s">
        <v>1605</v>
      </c>
      <c r="S171" s="107" t="s">
        <v>1606</v>
      </c>
      <c r="T171" s="107" t="s">
        <v>1607</v>
      </c>
      <c r="U171" s="107" t="s">
        <v>1611</v>
      </c>
      <c r="AA171" s="72"/>
      <c r="AB171" s="93"/>
      <c r="AD171" s="103"/>
      <c r="AE171" s="104"/>
    </row>
    <row r="172" spans="2:31" x14ac:dyDescent="0.25">
      <c r="B172" s="363">
        <v>104</v>
      </c>
      <c r="C172" s="90" t="s">
        <v>1117</v>
      </c>
      <c r="D172" s="90" t="s">
        <v>1118</v>
      </c>
      <c r="E172" s="90" t="s">
        <v>1119</v>
      </c>
      <c r="F172" s="87" t="s">
        <v>161</v>
      </c>
      <c r="G172" s="90" t="s">
        <v>749</v>
      </c>
      <c r="H172" s="88">
        <v>55.7</v>
      </c>
      <c r="I172" s="91">
        <v>98.07</v>
      </c>
      <c r="J172" s="58">
        <v>1.2210680000000001E-3</v>
      </c>
      <c r="K172" s="85">
        <v>43930</v>
      </c>
      <c r="L172" s="85">
        <v>45024</v>
      </c>
      <c r="M172" s="87" t="s">
        <v>1066</v>
      </c>
      <c r="N172" s="90" t="s">
        <v>1120</v>
      </c>
      <c r="O172" s="77">
        <v>1</v>
      </c>
      <c r="P172" s="90" t="s">
        <v>1604</v>
      </c>
      <c r="Q172" s="363"/>
      <c r="R172" s="48" t="s">
        <v>1605</v>
      </c>
      <c r="S172" s="107" t="s">
        <v>1606</v>
      </c>
      <c r="T172" s="107" t="s">
        <v>1607</v>
      </c>
      <c r="U172" s="107" t="s">
        <v>1611</v>
      </c>
      <c r="AA172" s="72"/>
      <c r="AB172" s="93"/>
      <c r="AD172" s="103"/>
      <c r="AE172" s="104"/>
    </row>
    <row r="173" spans="2:31" x14ac:dyDescent="0.25">
      <c r="B173" s="363">
        <v>105</v>
      </c>
      <c r="C173" s="90" t="s">
        <v>1121</v>
      </c>
      <c r="D173" s="90" t="s">
        <v>1122</v>
      </c>
      <c r="E173" s="90" t="s">
        <v>1123</v>
      </c>
      <c r="F173" s="87" t="s">
        <v>50</v>
      </c>
      <c r="G173" s="90" t="s">
        <v>749</v>
      </c>
      <c r="H173" s="88">
        <v>51.1</v>
      </c>
      <c r="I173" s="91">
        <v>79.430000000000007</v>
      </c>
      <c r="J173" s="58">
        <v>8.6622109999999995E-4</v>
      </c>
      <c r="K173" s="85">
        <v>43930</v>
      </c>
      <c r="L173" s="85">
        <v>45024</v>
      </c>
      <c r="M173" s="87" t="s">
        <v>1066</v>
      </c>
      <c r="N173" s="90" t="s">
        <v>1124</v>
      </c>
      <c r="O173" s="77">
        <v>1</v>
      </c>
      <c r="P173" s="90" t="s">
        <v>1604</v>
      </c>
      <c r="Q173" s="363">
        <v>105</v>
      </c>
      <c r="R173" s="48" t="s">
        <v>1605</v>
      </c>
      <c r="S173" s="107" t="s">
        <v>1606</v>
      </c>
      <c r="T173" s="107" t="s">
        <v>1607</v>
      </c>
      <c r="U173" s="107" t="s">
        <v>1625</v>
      </c>
      <c r="AA173" s="72"/>
      <c r="AB173" s="93"/>
      <c r="AD173" s="103"/>
      <c r="AE173" s="104"/>
    </row>
    <row r="174" spans="2:31" x14ac:dyDescent="0.25">
      <c r="B174" s="363">
        <v>105</v>
      </c>
      <c r="C174" s="90" t="s">
        <v>1121</v>
      </c>
      <c r="D174" s="90" t="s">
        <v>1122</v>
      </c>
      <c r="E174" s="90" t="s">
        <v>1123</v>
      </c>
      <c r="F174" s="87" t="s">
        <v>161</v>
      </c>
      <c r="G174" s="90" t="s">
        <v>749</v>
      </c>
      <c r="H174" s="88">
        <v>51.5</v>
      </c>
      <c r="I174" s="91">
        <v>79.430000000000007</v>
      </c>
      <c r="J174" s="58">
        <v>9.144089E-4</v>
      </c>
      <c r="K174" s="85">
        <v>43930</v>
      </c>
      <c r="L174" s="85">
        <v>45024</v>
      </c>
      <c r="M174" s="87" t="s">
        <v>1066</v>
      </c>
      <c r="N174" s="90" t="s">
        <v>1124</v>
      </c>
      <c r="O174" s="77">
        <v>1</v>
      </c>
      <c r="P174" s="90" t="s">
        <v>1604</v>
      </c>
      <c r="Q174" s="363"/>
      <c r="R174" s="48" t="s">
        <v>1605</v>
      </c>
      <c r="S174" s="107" t="s">
        <v>1606</v>
      </c>
      <c r="T174" s="107" t="s">
        <v>1607</v>
      </c>
      <c r="U174" s="107" t="s">
        <v>1625</v>
      </c>
      <c r="AA174" s="72"/>
      <c r="AB174" s="93"/>
      <c r="AD174" s="103"/>
      <c r="AE174" s="104"/>
    </row>
    <row r="175" spans="2:31" x14ac:dyDescent="0.25">
      <c r="B175" s="363">
        <v>106</v>
      </c>
      <c r="C175" s="90" t="s">
        <v>1125</v>
      </c>
      <c r="D175" s="90" t="s">
        <v>1126</v>
      </c>
      <c r="E175" s="90" t="s">
        <v>1127</v>
      </c>
      <c r="F175" s="87" t="s">
        <v>50</v>
      </c>
      <c r="G175" s="90" t="s">
        <v>749</v>
      </c>
      <c r="H175" s="88">
        <v>51.7</v>
      </c>
      <c r="I175" s="91">
        <v>95.62</v>
      </c>
      <c r="J175" s="58">
        <v>1.055025E-3</v>
      </c>
      <c r="K175" s="85">
        <v>43930</v>
      </c>
      <c r="L175" s="85">
        <v>45024</v>
      </c>
      <c r="M175" s="87" t="s">
        <v>1066</v>
      </c>
      <c r="N175" s="90" t="s">
        <v>1128</v>
      </c>
      <c r="O175" s="77">
        <v>1</v>
      </c>
      <c r="P175" s="90" t="s">
        <v>1604</v>
      </c>
      <c r="Q175" s="363">
        <v>106</v>
      </c>
      <c r="R175" s="48" t="s">
        <v>1605</v>
      </c>
      <c r="S175" s="107" t="s">
        <v>1606</v>
      </c>
      <c r="T175" s="107" t="s">
        <v>1607</v>
      </c>
      <c r="U175" s="107" t="s">
        <v>1611</v>
      </c>
      <c r="AA175" s="72"/>
      <c r="AB175" s="93"/>
      <c r="AD175" s="103"/>
      <c r="AE175" s="104"/>
    </row>
    <row r="176" spans="2:31" x14ac:dyDescent="0.25">
      <c r="B176" s="363">
        <v>106</v>
      </c>
      <c r="C176" s="90" t="s">
        <v>1125</v>
      </c>
      <c r="D176" s="90" t="s">
        <v>1126</v>
      </c>
      <c r="E176" s="90" t="s">
        <v>1127</v>
      </c>
      <c r="F176" s="87" t="s">
        <v>161</v>
      </c>
      <c r="G176" s="90" t="s">
        <v>749</v>
      </c>
      <c r="H176" s="88">
        <v>52.2</v>
      </c>
      <c r="I176" s="91">
        <v>95.62</v>
      </c>
      <c r="J176" s="58">
        <v>1.1157529999999999E-3</v>
      </c>
      <c r="K176" s="85">
        <v>43930</v>
      </c>
      <c r="L176" s="85">
        <v>45024</v>
      </c>
      <c r="M176" s="87" t="s">
        <v>1066</v>
      </c>
      <c r="N176" s="90" t="s">
        <v>1128</v>
      </c>
      <c r="O176" s="77">
        <v>1</v>
      </c>
      <c r="P176" s="90" t="s">
        <v>1604</v>
      </c>
      <c r="Q176" s="363"/>
      <c r="R176" s="48" t="s">
        <v>1605</v>
      </c>
      <c r="S176" s="107" t="s">
        <v>1606</v>
      </c>
      <c r="T176" s="107" t="s">
        <v>1607</v>
      </c>
      <c r="U176" s="107" t="s">
        <v>1611</v>
      </c>
      <c r="AA176" s="72"/>
      <c r="AB176" s="93"/>
      <c r="AD176" s="103"/>
      <c r="AE176" s="104"/>
    </row>
    <row r="177" spans="2:31" x14ac:dyDescent="0.25">
      <c r="B177" s="363">
        <v>107</v>
      </c>
      <c r="C177" s="90" t="s">
        <v>1129</v>
      </c>
      <c r="D177" s="90" t="s">
        <v>1130</v>
      </c>
      <c r="E177" s="90" t="s">
        <v>1131</v>
      </c>
      <c r="F177" s="87" t="s">
        <v>50</v>
      </c>
      <c r="G177" s="90" t="s">
        <v>749</v>
      </c>
      <c r="H177" s="88">
        <v>60.6</v>
      </c>
      <c r="I177" s="91">
        <v>96.19</v>
      </c>
      <c r="J177" s="58">
        <v>1.2440159999999999E-3</v>
      </c>
      <c r="K177" s="85">
        <v>43930</v>
      </c>
      <c r="L177" s="85">
        <v>45024</v>
      </c>
      <c r="M177" s="87" t="s">
        <v>1066</v>
      </c>
      <c r="N177" s="90" t="s">
        <v>1132</v>
      </c>
      <c r="O177" s="77">
        <v>1</v>
      </c>
      <c r="P177" s="90" t="s">
        <v>1604</v>
      </c>
      <c r="Q177" s="363">
        <v>107</v>
      </c>
      <c r="R177" s="357" t="s">
        <v>1605</v>
      </c>
      <c r="S177" s="107" t="s">
        <v>1606</v>
      </c>
      <c r="T177" s="107" t="s">
        <v>1607</v>
      </c>
      <c r="U177" s="107" t="s">
        <v>1611</v>
      </c>
      <c r="AA177" s="72"/>
      <c r="AB177" s="93"/>
      <c r="AD177" s="103"/>
      <c r="AE177" s="104"/>
    </row>
    <row r="178" spans="2:31" x14ac:dyDescent="0.25">
      <c r="B178" s="60">
        <v>107</v>
      </c>
      <c r="C178" s="90" t="s">
        <v>1129</v>
      </c>
      <c r="D178" s="90" t="s">
        <v>1130</v>
      </c>
      <c r="E178" s="90" t="s">
        <v>1131</v>
      </c>
      <c r="F178" s="87" t="s">
        <v>161</v>
      </c>
      <c r="G178" s="90" t="s">
        <v>749</v>
      </c>
      <c r="H178" s="88">
        <v>60.9</v>
      </c>
      <c r="I178" s="91">
        <v>96.19</v>
      </c>
      <c r="J178" s="58">
        <v>1.309471E-3</v>
      </c>
      <c r="K178" s="85">
        <v>43930</v>
      </c>
      <c r="L178" s="85">
        <v>45024</v>
      </c>
      <c r="M178" s="87" t="s">
        <v>1066</v>
      </c>
      <c r="N178" s="90" t="s">
        <v>1132</v>
      </c>
      <c r="O178" s="77">
        <v>1</v>
      </c>
      <c r="P178" s="90" t="s">
        <v>1604</v>
      </c>
      <c r="Q178" s="60"/>
      <c r="R178" s="48" t="s">
        <v>1605</v>
      </c>
      <c r="S178" s="107" t="s">
        <v>1606</v>
      </c>
      <c r="T178" s="107" t="s">
        <v>1607</v>
      </c>
      <c r="U178" s="107" t="s">
        <v>1611</v>
      </c>
      <c r="AA178" s="72"/>
      <c r="AB178" s="93"/>
      <c r="AD178" s="103"/>
      <c r="AE178" s="104"/>
    </row>
    <row r="179" spans="2:31" x14ac:dyDescent="0.25">
      <c r="B179" s="363">
        <v>108</v>
      </c>
      <c r="C179" s="90" t="s">
        <v>1133</v>
      </c>
      <c r="D179" s="90" t="s">
        <v>388</v>
      </c>
      <c r="E179" s="90" t="s">
        <v>1134</v>
      </c>
      <c r="F179" s="87" t="s">
        <v>50</v>
      </c>
      <c r="G179" s="90" t="s">
        <v>749</v>
      </c>
      <c r="H179" s="88">
        <v>61.2</v>
      </c>
      <c r="I179" s="91">
        <v>42.18</v>
      </c>
      <c r="J179" s="58">
        <v>5.509108E-4</v>
      </c>
      <c r="K179" s="85">
        <v>43930</v>
      </c>
      <c r="L179" s="85">
        <v>45024</v>
      </c>
      <c r="M179" s="87" t="s">
        <v>753</v>
      </c>
      <c r="N179" s="90" t="s">
        <v>1135</v>
      </c>
      <c r="O179" s="77">
        <v>1</v>
      </c>
      <c r="P179" s="90" t="s">
        <v>1604</v>
      </c>
      <c r="Q179" s="363">
        <v>108</v>
      </c>
      <c r="R179" s="48" t="s">
        <v>1605</v>
      </c>
      <c r="S179" s="107" t="s">
        <v>1606</v>
      </c>
      <c r="T179" s="107" t="s">
        <v>1607</v>
      </c>
      <c r="U179" s="107" t="s">
        <v>1625</v>
      </c>
      <c r="AA179" s="72"/>
      <c r="AB179" s="93"/>
      <c r="AD179" s="103"/>
      <c r="AE179" s="104"/>
    </row>
    <row r="180" spans="2:31" x14ac:dyDescent="0.25">
      <c r="B180" s="363">
        <v>108</v>
      </c>
      <c r="C180" s="90" t="s">
        <v>1133</v>
      </c>
      <c r="D180" s="90" t="s">
        <v>388</v>
      </c>
      <c r="E180" s="90" t="s">
        <v>1134</v>
      </c>
      <c r="F180" s="87" t="s">
        <v>161</v>
      </c>
      <c r="G180" s="90" t="s">
        <v>749</v>
      </c>
      <c r="H180" s="88">
        <v>61.6</v>
      </c>
      <c r="I180" s="91">
        <v>42.18</v>
      </c>
      <c r="J180" s="58">
        <v>5.8081249999999995E-4</v>
      </c>
      <c r="K180" s="85">
        <v>43930</v>
      </c>
      <c r="L180" s="85">
        <v>45024</v>
      </c>
      <c r="M180" s="87" t="s">
        <v>753</v>
      </c>
      <c r="N180" s="90" t="s">
        <v>1135</v>
      </c>
      <c r="O180" s="77">
        <v>1</v>
      </c>
      <c r="P180" s="90" t="s">
        <v>1604</v>
      </c>
      <c r="Q180" s="363"/>
      <c r="R180" s="48" t="s">
        <v>1605</v>
      </c>
      <c r="S180" s="107" t="s">
        <v>1606</v>
      </c>
      <c r="T180" s="107" t="s">
        <v>1607</v>
      </c>
      <c r="U180" s="107" t="s">
        <v>1625</v>
      </c>
      <c r="AA180" s="72"/>
      <c r="AB180" s="93"/>
      <c r="AD180" s="103"/>
      <c r="AE180" s="104"/>
    </row>
    <row r="181" spans="2:31" x14ac:dyDescent="0.25">
      <c r="B181" s="363">
        <v>109</v>
      </c>
      <c r="C181" s="90" t="s">
        <v>1136</v>
      </c>
      <c r="D181" s="90" t="s">
        <v>462</v>
      </c>
      <c r="E181" s="90" t="s">
        <v>1137</v>
      </c>
      <c r="F181" s="87" t="s">
        <v>50</v>
      </c>
      <c r="G181" s="90" t="s">
        <v>749</v>
      </c>
      <c r="H181" s="88">
        <v>68.5</v>
      </c>
      <c r="I181" s="91">
        <v>92.11</v>
      </c>
      <c r="J181" s="58">
        <v>1.3465440000000001E-3</v>
      </c>
      <c r="K181" s="85">
        <v>43931</v>
      </c>
      <c r="L181" s="85">
        <v>45025</v>
      </c>
      <c r="M181" s="87" t="s">
        <v>1066</v>
      </c>
      <c r="N181" s="90" t="s">
        <v>1138</v>
      </c>
      <c r="O181" s="77">
        <v>1</v>
      </c>
      <c r="P181" s="90" t="s">
        <v>1604</v>
      </c>
      <c r="Q181" s="363">
        <v>109</v>
      </c>
      <c r="R181" s="357" t="s">
        <v>1605</v>
      </c>
      <c r="S181" s="107" t="s">
        <v>1606</v>
      </c>
      <c r="T181" s="107" t="s">
        <v>1607</v>
      </c>
      <c r="U181" s="107" t="s">
        <v>1611</v>
      </c>
      <c r="AA181" s="72"/>
      <c r="AB181" s="93"/>
      <c r="AD181" s="103"/>
      <c r="AE181" s="104"/>
    </row>
    <row r="182" spans="2:31" x14ac:dyDescent="0.25">
      <c r="B182" s="363">
        <v>109</v>
      </c>
      <c r="C182" s="90" t="s">
        <v>1136</v>
      </c>
      <c r="D182" s="90" t="s">
        <v>462</v>
      </c>
      <c r="E182" s="90" t="s">
        <v>1137</v>
      </c>
      <c r="F182" s="87" t="s">
        <v>161</v>
      </c>
      <c r="G182" s="90" t="s">
        <v>749</v>
      </c>
      <c r="H182" s="88">
        <v>68.900000000000006</v>
      </c>
      <c r="I182" s="91">
        <v>92.11</v>
      </c>
      <c r="J182" s="58">
        <v>1.418648E-3</v>
      </c>
      <c r="K182" s="85">
        <v>43931</v>
      </c>
      <c r="L182" s="85">
        <v>45025</v>
      </c>
      <c r="M182" s="87" t="s">
        <v>1066</v>
      </c>
      <c r="N182" s="90" t="s">
        <v>1138</v>
      </c>
      <c r="O182" s="77">
        <v>1</v>
      </c>
      <c r="P182" s="90" t="s">
        <v>1604</v>
      </c>
      <c r="Q182" s="363"/>
      <c r="R182" s="48" t="s">
        <v>1605</v>
      </c>
      <c r="S182" s="107" t="s">
        <v>1606</v>
      </c>
      <c r="T182" s="107" t="s">
        <v>1607</v>
      </c>
      <c r="U182" s="107" t="s">
        <v>1611</v>
      </c>
      <c r="AA182" s="72"/>
      <c r="AB182" s="93"/>
      <c r="AD182" s="103"/>
      <c r="AE182" s="104"/>
    </row>
    <row r="183" spans="2:31" x14ac:dyDescent="0.25">
      <c r="B183" s="363">
        <v>110</v>
      </c>
      <c r="C183" s="90" t="s">
        <v>1139</v>
      </c>
      <c r="D183" s="90" t="s">
        <v>1140</v>
      </c>
      <c r="E183" s="90" t="s">
        <v>1141</v>
      </c>
      <c r="F183" s="87" t="s">
        <v>50</v>
      </c>
      <c r="G183" s="90" t="s">
        <v>749</v>
      </c>
      <c r="H183" s="88">
        <v>59.2</v>
      </c>
      <c r="I183" s="91">
        <v>98.26</v>
      </c>
      <c r="J183" s="58" t="s">
        <v>1142</v>
      </c>
      <c r="K183" s="85">
        <v>43931</v>
      </c>
      <c r="L183" s="85">
        <v>45025</v>
      </c>
      <c r="M183" s="87" t="s">
        <v>753</v>
      </c>
      <c r="N183" s="90" t="s">
        <v>1143</v>
      </c>
      <c r="O183" s="77">
        <v>1</v>
      </c>
      <c r="P183" s="90" t="s">
        <v>1604</v>
      </c>
      <c r="Q183" s="363">
        <v>110</v>
      </c>
      <c r="R183" s="48" t="s">
        <v>1605</v>
      </c>
      <c r="S183" s="107" t="s">
        <v>1606</v>
      </c>
      <c r="T183" s="107" t="s">
        <v>1607</v>
      </c>
      <c r="U183" s="107" t="s">
        <v>1601</v>
      </c>
      <c r="AA183" s="72"/>
      <c r="AB183" s="93"/>
      <c r="AD183" s="103"/>
      <c r="AE183" s="104"/>
    </row>
    <row r="184" spans="2:31" x14ac:dyDescent="0.25">
      <c r="B184" s="363">
        <v>110</v>
      </c>
      <c r="C184" s="90" t="s">
        <v>1139</v>
      </c>
      <c r="D184" s="90" t="s">
        <v>1140</v>
      </c>
      <c r="E184" s="90" t="s">
        <v>1141</v>
      </c>
      <c r="F184" s="87" t="s">
        <v>161</v>
      </c>
      <c r="G184" s="90" t="s">
        <v>749</v>
      </c>
      <c r="H184" s="88">
        <v>59.6</v>
      </c>
      <c r="I184" s="91">
        <v>98.26</v>
      </c>
      <c r="J184" s="58" t="s">
        <v>1144</v>
      </c>
      <c r="K184" s="85">
        <v>43931</v>
      </c>
      <c r="L184" s="85">
        <v>45025</v>
      </c>
      <c r="M184" s="87" t="s">
        <v>753</v>
      </c>
      <c r="N184" s="90" t="s">
        <v>1143</v>
      </c>
      <c r="O184" s="77">
        <v>1</v>
      </c>
      <c r="P184" s="90" t="s">
        <v>1604</v>
      </c>
      <c r="Q184" s="363"/>
      <c r="R184" s="48" t="s">
        <v>1605</v>
      </c>
      <c r="S184" s="107" t="s">
        <v>1606</v>
      </c>
      <c r="T184" s="107" t="s">
        <v>1607</v>
      </c>
      <c r="U184" s="107" t="s">
        <v>1601</v>
      </c>
      <c r="AA184" s="72"/>
      <c r="AB184" s="93"/>
      <c r="AD184" s="103"/>
      <c r="AE184" s="104"/>
    </row>
    <row r="185" spans="2:31" x14ac:dyDescent="0.25">
      <c r="B185" s="357">
        <v>111</v>
      </c>
      <c r="C185" s="87" t="s">
        <v>1145</v>
      </c>
      <c r="D185" s="87" t="s">
        <v>1146</v>
      </c>
      <c r="E185" s="87" t="s">
        <v>1147</v>
      </c>
      <c r="F185" s="87" t="s">
        <v>50</v>
      </c>
      <c r="G185" s="87" t="s">
        <v>749</v>
      </c>
      <c r="H185" s="88">
        <v>67.099999999999994</v>
      </c>
      <c r="I185" s="89">
        <v>85.28</v>
      </c>
      <c r="J185" s="58">
        <v>1.221218E-3</v>
      </c>
      <c r="K185" s="85">
        <v>43931</v>
      </c>
      <c r="L185" s="85">
        <v>45025</v>
      </c>
      <c r="M185" s="87" t="s">
        <v>1066</v>
      </c>
      <c r="N185" s="87" t="s">
        <v>1148</v>
      </c>
      <c r="O185" s="77">
        <v>1</v>
      </c>
      <c r="P185" s="87" t="s">
        <v>1604</v>
      </c>
      <c r="Q185" s="357">
        <v>111</v>
      </c>
      <c r="R185" s="48" t="s">
        <v>1610</v>
      </c>
      <c r="S185" s="107" t="s">
        <v>1606</v>
      </c>
      <c r="T185" s="107" t="s">
        <v>1607</v>
      </c>
      <c r="U185" s="107" t="s">
        <v>1614</v>
      </c>
      <c r="AA185" s="72"/>
      <c r="AB185" s="93"/>
      <c r="AD185" s="103"/>
      <c r="AE185" s="104"/>
    </row>
    <row r="186" spans="2:31" x14ac:dyDescent="0.25">
      <c r="B186" s="363">
        <v>112</v>
      </c>
      <c r="C186" s="90" t="s">
        <v>1149</v>
      </c>
      <c r="D186" s="90" t="s">
        <v>381</v>
      </c>
      <c r="E186" s="90" t="s">
        <v>1150</v>
      </c>
      <c r="F186" s="87" t="s">
        <v>50</v>
      </c>
      <c r="G186" s="90" t="s">
        <v>749</v>
      </c>
      <c r="H186" s="88">
        <v>57.9</v>
      </c>
      <c r="I186" s="91">
        <v>95.59</v>
      </c>
      <c r="J186" s="58">
        <v>1.181175E-3</v>
      </c>
      <c r="K186" s="85">
        <v>43931</v>
      </c>
      <c r="L186" s="85">
        <v>45025</v>
      </c>
      <c r="M186" s="87" t="s">
        <v>1066</v>
      </c>
      <c r="N186" s="90" t="s">
        <v>1151</v>
      </c>
      <c r="O186" s="77">
        <v>1</v>
      </c>
      <c r="P186" s="90" t="s">
        <v>1604</v>
      </c>
      <c r="Q186" s="363">
        <v>112</v>
      </c>
      <c r="R186" s="48" t="s">
        <v>1605</v>
      </c>
      <c r="S186" s="107" t="s">
        <v>1606</v>
      </c>
      <c r="T186" s="107" t="s">
        <v>1607</v>
      </c>
      <c r="U186" s="107" t="s">
        <v>1601</v>
      </c>
      <c r="AA186" s="72"/>
      <c r="AB186" s="93"/>
      <c r="AD186" s="103"/>
      <c r="AE186" s="104"/>
    </row>
    <row r="187" spans="2:31" x14ac:dyDescent="0.25">
      <c r="B187" s="363">
        <v>112</v>
      </c>
      <c r="C187" s="90" t="s">
        <v>1149</v>
      </c>
      <c r="D187" s="90" t="s">
        <v>381</v>
      </c>
      <c r="E187" s="90" t="s">
        <v>1150</v>
      </c>
      <c r="F187" s="87" t="s">
        <v>161</v>
      </c>
      <c r="G187" s="90" t="s">
        <v>749</v>
      </c>
      <c r="H187" s="88">
        <v>58.3</v>
      </c>
      <c r="I187" s="91">
        <v>95.59</v>
      </c>
      <c r="J187" s="58">
        <v>1.245746E-3</v>
      </c>
      <c r="K187" s="85">
        <v>43931</v>
      </c>
      <c r="L187" s="85">
        <v>45025</v>
      </c>
      <c r="M187" s="87" t="s">
        <v>1066</v>
      </c>
      <c r="N187" s="90" t="s">
        <v>1151</v>
      </c>
      <c r="O187" s="77">
        <v>1</v>
      </c>
      <c r="P187" s="90" t="s">
        <v>1604</v>
      </c>
      <c r="Q187" s="363"/>
      <c r="R187" s="48" t="s">
        <v>1605</v>
      </c>
      <c r="S187" s="107" t="s">
        <v>1606</v>
      </c>
      <c r="T187" s="107" t="s">
        <v>1607</v>
      </c>
      <c r="U187" s="107" t="s">
        <v>1601</v>
      </c>
      <c r="AA187" s="72"/>
      <c r="AB187" s="93"/>
      <c r="AD187" s="103"/>
      <c r="AE187" s="104"/>
    </row>
    <row r="188" spans="2:31" x14ac:dyDescent="0.25">
      <c r="B188" s="363">
        <v>113</v>
      </c>
      <c r="C188" s="90" t="s">
        <v>1152</v>
      </c>
      <c r="D188" s="90" t="s">
        <v>442</v>
      </c>
      <c r="E188" s="90" t="s">
        <v>1153</v>
      </c>
      <c r="F188" s="87" t="s">
        <v>50</v>
      </c>
      <c r="G188" s="90" t="s">
        <v>749</v>
      </c>
      <c r="H188" s="88">
        <v>48.8</v>
      </c>
      <c r="I188" s="91">
        <v>97.06</v>
      </c>
      <c r="J188" s="58" t="s">
        <v>1154</v>
      </c>
      <c r="K188" s="85">
        <v>43941</v>
      </c>
      <c r="L188" s="85">
        <v>45035</v>
      </c>
      <c r="M188" s="90" t="s">
        <v>753</v>
      </c>
      <c r="N188" s="90" t="s">
        <v>1155</v>
      </c>
      <c r="O188" s="77">
        <v>1</v>
      </c>
      <c r="P188" s="90" t="s">
        <v>1604</v>
      </c>
      <c r="Q188" s="363">
        <v>113</v>
      </c>
      <c r="R188" s="48" t="s">
        <v>1605</v>
      </c>
      <c r="S188" s="107" t="s">
        <v>1606</v>
      </c>
      <c r="T188" s="107" t="s">
        <v>1607</v>
      </c>
      <c r="U188" s="107" t="s">
        <v>1601</v>
      </c>
      <c r="AA188" s="72"/>
      <c r="AB188" s="93"/>
      <c r="AD188" s="103"/>
      <c r="AE188" s="104"/>
    </row>
    <row r="189" spans="2:31" x14ac:dyDescent="0.25">
      <c r="B189" s="363">
        <v>113</v>
      </c>
      <c r="C189" s="90" t="s">
        <v>1152</v>
      </c>
      <c r="D189" s="90" t="s">
        <v>442</v>
      </c>
      <c r="E189" s="90" t="s">
        <v>1153</v>
      </c>
      <c r="F189" s="87" t="s">
        <v>161</v>
      </c>
      <c r="G189" s="90" t="s">
        <v>749</v>
      </c>
      <c r="H189" s="88">
        <v>49.1</v>
      </c>
      <c r="I189" s="91">
        <v>97.06</v>
      </c>
      <c r="J189" s="58" t="s">
        <v>1156</v>
      </c>
      <c r="K189" s="85">
        <v>43941</v>
      </c>
      <c r="L189" s="85">
        <v>45035</v>
      </c>
      <c r="M189" s="90" t="s">
        <v>753</v>
      </c>
      <c r="N189" s="90" t="s">
        <v>1155</v>
      </c>
      <c r="O189" s="77">
        <v>1</v>
      </c>
      <c r="P189" s="90" t="s">
        <v>1604</v>
      </c>
      <c r="Q189" s="363"/>
      <c r="R189" s="48" t="s">
        <v>1605</v>
      </c>
      <c r="S189" s="107" t="s">
        <v>1606</v>
      </c>
      <c r="T189" s="107" t="s">
        <v>1607</v>
      </c>
      <c r="U189" s="107" t="s">
        <v>1601</v>
      </c>
      <c r="AA189" s="72"/>
      <c r="AB189" s="93"/>
      <c r="AD189" s="103"/>
      <c r="AE189" s="104"/>
    </row>
    <row r="190" spans="2:31" x14ac:dyDescent="0.25">
      <c r="B190" s="60">
        <v>114</v>
      </c>
      <c r="C190" s="90" t="s">
        <v>1157</v>
      </c>
      <c r="D190" s="90" t="s">
        <v>396</v>
      </c>
      <c r="E190" s="90" t="s">
        <v>1158</v>
      </c>
      <c r="F190" s="87" t="s">
        <v>50</v>
      </c>
      <c r="G190" s="90" t="s">
        <v>749</v>
      </c>
      <c r="H190" s="88">
        <v>64.3</v>
      </c>
      <c r="I190" s="91">
        <v>87.16</v>
      </c>
      <c r="J190" s="58">
        <v>1.196056E-3</v>
      </c>
      <c r="K190" s="85">
        <v>43941</v>
      </c>
      <c r="L190" s="85">
        <v>45035</v>
      </c>
      <c r="M190" s="90" t="s">
        <v>1159</v>
      </c>
      <c r="N190" s="90" t="s">
        <v>1160</v>
      </c>
      <c r="O190" s="77">
        <v>1</v>
      </c>
      <c r="P190" s="90" t="s">
        <v>1604</v>
      </c>
      <c r="Q190" s="60">
        <v>114</v>
      </c>
      <c r="R190" s="48" t="s">
        <v>1605</v>
      </c>
      <c r="S190" s="107" t="s">
        <v>1606</v>
      </c>
      <c r="T190" s="107" t="s">
        <v>1607</v>
      </c>
      <c r="U190" s="107" t="s">
        <v>1608</v>
      </c>
      <c r="AA190" s="72"/>
      <c r="AB190" s="93"/>
      <c r="AD190" s="103"/>
      <c r="AE190" s="104"/>
    </row>
    <row r="191" spans="2:31" x14ac:dyDescent="0.25">
      <c r="B191" s="363">
        <v>114</v>
      </c>
      <c r="C191" s="90" t="s">
        <v>1157</v>
      </c>
      <c r="D191" s="90" t="s">
        <v>396</v>
      </c>
      <c r="E191" s="90" t="s">
        <v>1158</v>
      </c>
      <c r="F191" s="87" t="s">
        <v>161</v>
      </c>
      <c r="G191" s="90" t="s">
        <v>749</v>
      </c>
      <c r="H191" s="88">
        <v>64.7</v>
      </c>
      <c r="I191" s="91">
        <v>87.16</v>
      </c>
      <c r="J191" s="58" t="s">
        <v>1161</v>
      </c>
      <c r="K191" s="85">
        <v>43941</v>
      </c>
      <c r="L191" s="85">
        <v>45035</v>
      </c>
      <c r="M191" s="90" t="s">
        <v>1159</v>
      </c>
      <c r="N191" s="90" t="s">
        <v>1160</v>
      </c>
      <c r="O191" s="77">
        <v>1</v>
      </c>
      <c r="P191" s="90" t="s">
        <v>1604</v>
      </c>
      <c r="Q191" s="363"/>
      <c r="R191" s="48" t="s">
        <v>1605</v>
      </c>
      <c r="S191" s="107" t="s">
        <v>1606</v>
      </c>
      <c r="T191" s="107" t="s">
        <v>1607</v>
      </c>
      <c r="U191" s="107" t="s">
        <v>1608</v>
      </c>
      <c r="AA191" s="72"/>
      <c r="AB191" s="93"/>
      <c r="AD191" s="103"/>
      <c r="AE191" s="104"/>
    </row>
    <row r="192" spans="2:31" x14ac:dyDescent="0.25">
      <c r="B192" s="357">
        <v>115</v>
      </c>
      <c r="C192" s="87" t="s">
        <v>1162</v>
      </c>
      <c r="D192" s="87" t="s">
        <v>371</v>
      </c>
      <c r="E192" s="87" t="s">
        <v>1163</v>
      </c>
      <c r="F192" s="87" t="s">
        <v>50</v>
      </c>
      <c r="G192" s="87" t="s">
        <v>749</v>
      </c>
      <c r="H192" s="88">
        <v>70.7</v>
      </c>
      <c r="I192" s="89">
        <v>100</v>
      </c>
      <c r="J192" s="58">
        <v>1.508838E-3</v>
      </c>
      <c r="K192" s="85">
        <v>43941</v>
      </c>
      <c r="L192" s="85">
        <v>45035</v>
      </c>
      <c r="M192" s="87" t="s">
        <v>1066</v>
      </c>
      <c r="N192" s="87" t="s">
        <v>1164</v>
      </c>
      <c r="O192" s="77">
        <v>1</v>
      </c>
      <c r="P192" s="87" t="s">
        <v>1604</v>
      </c>
      <c r="Q192" s="357">
        <v>115</v>
      </c>
      <c r="R192" s="357" t="s">
        <v>1610</v>
      </c>
      <c r="S192" s="107" t="s">
        <v>1606</v>
      </c>
      <c r="T192" s="107" t="s">
        <v>1607</v>
      </c>
      <c r="U192" s="107" t="s">
        <v>1611</v>
      </c>
      <c r="AA192" s="72"/>
      <c r="AB192" s="93"/>
      <c r="AD192" s="103"/>
      <c r="AE192" s="104"/>
    </row>
    <row r="193" spans="2:31" x14ac:dyDescent="0.25">
      <c r="B193" s="363">
        <v>116</v>
      </c>
      <c r="C193" s="90" t="s">
        <v>1165</v>
      </c>
      <c r="D193" s="90" t="s">
        <v>1166</v>
      </c>
      <c r="E193" s="90" t="s">
        <v>1167</v>
      </c>
      <c r="F193" s="87" t="s">
        <v>50</v>
      </c>
      <c r="G193" s="87" t="s">
        <v>749</v>
      </c>
      <c r="H193" s="88">
        <v>56.4</v>
      </c>
      <c r="I193" s="91">
        <v>84.47</v>
      </c>
      <c r="J193" s="58">
        <v>1.0167279999999999E-3</v>
      </c>
      <c r="K193" s="85">
        <v>43941</v>
      </c>
      <c r="L193" s="85">
        <v>45035</v>
      </c>
      <c r="M193" s="90" t="s">
        <v>753</v>
      </c>
      <c r="N193" s="90" t="s">
        <v>1168</v>
      </c>
      <c r="O193" s="77">
        <v>1</v>
      </c>
      <c r="P193" s="87" t="s">
        <v>1604</v>
      </c>
      <c r="Q193" s="363">
        <v>116</v>
      </c>
      <c r="R193" s="48" t="s">
        <v>1610</v>
      </c>
      <c r="S193" s="107" t="s">
        <v>1606</v>
      </c>
      <c r="T193" s="107" t="s">
        <v>1607</v>
      </c>
      <c r="U193" s="107" t="s">
        <v>1608</v>
      </c>
      <c r="AA193" s="72"/>
      <c r="AB193" s="93"/>
      <c r="AD193" s="103"/>
      <c r="AE193" s="104"/>
    </row>
    <row r="194" spans="2:31" x14ac:dyDescent="0.25">
      <c r="B194" s="363">
        <v>117</v>
      </c>
      <c r="C194" s="90" t="s">
        <v>1169</v>
      </c>
      <c r="D194" s="90" t="s">
        <v>486</v>
      </c>
      <c r="E194" s="90" t="s">
        <v>1170</v>
      </c>
      <c r="F194" s="87" t="s">
        <v>50</v>
      </c>
      <c r="G194" s="90" t="s">
        <v>749</v>
      </c>
      <c r="H194" s="88">
        <v>59</v>
      </c>
      <c r="I194" s="91">
        <v>90.68</v>
      </c>
      <c r="J194" s="58">
        <v>1.141792E-3</v>
      </c>
      <c r="K194" s="85">
        <v>43941</v>
      </c>
      <c r="L194" s="85">
        <v>45035</v>
      </c>
      <c r="M194" s="90" t="s">
        <v>753</v>
      </c>
      <c r="N194" s="90" t="s">
        <v>1171</v>
      </c>
      <c r="O194" s="77">
        <v>1</v>
      </c>
      <c r="P194" s="90" t="s">
        <v>1604</v>
      </c>
      <c r="Q194" s="363">
        <v>117</v>
      </c>
      <c r="R194" s="48" t="s">
        <v>1605</v>
      </c>
      <c r="S194" s="107" t="s">
        <v>1606</v>
      </c>
      <c r="T194" s="107" t="s">
        <v>1607</v>
      </c>
      <c r="U194" s="107" t="s">
        <v>1601</v>
      </c>
      <c r="AA194" s="72"/>
      <c r="AB194" s="93"/>
      <c r="AD194" s="103"/>
      <c r="AE194" s="104"/>
    </row>
    <row r="195" spans="2:31" x14ac:dyDescent="0.25">
      <c r="B195" s="363">
        <v>117</v>
      </c>
      <c r="C195" s="90" t="s">
        <v>1169</v>
      </c>
      <c r="D195" s="90" t="s">
        <v>486</v>
      </c>
      <c r="E195" s="90" t="s">
        <v>1170</v>
      </c>
      <c r="F195" s="87" t="s">
        <v>161</v>
      </c>
      <c r="G195" s="90" t="s">
        <v>749</v>
      </c>
      <c r="H195" s="88">
        <v>59.3</v>
      </c>
      <c r="I195" s="91">
        <v>90.68</v>
      </c>
      <c r="J195" s="58">
        <v>1.2020290000000001E-3</v>
      </c>
      <c r="K195" s="85">
        <v>43941</v>
      </c>
      <c r="L195" s="85">
        <v>45035</v>
      </c>
      <c r="M195" s="90" t="s">
        <v>753</v>
      </c>
      <c r="N195" s="90" t="s">
        <v>1171</v>
      </c>
      <c r="O195" s="77">
        <v>1</v>
      </c>
      <c r="P195" s="90" t="s">
        <v>1604</v>
      </c>
      <c r="Q195" s="363"/>
      <c r="R195" s="48" t="s">
        <v>1605</v>
      </c>
      <c r="S195" s="107" t="s">
        <v>1606</v>
      </c>
      <c r="T195" s="107" t="s">
        <v>1607</v>
      </c>
      <c r="U195" s="107" t="s">
        <v>1601</v>
      </c>
      <c r="AA195" s="72"/>
      <c r="AB195" s="93"/>
      <c r="AD195" s="103"/>
      <c r="AE195" s="104"/>
    </row>
    <row r="196" spans="2:31" x14ac:dyDescent="0.25">
      <c r="B196" s="363">
        <v>118</v>
      </c>
      <c r="C196" s="90" t="s">
        <v>1172</v>
      </c>
      <c r="D196" s="90" t="s">
        <v>1173</v>
      </c>
      <c r="E196" s="90" t="s">
        <v>1174</v>
      </c>
      <c r="F196" s="87" t="s">
        <v>50</v>
      </c>
      <c r="G196" s="90" t="s">
        <v>749</v>
      </c>
      <c r="H196" s="88">
        <v>55.3</v>
      </c>
      <c r="I196" s="91">
        <v>97.83</v>
      </c>
      <c r="J196" s="58">
        <v>1.1545710000000001E-3</v>
      </c>
      <c r="K196" s="85">
        <v>43941</v>
      </c>
      <c r="L196" s="85">
        <v>45035</v>
      </c>
      <c r="M196" s="90" t="s">
        <v>753</v>
      </c>
      <c r="N196" s="90" t="s">
        <v>1175</v>
      </c>
      <c r="O196" s="77">
        <v>1</v>
      </c>
      <c r="P196" s="90" t="s">
        <v>1604</v>
      </c>
      <c r="Q196" s="363">
        <v>118</v>
      </c>
      <c r="R196" s="48" t="s">
        <v>1605</v>
      </c>
      <c r="S196" s="107" t="s">
        <v>1606</v>
      </c>
      <c r="T196" s="107" t="s">
        <v>1607</v>
      </c>
      <c r="U196" s="107" t="s">
        <v>1601</v>
      </c>
      <c r="AA196" s="72"/>
      <c r="AB196" s="93"/>
      <c r="AD196" s="103"/>
      <c r="AE196" s="104"/>
    </row>
    <row r="197" spans="2:31" x14ac:dyDescent="0.25">
      <c r="B197" s="363">
        <v>118</v>
      </c>
      <c r="C197" s="90" t="s">
        <v>1172</v>
      </c>
      <c r="D197" s="90" t="s">
        <v>1173</v>
      </c>
      <c r="E197" s="90" t="s">
        <v>1174</v>
      </c>
      <c r="F197" s="87" t="s">
        <v>161</v>
      </c>
      <c r="G197" s="90" t="s">
        <v>749</v>
      </c>
      <c r="H197" s="88">
        <v>55.6</v>
      </c>
      <c r="I197" s="91">
        <v>97.83</v>
      </c>
      <c r="J197" s="58">
        <v>1.215893E-3</v>
      </c>
      <c r="K197" s="85">
        <v>43941</v>
      </c>
      <c r="L197" s="85">
        <v>45035</v>
      </c>
      <c r="M197" s="90" t="s">
        <v>753</v>
      </c>
      <c r="N197" s="90" t="s">
        <v>1175</v>
      </c>
      <c r="O197" s="77">
        <v>1</v>
      </c>
      <c r="P197" s="90" t="s">
        <v>1604</v>
      </c>
      <c r="Q197" s="363"/>
      <c r="R197" s="48" t="s">
        <v>1605</v>
      </c>
      <c r="S197" s="107" t="s">
        <v>1606</v>
      </c>
      <c r="T197" s="107" t="s">
        <v>1607</v>
      </c>
      <c r="U197" s="107" t="s">
        <v>1601</v>
      </c>
      <c r="AA197" s="72"/>
      <c r="AB197" s="93"/>
      <c r="AD197" s="103"/>
      <c r="AE197" s="104"/>
    </row>
    <row r="198" spans="2:31" x14ac:dyDescent="0.25">
      <c r="B198" s="363">
        <v>119</v>
      </c>
      <c r="C198" s="90" t="s">
        <v>1176</v>
      </c>
      <c r="D198" s="90" t="s">
        <v>1177</v>
      </c>
      <c r="E198" s="90" t="s">
        <v>1178</v>
      </c>
      <c r="F198" s="87" t="s">
        <v>50</v>
      </c>
      <c r="G198" s="90" t="s">
        <v>749</v>
      </c>
      <c r="H198" s="88">
        <v>60</v>
      </c>
      <c r="I198" s="91">
        <v>90.7</v>
      </c>
      <c r="J198" s="58">
        <v>1.1613999999999999E-3</v>
      </c>
      <c r="K198" s="85">
        <v>43941</v>
      </c>
      <c r="L198" s="85">
        <v>45035</v>
      </c>
      <c r="M198" s="90" t="s">
        <v>1066</v>
      </c>
      <c r="N198" s="90" t="s">
        <v>1179</v>
      </c>
      <c r="O198" s="77">
        <v>1</v>
      </c>
      <c r="P198" s="90" t="s">
        <v>1604</v>
      </c>
      <c r="Q198" s="363">
        <v>119</v>
      </c>
      <c r="R198" s="357" t="s">
        <v>1605</v>
      </c>
      <c r="S198" s="107" t="s">
        <v>1606</v>
      </c>
      <c r="T198" s="107" t="s">
        <v>1607</v>
      </c>
      <c r="U198" s="107" t="s">
        <v>1601</v>
      </c>
      <c r="AA198" s="72"/>
      <c r="AB198" s="93"/>
      <c r="AD198" s="103"/>
      <c r="AE198" s="104"/>
    </row>
    <row r="199" spans="2:31" x14ac:dyDescent="0.25">
      <c r="B199" s="363">
        <v>119</v>
      </c>
      <c r="C199" s="90" t="s">
        <v>1176</v>
      </c>
      <c r="D199" s="90" t="s">
        <v>1177</v>
      </c>
      <c r="E199" s="90" t="s">
        <v>1178</v>
      </c>
      <c r="F199" s="87" t="s">
        <v>161</v>
      </c>
      <c r="G199" s="90" t="s">
        <v>749</v>
      </c>
      <c r="H199" s="88">
        <v>60.3</v>
      </c>
      <c r="I199" s="91">
        <v>90.7</v>
      </c>
      <c r="J199" s="58">
        <v>1.222569E-3</v>
      </c>
      <c r="K199" s="85">
        <v>43941</v>
      </c>
      <c r="L199" s="85">
        <v>45035</v>
      </c>
      <c r="M199" s="90" t="s">
        <v>1066</v>
      </c>
      <c r="N199" s="90" t="s">
        <v>1179</v>
      </c>
      <c r="O199" s="77">
        <v>1</v>
      </c>
      <c r="P199" s="90" t="s">
        <v>1604</v>
      </c>
      <c r="Q199" s="363"/>
      <c r="R199" s="357" t="s">
        <v>1605</v>
      </c>
      <c r="S199" s="107" t="s">
        <v>1606</v>
      </c>
      <c r="T199" s="107" t="s">
        <v>1607</v>
      </c>
      <c r="U199" s="107" t="s">
        <v>1601</v>
      </c>
      <c r="AA199" s="72"/>
      <c r="AB199" s="93"/>
      <c r="AD199" s="103"/>
      <c r="AE199" s="104"/>
    </row>
    <row r="200" spans="2:31" x14ac:dyDescent="0.25">
      <c r="B200" s="363">
        <v>120</v>
      </c>
      <c r="C200" s="90" t="s">
        <v>1180</v>
      </c>
      <c r="D200" s="90" t="s">
        <v>1181</v>
      </c>
      <c r="E200" s="90" t="s">
        <v>1182</v>
      </c>
      <c r="F200" s="87" t="s">
        <v>50</v>
      </c>
      <c r="G200" s="90" t="s">
        <v>749</v>
      </c>
      <c r="H200" s="88">
        <v>60.6</v>
      </c>
      <c r="I200" s="91">
        <v>47.36</v>
      </c>
      <c r="J200" s="58" t="s">
        <v>1183</v>
      </c>
      <c r="K200" s="85">
        <v>43941</v>
      </c>
      <c r="L200" s="85">
        <v>45035</v>
      </c>
      <c r="M200" s="90" t="s">
        <v>753</v>
      </c>
      <c r="N200" s="90" t="s">
        <v>1184</v>
      </c>
      <c r="O200" s="77">
        <v>1</v>
      </c>
      <c r="P200" s="90" t="s">
        <v>1604</v>
      </c>
      <c r="Q200" s="363">
        <v>120</v>
      </c>
      <c r="R200" s="48" t="s">
        <v>1605</v>
      </c>
      <c r="S200" s="107" t="s">
        <v>1606</v>
      </c>
      <c r="T200" s="107" t="s">
        <v>1607</v>
      </c>
      <c r="U200" s="107" t="s">
        <v>1618</v>
      </c>
      <c r="AA200" s="72"/>
      <c r="AB200" s="93"/>
      <c r="AD200" s="103"/>
      <c r="AE200" s="104"/>
    </row>
    <row r="201" spans="2:31" x14ac:dyDescent="0.25">
      <c r="B201" s="363">
        <v>120</v>
      </c>
      <c r="C201" s="90" t="s">
        <v>1180</v>
      </c>
      <c r="D201" s="90" t="s">
        <v>1181</v>
      </c>
      <c r="E201" s="90" t="s">
        <v>1182</v>
      </c>
      <c r="F201" s="87" t="s">
        <v>161</v>
      </c>
      <c r="G201" s="90" t="s">
        <v>749</v>
      </c>
      <c r="H201" s="88">
        <v>61</v>
      </c>
      <c r="I201" s="91">
        <v>47.36</v>
      </c>
      <c r="J201" s="58" t="s">
        <v>1185</v>
      </c>
      <c r="K201" s="85">
        <v>43941</v>
      </c>
      <c r="L201" s="85">
        <v>45035</v>
      </c>
      <c r="M201" s="90" t="s">
        <v>753</v>
      </c>
      <c r="N201" s="90" t="s">
        <v>1184</v>
      </c>
      <c r="O201" s="77">
        <v>1</v>
      </c>
      <c r="P201" s="90" t="s">
        <v>1604</v>
      </c>
      <c r="Q201" s="363"/>
      <c r="R201" s="48" t="s">
        <v>1605</v>
      </c>
      <c r="S201" s="107" t="s">
        <v>1606</v>
      </c>
      <c r="T201" s="107" t="s">
        <v>1607</v>
      </c>
      <c r="U201" s="107" t="s">
        <v>1618</v>
      </c>
      <c r="AA201" s="72"/>
      <c r="AB201" s="93"/>
      <c r="AD201" s="103"/>
      <c r="AE201" s="104"/>
    </row>
    <row r="202" spans="2:31" x14ac:dyDescent="0.25">
      <c r="B202" s="363">
        <v>121</v>
      </c>
      <c r="C202" s="90" t="s">
        <v>1186</v>
      </c>
      <c r="D202" s="90" t="s">
        <v>415</v>
      </c>
      <c r="E202" s="90" t="s">
        <v>1187</v>
      </c>
      <c r="F202" s="87" t="s">
        <v>50</v>
      </c>
      <c r="G202" s="90" t="s">
        <v>749</v>
      </c>
      <c r="H202" s="88">
        <v>70.099999999999994</v>
      </c>
      <c r="I202" s="91">
        <v>100</v>
      </c>
      <c r="J202" s="58" t="s">
        <v>1188</v>
      </c>
      <c r="K202" s="85">
        <v>43941</v>
      </c>
      <c r="L202" s="85">
        <v>45035</v>
      </c>
      <c r="M202" s="90" t="s">
        <v>1189</v>
      </c>
      <c r="N202" s="90" t="s">
        <v>1190</v>
      </c>
      <c r="O202" s="77">
        <v>1</v>
      </c>
      <c r="P202" s="90" t="s">
        <v>1604</v>
      </c>
      <c r="Q202" s="363">
        <v>121</v>
      </c>
      <c r="R202" s="48" t="s">
        <v>1605</v>
      </c>
      <c r="S202" s="107" t="s">
        <v>1606</v>
      </c>
      <c r="T202" s="107" t="s">
        <v>1607</v>
      </c>
      <c r="U202" s="107" t="s">
        <v>1608</v>
      </c>
      <c r="AA202" s="72"/>
      <c r="AB202" s="93"/>
      <c r="AD202" s="103"/>
      <c r="AE202" s="104"/>
    </row>
    <row r="203" spans="2:31" x14ac:dyDescent="0.25">
      <c r="B203" s="363">
        <v>121</v>
      </c>
      <c r="C203" s="90" t="s">
        <v>1186</v>
      </c>
      <c r="D203" s="90" t="s">
        <v>415</v>
      </c>
      <c r="E203" s="90" t="s">
        <v>1187</v>
      </c>
      <c r="F203" s="87" t="s">
        <v>161</v>
      </c>
      <c r="G203" s="90" t="s">
        <v>749</v>
      </c>
      <c r="H203" s="88">
        <v>70.5</v>
      </c>
      <c r="I203" s="91">
        <v>100</v>
      </c>
      <c r="J203" s="58" t="s">
        <v>1191</v>
      </c>
      <c r="K203" s="85">
        <v>43941</v>
      </c>
      <c r="L203" s="85">
        <v>45035</v>
      </c>
      <c r="M203" s="90" t="s">
        <v>1189</v>
      </c>
      <c r="N203" s="90" t="s">
        <v>1190</v>
      </c>
      <c r="O203" s="77">
        <v>1</v>
      </c>
      <c r="P203" s="90" t="s">
        <v>1604</v>
      </c>
      <c r="Q203" s="363"/>
      <c r="R203" s="48" t="s">
        <v>1605</v>
      </c>
      <c r="S203" s="107" t="s">
        <v>1606</v>
      </c>
      <c r="T203" s="107" t="s">
        <v>1607</v>
      </c>
      <c r="U203" s="107" t="s">
        <v>1608</v>
      </c>
      <c r="AA203" s="72"/>
      <c r="AB203" s="93"/>
      <c r="AD203" s="103"/>
      <c r="AE203" s="104"/>
    </row>
    <row r="204" spans="2:31" x14ac:dyDescent="0.25">
      <c r="B204" s="357">
        <v>122</v>
      </c>
      <c r="C204" s="87" t="s">
        <v>1192</v>
      </c>
      <c r="D204" s="87" t="s">
        <v>1193</v>
      </c>
      <c r="E204" s="87" t="s">
        <v>1194</v>
      </c>
      <c r="F204" s="87" t="s">
        <v>50</v>
      </c>
      <c r="G204" s="87" t="s">
        <v>749</v>
      </c>
      <c r="H204" s="88">
        <v>61.7</v>
      </c>
      <c r="I204" s="89">
        <v>100</v>
      </c>
      <c r="J204" s="58" t="s">
        <v>1195</v>
      </c>
      <c r="K204" s="85">
        <v>43941</v>
      </c>
      <c r="L204" s="85">
        <v>45035</v>
      </c>
      <c r="M204" s="87" t="s">
        <v>1189</v>
      </c>
      <c r="N204" s="87" t="s">
        <v>1196</v>
      </c>
      <c r="O204" s="77">
        <v>1</v>
      </c>
      <c r="P204" s="87" t="s">
        <v>1604</v>
      </c>
      <c r="Q204" s="357">
        <v>122</v>
      </c>
      <c r="R204" s="48" t="s">
        <v>1610</v>
      </c>
      <c r="S204" s="107" t="s">
        <v>1606</v>
      </c>
      <c r="T204" s="107" t="s">
        <v>1607</v>
      </c>
      <c r="U204" s="107" t="s">
        <v>1608</v>
      </c>
      <c r="AA204" s="72"/>
      <c r="AB204" s="93"/>
      <c r="AD204" s="103"/>
      <c r="AE204" s="104"/>
    </row>
    <row r="205" spans="2:31" x14ac:dyDescent="0.25">
      <c r="B205" s="363">
        <v>123</v>
      </c>
      <c r="C205" s="90" t="s">
        <v>1197</v>
      </c>
      <c r="D205" s="90" t="s">
        <v>1198</v>
      </c>
      <c r="E205" s="90" t="s">
        <v>1199</v>
      </c>
      <c r="F205" s="87" t="s">
        <v>50</v>
      </c>
      <c r="G205" s="90" t="s">
        <v>749</v>
      </c>
      <c r="H205" s="88">
        <v>63.8</v>
      </c>
      <c r="I205" s="91">
        <v>74.02</v>
      </c>
      <c r="J205" s="58">
        <v>1.007843E-3</v>
      </c>
      <c r="K205" s="85">
        <v>43945</v>
      </c>
      <c r="L205" s="85">
        <v>45039</v>
      </c>
      <c r="M205" s="90" t="s">
        <v>753</v>
      </c>
      <c r="N205" s="90" t="s">
        <v>1200</v>
      </c>
      <c r="O205" s="77">
        <v>1</v>
      </c>
      <c r="P205" s="90" t="s">
        <v>1604</v>
      </c>
      <c r="Q205" s="363">
        <v>123</v>
      </c>
      <c r="R205" s="48" t="s">
        <v>1605</v>
      </c>
      <c r="S205" s="107" t="s">
        <v>1606</v>
      </c>
      <c r="T205" s="107" t="s">
        <v>1607</v>
      </c>
      <c r="U205" s="107" t="s">
        <v>1626</v>
      </c>
      <c r="AA205" s="72"/>
      <c r="AB205" s="93"/>
      <c r="AD205" s="103"/>
      <c r="AE205" s="104"/>
    </row>
    <row r="206" spans="2:31" x14ac:dyDescent="0.25">
      <c r="B206" s="363">
        <v>123</v>
      </c>
      <c r="C206" s="90" t="s">
        <v>1197</v>
      </c>
      <c r="D206" s="90" t="s">
        <v>1198</v>
      </c>
      <c r="E206" s="90" t="s">
        <v>1199</v>
      </c>
      <c r="F206" s="87" t="s">
        <v>161</v>
      </c>
      <c r="G206" s="90" t="s">
        <v>749</v>
      </c>
      <c r="H206" s="88">
        <v>64.099999999999994</v>
      </c>
      <c r="I206" s="91">
        <v>74.02</v>
      </c>
      <c r="J206" s="58">
        <v>1.06061E-3</v>
      </c>
      <c r="K206" s="85">
        <v>43945</v>
      </c>
      <c r="L206" s="85">
        <v>45039</v>
      </c>
      <c r="M206" s="90" t="s">
        <v>753</v>
      </c>
      <c r="N206" s="90" t="s">
        <v>1200</v>
      </c>
      <c r="O206" s="77">
        <v>1</v>
      </c>
      <c r="P206" s="90" t="s">
        <v>1604</v>
      </c>
      <c r="Q206" s="363"/>
      <c r="R206" s="48" t="s">
        <v>1605</v>
      </c>
      <c r="S206" s="107" t="s">
        <v>1606</v>
      </c>
      <c r="T206" s="107" t="s">
        <v>1607</v>
      </c>
      <c r="U206" s="107" t="s">
        <v>1626</v>
      </c>
      <c r="AA206" s="72"/>
      <c r="AB206" s="93"/>
      <c r="AD206" s="103"/>
      <c r="AE206" s="104"/>
    </row>
    <row r="207" spans="2:31" x14ac:dyDescent="0.25">
      <c r="B207" s="363">
        <v>124</v>
      </c>
      <c r="C207" s="90" t="s">
        <v>1201</v>
      </c>
      <c r="D207" s="90" t="s">
        <v>385</v>
      </c>
      <c r="E207" s="90" t="s">
        <v>1202</v>
      </c>
      <c r="F207" s="87" t="s">
        <v>50</v>
      </c>
      <c r="G207" s="90" t="s">
        <v>749</v>
      </c>
      <c r="H207" s="88">
        <v>59.2</v>
      </c>
      <c r="I207" s="91">
        <v>91.32</v>
      </c>
      <c r="J207" s="58">
        <v>1.153748E-3</v>
      </c>
      <c r="K207" s="85">
        <v>43945</v>
      </c>
      <c r="L207" s="85">
        <v>45039</v>
      </c>
      <c r="M207" s="90" t="s">
        <v>1066</v>
      </c>
      <c r="N207" s="90" t="s">
        <v>1203</v>
      </c>
      <c r="O207" s="77">
        <v>1</v>
      </c>
      <c r="P207" s="90" t="s">
        <v>1604</v>
      </c>
      <c r="Q207" s="363">
        <v>124</v>
      </c>
      <c r="R207" s="48" t="s">
        <v>1605</v>
      </c>
      <c r="S207" s="107" t="s">
        <v>1606</v>
      </c>
      <c r="T207" s="107" t="s">
        <v>1607</v>
      </c>
      <c r="U207" s="107" t="s">
        <v>1601</v>
      </c>
      <c r="AA207" s="72"/>
      <c r="AB207" s="93"/>
      <c r="AD207" s="103"/>
      <c r="AE207" s="104"/>
    </row>
    <row r="208" spans="2:31" x14ac:dyDescent="0.25">
      <c r="B208" s="363">
        <v>124</v>
      </c>
      <c r="C208" s="90" t="s">
        <v>1201</v>
      </c>
      <c r="D208" s="90" t="s">
        <v>385</v>
      </c>
      <c r="E208" s="90" t="s">
        <v>1202</v>
      </c>
      <c r="F208" s="87" t="s">
        <v>161</v>
      </c>
      <c r="G208" s="90" t="s">
        <v>749</v>
      </c>
      <c r="H208" s="88">
        <v>59.7</v>
      </c>
      <c r="I208" s="91">
        <v>91.32</v>
      </c>
      <c r="J208" s="58">
        <v>1.2186779999999999E-3</v>
      </c>
      <c r="K208" s="85">
        <v>43945</v>
      </c>
      <c r="L208" s="85">
        <v>45039</v>
      </c>
      <c r="M208" s="90" t="s">
        <v>1066</v>
      </c>
      <c r="N208" s="90" t="s">
        <v>1203</v>
      </c>
      <c r="O208" s="77">
        <v>1</v>
      </c>
      <c r="P208" s="90" t="s">
        <v>1604</v>
      </c>
      <c r="Q208" s="363"/>
      <c r="R208" s="48" t="s">
        <v>1605</v>
      </c>
      <c r="S208" s="107" t="s">
        <v>1606</v>
      </c>
      <c r="T208" s="107" t="s">
        <v>1607</v>
      </c>
      <c r="U208" s="107" t="s">
        <v>1601</v>
      </c>
      <c r="AA208" s="72"/>
      <c r="AB208" s="93"/>
      <c r="AD208" s="103"/>
      <c r="AE208" s="104"/>
    </row>
    <row r="209" spans="2:31" x14ac:dyDescent="0.25">
      <c r="B209" s="363">
        <v>125</v>
      </c>
      <c r="C209" s="90" t="s">
        <v>1204</v>
      </c>
      <c r="D209" s="90" t="s">
        <v>419</v>
      </c>
      <c r="E209" s="90" t="s">
        <v>1205</v>
      </c>
      <c r="F209" s="87" t="s">
        <v>50</v>
      </c>
      <c r="G209" s="90" t="s">
        <v>749</v>
      </c>
      <c r="H209" s="88">
        <v>61.5</v>
      </c>
      <c r="I209" s="91">
        <v>99.55</v>
      </c>
      <c r="J209" s="58">
        <v>1.306591E-3</v>
      </c>
      <c r="K209" s="85">
        <v>43945</v>
      </c>
      <c r="L209" s="85">
        <v>45039</v>
      </c>
      <c r="M209" s="90" t="s">
        <v>753</v>
      </c>
      <c r="N209" s="90" t="s">
        <v>1206</v>
      </c>
      <c r="O209" s="77">
        <v>1</v>
      </c>
      <c r="P209" s="90" t="s">
        <v>1604</v>
      </c>
      <c r="Q209" s="363">
        <v>125</v>
      </c>
      <c r="R209" s="48" t="s">
        <v>1605</v>
      </c>
      <c r="S209" s="107" t="s">
        <v>1606</v>
      </c>
      <c r="T209" s="107" t="s">
        <v>1607</v>
      </c>
      <c r="U209" s="107" t="s">
        <v>1601</v>
      </c>
      <c r="AA209" s="72"/>
      <c r="AB209" s="93"/>
      <c r="AD209" s="103"/>
      <c r="AE209" s="104"/>
    </row>
    <row r="210" spans="2:31" x14ac:dyDescent="0.25">
      <c r="B210" s="363">
        <v>125</v>
      </c>
      <c r="C210" s="90" t="s">
        <v>1204</v>
      </c>
      <c r="D210" s="90" t="s">
        <v>419</v>
      </c>
      <c r="E210" s="90" t="s">
        <v>1205</v>
      </c>
      <c r="F210" s="87" t="s">
        <v>161</v>
      </c>
      <c r="G210" s="90" t="s">
        <v>749</v>
      </c>
      <c r="H210" s="88">
        <v>61.8</v>
      </c>
      <c r="I210" s="91">
        <v>99.55</v>
      </c>
      <c r="J210" s="58">
        <v>1.37524E-3</v>
      </c>
      <c r="K210" s="85">
        <v>43945</v>
      </c>
      <c r="L210" s="85">
        <v>45039</v>
      </c>
      <c r="M210" s="90" t="s">
        <v>753</v>
      </c>
      <c r="N210" s="90" t="s">
        <v>1206</v>
      </c>
      <c r="O210" s="77">
        <v>1</v>
      </c>
      <c r="P210" s="90" t="s">
        <v>1604</v>
      </c>
      <c r="Q210" s="363"/>
      <c r="R210" s="48" t="s">
        <v>1605</v>
      </c>
      <c r="S210" s="107" t="s">
        <v>1606</v>
      </c>
      <c r="T210" s="107" t="s">
        <v>1607</v>
      </c>
      <c r="U210" s="107" t="s">
        <v>1601</v>
      </c>
      <c r="AA210" s="72"/>
      <c r="AB210" s="93"/>
      <c r="AD210" s="103"/>
      <c r="AE210" s="104"/>
    </row>
    <row r="211" spans="2:31" x14ac:dyDescent="0.25">
      <c r="B211" s="363">
        <v>126</v>
      </c>
      <c r="C211" s="90" t="s">
        <v>1207</v>
      </c>
      <c r="D211" s="90" t="s">
        <v>1208</v>
      </c>
      <c r="E211" s="90" t="s">
        <v>1209</v>
      </c>
      <c r="F211" s="87" t="s">
        <v>50</v>
      </c>
      <c r="G211" s="90" t="s">
        <v>749</v>
      </c>
      <c r="H211" s="88">
        <v>65.099999999999994</v>
      </c>
      <c r="I211" s="91">
        <v>97.02</v>
      </c>
      <c r="J211" s="58">
        <v>1.347925E-3</v>
      </c>
      <c r="K211" s="85">
        <v>43945</v>
      </c>
      <c r="L211" s="85">
        <v>45039</v>
      </c>
      <c r="M211" s="90" t="s">
        <v>753</v>
      </c>
      <c r="N211" s="90" t="s">
        <v>1210</v>
      </c>
      <c r="O211" s="77">
        <v>1</v>
      </c>
      <c r="P211" s="90" t="s">
        <v>1604</v>
      </c>
      <c r="Q211" s="363">
        <v>126</v>
      </c>
      <c r="R211" s="48" t="s">
        <v>1605</v>
      </c>
      <c r="S211" s="107" t="s">
        <v>1606</v>
      </c>
      <c r="T211" s="107" t="s">
        <v>1607</v>
      </c>
      <c r="U211" s="107" t="s">
        <v>1603</v>
      </c>
      <c r="AA211" s="72"/>
      <c r="AB211" s="93"/>
      <c r="AD211" s="103"/>
      <c r="AE211" s="104"/>
    </row>
    <row r="212" spans="2:31" x14ac:dyDescent="0.25">
      <c r="B212" s="363">
        <v>126</v>
      </c>
      <c r="C212" s="90" t="s">
        <v>1207</v>
      </c>
      <c r="D212" s="90" t="s">
        <v>1208</v>
      </c>
      <c r="E212" s="90" t="s">
        <v>1209</v>
      </c>
      <c r="F212" s="87" t="s">
        <v>161</v>
      </c>
      <c r="G212" s="90" t="s">
        <v>749</v>
      </c>
      <c r="H212" s="88">
        <v>65.400000000000006</v>
      </c>
      <c r="I212" s="91">
        <v>97.02</v>
      </c>
      <c r="J212" s="58">
        <v>1.4183640000000001E-3</v>
      </c>
      <c r="K212" s="85">
        <v>43945</v>
      </c>
      <c r="L212" s="85">
        <v>45039</v>
      </c>
      <c r="M212" s="90" t="s">
        <v>753</v>
      </c>
      <c r="N212" s="90" t="s">
        <v>1210</v>
      </c>
      <c r="O212" s="77">
        <v>1</v>
      </c>
      <c r="P212" s="90" t="s">
        <v>1604</v>
      </c>
      <c r="Q212" s="363"/>
      <c r="R212" s="48" t="s">
        <v>1605</v>
      </c>
      <c r="S212" s="107" t="s">
        <v>1606</v>
      </c>
      <c r="T212" s="107" t="s">
        <v>1607</v>
      </c>
      <c r="U212" s="107" t="s">
        <v>1603</v>
      </c>
      <c r="AA212" s="72"/>
      <c r="AB212" s="93"/>
      <c r="AD212" s="103"/>
      <c r="AE212" s="104"/>
    </row>
    <row r="213" spans="2:31" x14ac:dyDescent="0.25">
      <c r="B213" s="363">
        <v>127</v>
      </c>
      <c r="C213" s="90" t="s">
        <v>1211</v>
      </c>
      <c r="D213" s="90" t="s">
        <v>454</v>
      </c>
      <c r="E213" s="90" t="s">
        <v>1212</v>
      </c>
      <c r="F213" s="87" t="s">
        <v>50</v>
      </c>
      <c r="G213" s="90" t="s">
        <v>749</v>
      </c>
      <c r="H213" s="88">
        <v>64.099999999999994</v>
      </c>
      <c r="I213" s="91">
        <v>93.94</v>
      </c>
      <c r="J213" s="58">
        <v>1.285085E-3</v>
      </c>
      <c r="K213" s="85">
        <v>43945</v>
      </c>
      <c r="L213" s="85">
        <v>45039</v>
      </c>
      <c r="M213" s="90" t="s">
        <v>1066</v>
      </c>
      <c r="N213" s="90" t="s">
        <v>1213</v>
      </c>
      <c r="O213" s="77">
        <v>1</v>
      </c>
      <c r="P213" s="90" t="s">
        <v>1604</v>
      </c>
      <c r="Q213" s="363">
        <v>127</v>
      </c>
      <c r="R213" s="357" t="s">
        <v>1605</v>
      </c>
      <c r="S213" s="107" t="s">
        <v>1606</v>
      </c>
      <c r="T213" s="107" t="s">
        <v>1607</v>
      </c>
      <c r="U213" s="107" t="s">
        <v>1601</v>
      </c>
      <c r="AA213" s="72"/>
      <c r="AB213" s="93"/>
      <c r="AD213" s="103"/>
      <c r="AE213" s="104"/>
    </row>
    <row r="214" spans="2:31" x14ac:dyDescent="0.25">
      <c r="B214" s="363">
        <v>127</v>
      </c>
      <c r="C214" s="90" t="s">
        <v>1211</v>
      </c>
      <c r="D214" s="90" t="s">
        <v>454</v>
      </c>
      <c r="E214" s="90" t="s">
        <v>1212</v>
      </c>
      <c r="F214" s="87" t="s">
        <v>161</v>
      </c>
      <c r="G214" s="90" t="s">
        <v>749</v>
      </c>
      <c r="H214" s="88">
        <v>64.5</v>
      </c>
      <c r="I214" s="91">
        <v>93.94</v>
      </c>
      <c r="J214" s="58">
        <v>1.354437E-3</v>
      </c>
      <c r="K214" s="85">
        <v>43945</v>
      </c>
      <c r="L214" s="85">
        <v>45039</v>
      </c>
      <c r="M214" s="90" t="s">
        <v>1066</v>
      </c>
      <c r="N214" s="90" t="s">
        <v>1213</v>
      </c>
      <c r="O214" s="77">
        <v>1</v>
      </c>
      <c r="P214" s="90" t="s">
        <v>1604</v>
      </c>
      <c r="Q214" s="363"/>
      <c r="R214" s="48" t="s">
        <v>1605</v>
      </c>
      <c r="S214" s="107" t="s">
        <v>1606</v>
      </c>
      <c r="T214" s="107" t="s">
        <v>1607</v>
      </c>
      <c r="U214" s="107" t="s">
        <v>1601</v>
      </c>
      <c r="AA214" s="72"/>
      <c r="AB214" s="93"/>
      <c r="AD214" s="103"/>
      <c r="AE214" s="104"/>
    </row>
    <row r="215" spans="2:31" x14ac:dyDescent="0.25">
      <c r="B215" s="357">
        <v>128</v>
      </c>
      <c r="C215" s="87" t="s">
        <v>1214</v>
      </c>
      <c r="D215" s="87" t="s">
        <v>309</v>
      </c>
      <c r="E215" s="87" t="s">
        <v>1215</v>
      </c>
      <c r="F215" s="87" t="s">
        <v>50</v>
      </c>
      <c r="G215" s="87" t="s">
        <v>749</v>
      </c>
      <c r="H215" s="88">
        <v>61.5</v>
      </c>
      <c r="I215" s="89">
        <v>52.9</v>
      </c>
      <c r="J215" s="58">
        <v>6.9431110000000001E-4</v>
      </c>
      <c r="K215" s="85">
        <v>43945</v>
      </c>
      <c r="L215" s="85">
        <v>45039</v>
      </c>
      <c r="M215" s="87" t="s">
        <v>1066</v>
      </c>
      <c r="N215" s="87" t="s">
        <v>1216</v>
      </c>
      <c r="O215" s="77">
        <v>1</v>
      </c>
      <c r="P215" s="87" t="s">
        <v>1604</v>
      </c>
      <c r="Q215" s="357">
        <v>128</v>
      </c>
      <c r="R215" s="48" t="s">
        <v>1610</v>
      </c>
      <c r="S215" s="107" t="s">
        <v>1606</v>
      </c>
      <c r="T215" s="107" t="s">
        <v>1607</v>
      </c>
      <c r="U215" s="107" t="s">
        <v>1619</v>
      </c>
      <c r="AA215" s="72"/>
      <c r="AB215" s="93"/>
      <c r="AD215" s="103"/>
      <c r="AE215" s="104"/>
    </row>
    <row r="216" spans="2:31" x14ac:dyDescent="0.25">
      <c r="B216" s="357">
        <v>129</v>
      </c>
      <c r="C216" s="87" t="s">
        <v>1217</v>
      </c>
      <c r="D216" s="87" t="s">
        <v>346</v>
      </c>
      <c r="E216" s="87" t="s">
        <v>1218</v>
      </c>
      <c r="F216" s="87" t="s">
        <v>50</v>
      </c>
      <c r="G216" s="87" t="s">
        <v>749</v>
      </c>
      <c r="H216" s="88">
        <v>49.7</v>
      </c>
      <c r="I216" s="89">
        <v>93.9</v>
      </c>
      <c r="J216" s="58">
        <v>9.959678E-4</v>
      </c>
      <c r="K216" s="85">
        <v>43945</v>
      </c>
      <c r="L216" s="85">
        <v>45039</v>
      </c>
      <c r="M216" s="87" t="s">
        <v>753</v>
      </c>
      <c r="N216" s="87" t="s">
        <v>1219</v>
      </c>
      <c r="O216" s="77">
        <v>1</v>
      </c>
      <c r="P216" s="87" t="s">
        <v>1604</v>
      </c>
      <c r="Q216" s="357">
        <v>129</v>
      </c>
      <c r="R216" s="48" t="s">
        <v>1610</v>
      </c>
      <c r="S216" s="107" t="s">
        <v>1606</v>
      </c>
      <c r="T216" s="107" t="s">
        <v>1607</v>
      </c>
      <c r="U216" s="107" t="s">
        <v>1601</v>
      </c>
      <c r="AA216" s="72"/>
      <c r="AB216" s="93"/>
      <c r="AD216" s="103"/>
      <c r="AE216" s="104"/>
    </row>
    <row r="217" spans="2:31" x14ac:dyDescent="0.25">
      <c r="B217" s="363">
        <v>130</v>
      </c>
      <c r="C217" s="90" t="s">
        <v>1220</v>
      </c>
      <c r="D217" s="90" t="s">
        <v>703</v>
      </c>
      <c r="E217" s="90" t="s">
        <v>1221</v>
      </c>
      <c r="F217" s="87" t="s">
        <v>50</v>
      </c>
      <c r="G217" s="90" t="s">
        <v>749</v>
      </c>
      <c r="H217" s="88">
        <v>65.5</v>
      </c>
      <c r="I217" s="91">
        <v>96.35</v>
      </c>
      <c r="J217" s="58" t="s">
        <v>1222</v>
      </c>
      <c r="K217" s="85">
        <v>43945</v>
      </c>
      <c r="L217" s="85">
        <v>45039</v>
      </c>
      <c r="M217" s="90" t="s">
        <v>753</v>
      </c>
      <c r="N217" s="90" t="s">
        <v>1223</v>
      </c>
      <c r="O217" s="77">
        <v>1</v>
      </c>
      <c r="P217" s="90" t="s">
        <v>1604</v>
      </c>
      <c r="Q217" s="363">
        <v>130</v>
      </c>
      <c r="R217" s="48" t="s">
        <v>1605</v>
      </c>
      <c r="S217" s="107" t="s">
        <v>1606</v>
      </c>
      <c r="T217" s="107" t="s">
        <v>1607</v>
      </c>
      <c r="U217" s="107" t="s">
        <v>1601</v>
      </c>
      <c r="AA217" s="72"/>
      <c r="AB217" s="93"/>
      <c r="AD217" s="103"/>
      <c r="AE217" s="104"/>
    </row>
    <row r="218" spans="2:31" x14ac:dyDescent="0.25">
      <c r="B218" s="363">
        <v>130</v>
      </c>
      <c r="C218" s="90" t="s">
        <v>1220</v>
      </c>
      <c r="D218" s="90" t="s">
        <v>703</v>
      </c>
      <c r="E218" s="90" t="s">
        <v>1221</v>
      </c>
      <c r="F218" s="87" t="s">
        <v>161</v>
      </c>
      <c r="G218" s="90" t="s">
        <v>749</v>
      </c>
      <c r="H218" s="88">
        <v>66.099999999999994</v>
      </c>
      <c r="I218" s="91">
        <v>96.35</v>
      </c>
      <c r="J218" s="58" t="s">
        <v>1224</v>
      </c>
      <c r="K218" s="85">
        <v>43945</v>
      </c>
      <c r="L218" s="85">
        <v>45039</v>
      </c>
      <c r="M218" s="90" t="s">
        <v>753</v>
      </c>
      <c r="N218" s="90" t="s">
        <v>1223</v>
      </c>
      <c r="O218" s="77">
        <v>1</v>
      </c>
      <c r="P218" s="90" t="s">
        <v>1604</v>
      </c>
      <c r="Q218" s="363"/>
      <c r="R218" s="48" t="s">
        <v>1605</v>
      </c>
      <c r="S218" s="107" t="s">
        <v>1606</v>
      </c>
      <c r="T218" s="107" t="s">
        <v>1607</v>
      </c>
      <c r="U218" s="107" t="s">
        <v>1601</v>
      </c>
      <c r="AA218" s="72"/>
      <c r="AB218" s="93"/>
      <c r="AD218" s="103"/>
      <c r="AE218" s="104"/>
    </row>
    <row r="219" spans="2:31" x14ac:dyDescent="0.25">
      <c r="B219" s="363">
        <v>131</v>
      </c>
      <c r="C219" s="90" t="s">
        <v>1225</v>
      </c>
      <c r="D219" s="90" t="s">
        <v>1226</v>
      </c>
      <c r="E219" s="90" t="s">
        <v>1227</v>
      </c>
      <c r="F219" s="87" t="s">
        <v>50</v>
      </c>
      <c r="G219" s="90" t="s">
        <v>749</v>
      </c>
      <c r="H219" s="88">
        <v>58.9</v>
      </c>
      <c r="I219" s="91">
        <v>98.41</v>
      </c>
      <c r="J219" s="58">
        <v>1.2370230000000001E-3</v>
      </c>
      <c r="K219" s="85">
        <v>43950</v>
      </c>
      <c r="L219" s="85">
        <v>45044</v>
      </c>
      <c r="M219" s="90" t="s">
        <v>753</v>
      </c>
      <c r="N219" s="90" t="s">
        <v>1228</v>
      </c>
      <c r="O219" s="77">
        <v>1</v>
      </c>
      <c r="P219" s="90" t="s">
        <v>1604</v>
      </c>
      <c r="Q219" s="363">
        <v>131</v>
      </c>
      <c r="R219" s="48" t="s">
        <v>1605</v>
      </c>
      <c r="S219" s="107" t="s">
        <v>1606</v>
      </c>
      <c r="T219" s="107" t="s">
        <v>1607</v>
      </c>
      <c r="U219" s="107" t="s">
        <v>1611</v>
      </c>
      <c r="AA219" s="72"/>
      <c r="AB219" s="93"/>
      <c r="AD219" s="103"/>
      <c r="AE219" s="104"/>
    </row>
    <row r="220" spans="2:31" x14ac:dyDescent="0.25">
      <c r="B220" s="363">
        <v>131</v>
      </c>
      <c r="C220" s="90" t="s">
        <v>1225</v>
      </c>
      <c r="D220" s="90" t="s">
        <v>1226</v>
      </c>
      <c r="E220" s="90" t="s">
        <v>1227</v>
      </c>
      <c r="F220" s="87" t="s">
        <v>161</v>
      </c>
      <c r="G220" s="90" t="s">
        <v>749</v>
      </c>
      <c r="H220" s="88">
        <v>59.2</v>
      </c>
      <c r="I220" s="91">
        <v>98.41</v>
      </c>
      <c r="J220" s="58">
        <v>1.3022960000000001E-3</v>
      </c>
      <c r="K220" s="85">
        <v>43950</v>
      </c>
      <c r="L220" s="85">
        <v>45044</v>
      </c>
      <c r="M220" s="90" t="s">
        <v>753</v>
      </c>
      <c r="N220" s="90" t="s">
        <v>1228</v>
      </c>
      <c r="O220" s="77">
        <v>1</v>
      </c>
      <c r="P220" s="90" t="s">
        <v>1604</v>
      </c>
      <c r="Q220" s="363"/>
      <c r="R220" s="48" t="s">
        <v>1605</v>
      </c>
      <c r="S220" s="107" t="s">
        <v>1606</v>
      </c>
      <c r="T220" s="107" t="s">
        <v>1607</v>
      </c>
      <c r="U220" s="107" t="s">
        <v>1611</v>
      </c>
      <c r="AA220" s="72"/>
      <c r="AB220" s="93"/>
      <c r="AD220" s="103"/>
      <c r="AE220" s="104"/>
    </row>
    <row r="221" spans="2:31" x14ac:dyDescent="0.25">
      <c r="B221" s="60">
        <v>132</v>
      </c>
      <c r="C221" s="90" t="s">
        <v>1229</v>
      </c>
      <c r="D221" s="90" t="s">
        <v>413</v>
      </c>
      <c r="E221" s="90" t="s">
        <v>1230</v>
      </c>
      <c r="F221" s="87" t="s">
        <v>50</v>
      </c>
      <c r="G221" s="90" t="s">
        <v>749</v>
      </c>
      <c r="H221" s="88">
        <v>56.2</v>
      </c>
      <c r="I221" s="91">
        <v>96.97</v>
      </c>
      <c r="J221" s="58" t="s">
        <v>1231</v>
      </c>
      <c r="K221" s="85">
        <v>43950</v>
      </c>
      <c r="L221" s="85">
        <v>45044</v>
      </c>
      <c r="M221" s="90" t="s">
        <v>753</v>
      </c>
      <c r="N221" s="90" t="s">
        <v>1232</v>
      </c>
      <c r="O221" s="77">
        <v>1</v>
      </c>
      <c r="P221" s="90" t="s">
        <v>1604</v>
      </c>
      <c r="Q221" s="60">
        <v>132</v>
      </c>
      <c r="R221" s="48" t="s">
        <v>1605</v>
      </c>
      <c r="S221" s="107" t="s">
        <v>1606</v>
      </c>
      <c r="T221" s="107" t="s">
        <v>1607</v>
      </c>
      <c r="U221" s="107" t="s">
        <v>1601</v>
      </c>
      <c r="AA221" s="72"/>
      <c r="AB221" s="93"/>
      <c r="AD221" s="103"/>
      <c r="AE221" s="104"/>
    </row>
    <row r="222" spans="2:31" x14ac:dyDescent="0.25">
      <c r="B222" s="363">
        <v>132</v>
      </c>
      <c r="C222" s="90" t="s">
        <v>1229</v>
      </c>
      <c r="D222" s="90" t="s">
        <v>413</v>
      </c>
      <c r="E222" s="90" t="s">
        <v>1230</v>
      </c>
      <c r="F222" s="87" t="s">
        <v>161</v>
      </c>
      <c r="G222" s="90" t="s">
        <v>749</v>
      </c>
      <c r="H222" s="88">
        <v>56.5</v>
      </c>
      <c r="I222" s="91">
        <v>96.97</v>
      </c>
      <c r="J222" s="58" t="s">
        <v>1233</v>
      </c>
      <c r="K222" s="85">
        <v>43950</v>
      </c>
      <c r="L222" s="85">
        <v>45044</v>
      </c>
      <c r="M222" s="90" t="s">
        <v>753</v>
      </c>
      <c r="N222" s="90" t="s">
        <v>1232</v>
      </c>
      <c r="O222" s="77">
        <v>1</v>
      </c>
      <c r="P222" s="90" t="s">
        <v>1604</v>
      </c>
      <c r="Q222" s="363"/>
      <c r="R222" s="48" t="s">
        <v>1605</v>
      </c>
      <c r="S222" s="107" t="s">
        <v>1606</v>
      </c>
      <c r="T222" s="107" t="s">
        <v>1607</v>
      </c>
      <c r="U222" s="107" t="s">
        <v>1601</v>
      </c>
      <c r="AA222" s="72"/>
      <c r="AB222" s="93"/>
      <c r="AD222" s="103"/>
      <c r="AE222" s="104"/>
    </row>
    <row r="223" spans="2:31" x14ac:dyDescent="0.25">
      <c r="B223" s="363">
        <v>133</v>
      </c>
      <c r="C223" s="90" t="s">
        <v>1234</v>
      </c>
      <c r="D223" s="90" t="s">
        <v>1235</v>
      </c>
      <c r="E223" s="90" t="s">
        <v>1236</v>
      </c>
      <c r="F223" s="87" t="s">
        <v>50</v>
      </c>
      <c r="G223" s="90" t="s">
        <v>749</v>
      </c>
      <c r="H223" s="88">
        <v>54.1</v>
      </c>
      <c r="I223" s="91">
        <v>64.61</v>
      </c>
      <c r="J223" s="58">
        <v>7.4596820000000002E-4</v>
      </c>
      <c r="K223" s="85">
        <v>43950</v>
      </c>
      <c r="L223" s="85">
        <v>45044</v>
      </c>
      <c r="M223" s="90" t="s">
        <v>736</v>
      </c>
      <c r="N223" s="90" t="s">
        <v>1237</v>
      </c>
      <c r="O223" s="77">
        <v>1</v>
      </c>
      <c r="P223" s="90" t="s">
        <v>1604</v>
      </c>
      <c r="Q223" s="363">
        <v>133</v>
      </c>
      <c r="R223" s="357" t="s">
        <v>1605</v>
      </c>
      <c r="S223" s="107" t="s">
        <v>1606</v>
      </c>
      <c r="T223" s="107" t="s">
        <v>1607</v>
      </c>
      <c r="U223" s="107" t="s">
        <v>1613</v>
      </c>
      <c r="AA223" s="72"/>
      <c r="AB223" s="93"/>
      <c r="AD223" s="103"/>
      <c r="AE223" s="104"/>
    </row>
    <row r="224" spans="2:31" x14ac:dyDescent="0.25">
      <c r="B224" s="363">
        <v>133</v>
      </c>
      <c r="C224" s="90" t="s">
        <v>1234</v>
      </c>
      <c r="D224" s="90" t="s">
        <v>1235</v>
      </c>
      <c r="E224" s="90" t="s">
        <v>1236</v>
      </c>
      <c r="F224" s="87" t="s">
        <v>161</v>
      </c>
      <c r="G224" s="90" t="s">
        <v>749</v>
      </c>
      <c r="H224" s="88">
        <v>54.4</v>
      </c>
      <c r="I224" s="91">
        <v>64.61</v>
      </c>
      <c r="J224" s="58">
        <v>7.8568289999999999E-4</v>
      </c>
      <c r="K224" s="85">
        <v>43950</v>
      </c>
      <c r="L224" s="85">
        <v>45044</v>
      </c>
      <c r="M224" s="90" t="s">
        <v>736</v>
      </c>
      <c r="N224" s="90" t="s">
        <v>1237</v>
      </c>
      <c r="O224" s="77">
        <v>1</v>
      </c>
      <c r="P224" s="90" t="s">
        <v>1604</v>
      </c>
      <c r="Q224" s="363"/>
      <c r="R224" s="48" t="s">
        <v>1605</v>
      </c>
      <c r="S224" s="107" t="s">
        <v>1606</v>
      </c>
      <c r="T224" s="107" t="s">
        <v>1607</v>
      </c>
      <c r="U224" s="107" t="s">
        <v>1613</v>
      </c>
      <c r="AA224" s="72"/>
      <c r="AB224" s="93"/>
      <c r="AD224" s="103"/>
      <c r="AE224" s="104"/>
    </row>
    <row r="225" spans="2:31" x14ac:dyDescent="0.25">
      <c r="B225" s="363">
        <v>134</v>
      </c>
      <c r="C225" s="90" t="s">
        <v>1238</v>
      </c>
      <c r="D225" s="90" t="s">
        <v>434</v>
      </c>
      <c r="E225" s="90" t="s">
        <v>1239</v>
      </c>
      <c r="F225" s="87" t="s">
        <v>50</v>
      </c>
      <c r="G225" s="90" t="s">
        <v>749</v>
      </c>
      <c r="H225" s="88">
        <v>63.6</v>
      </c>
      <c r="I225" s="91">
        <v>45.13</v>
      </c>
      <c r="J225" s="58" t="s">
        <v>1240</v>
      </c>
      <c r="K225" s="85">
        <v>43950</v>
      </c>
      <c r="L225" s="85">
        <v>45044</v>
      </c>
      <c r="M225" s="90" t="s">
        <v>1066</v>
      </c>
      <c r="N225" s="90" t="s">
        <v>1241</v>
      </c>
      <c r="O225" s="77">
        <v>1</v>
      </c>
      <c r="P225" s="90" t="s">
        <v>1604</v>
      </c>
      <c r="Q225" s="363">
        <v>134</v>
      </c>
      <c r="R225" s="48" t="s">
        <v>1605</v>
      </c>
      <c r="S225" s="107" t="s">
        <v>1606</v>
      </c>
      <c r="T225" s="107" t="s">
        <v>1607</v>
      </c>
      <c r="U225" s="107" t="s">
        <v>1625</v>
      </c>
      <c r="AA225" s="72"/>
      <c r="AB225" s="93"/>
      <c r="AD225" s="103"/>
      <c r="AE225" s="104"/>
    </row>
    <row r="226" spans="2:31" x14ac:dyDescent="0.25">
      <c r="B226" s="363">
        <v>134</v>
      </c>
      <c r="C226" s="90" t="s">
        <v>1238</v>
      </c>
      <c r="D226" s="90" t="s">
        <v>434</v>
      </c>
      <c r="E226" s="90" t="s">
        <v>1239</v>
      </c>
      <c r="F226" s="87" t="s">
        <v>161</v>
      </c>
      <c r="G226" s="90" t="s">
        <v>749</v>
      </c>
      <c r="H226" s="88">
        <v>63.9</v>
      </c>
      <c r="I226" s="91">
        <v>45.13</v>
      </c>
      <c r="J226" s="58" t="s">
        <v>1242</v>
      </c>
      <c r="K226" s="85">
        <v>43950</v>
      </c>
      <c r="L226" s="85">
        <v>45044</v>
      </c>
      <c r="M226" s="90" t="s">
        <v>1066</v>
      </c>
      <c r="N226" s="90" t="s">
        <v>1241</v>
      </c>
      <c r="O226" s="77">
        <v>1</v>
      </c>
      <c r="P226" s="90" t="s">
        <v>1604</v>
      </c>
      <c r="Q226" s="363"/>
      <c r="R226" s="48" t="s">
        <v>1605</v>
      </c>
      <c r="S226" s="107" t="s">
        <v>1606</v>
      </c>
      <c r="T226" s="107" t="s">
        <v>1607</v>
      </c>
      <c r="U226" s="107" t="s">
        <v>1625</v>
      </c>
      <c r="AA226" s="72"/>
      <c r="AB226" s="93"/>
      <c r="AD226" s="103"/>
      <c r="AE226" s="104"/>
    </row>
    <row r="227" spans="2:31" x14ac:dyDescent="0.25">
      <c r="B227" s="60">
        <v>135</v>
      </c>
      <c r="C227" s="90" t="s">
        <v>1243</v>
      </c>
      <c r="D227" s="90" t="s">
        <v>428</v>
      </c>
      <c r="E227" s="90" t="s">
        <v>1244</v>
      </c>
      <c r="F227" s="87" t="s">
        <v>50</v>
      </c>
      <c r="G227" s="90" t="s">
        <v>749</v>
      </c>
      <c r="H227" s="88">
        <v>52.8</v>
      </c>
      <c r="I227" s="91">
        <v>97.69</v>
      </c>
      <c r="J227" s="58" t="s">
        <v>1245</v>
      </c>
      <c r="K227" s="85">
        <v>43950</v>
      </c>
      <c r="L227" s="85">
        <v>45044</v>
      </c>
      <c r="M227" s="90" t="s">
        <v>753</v>
      </c>
      <c r="N227" s="90" t="s">
        <v>1246</v>
      </c>
      <c r="O227" s="77">
        <v>1</v>
      </c>
      <c r="P227" s="90" t="s">
        <v>1604</v>
      </c>
      <c r="Q227" s="60">
        <v>135</v>
      </c>
      <c r="R227" s="48" t="s">
        <v>1605</v>
      </c>
      <c r="S227" s="107" t="s">
        <v>1606</v>
      </c>
      <c r="T227" s="107" t="s">
        <v>1607</v>
      </c>
      <c r="U227" s="107" t="s">
        <v>1611</v>
      </c>
      <c r="AA227" s="72"/>
      <c r="AB227" s="93"/>
      <c r="AD227" s="103"/>
      <c r="AE227" s="104"/>
    </row>
    <row r="228" spans="2:31" x14ac:dyDescent="0.25">
      <c r="B228" s="363">
        <v>135</v>
      </c>
      <c r="C228" s="90" t="s">
        <v>1243</v>
      </c>
      <c r="D228" s="90" t="s">
        <v>428</v>
      </c>
      <c r="E228" s="90" t="s">
        <v>1244</v>
      </c>
      <c r="F228" s="87" t="s">
        <v>161</v>
      </c>
      <c r="G228" s="90" t="s">
        <v>749</v>
      </c>
      <c r="H228" s="88">
        <v>53.2</v>
      </c>
      <c r="I228" s="91">
        <v>97.69</v>
      </c>
      <c r="J228" s="58" t="s">
        <v>1247</v>
      </c>
      <c r="K228" s="85">
        <v>43950</v>
      </c>
      <c r="L228" s="85">
        <v>45044</v>
      </c>
      <c r="M228" s="90" t="s">
        <v>753</v>
      </c>
      <c r="N228" s="90" t="s">
        <v>1246</v>
      </c>
      <c r="O228" s="77">
        <v>1</v>
      </c>
      <c r="P228" s="90" t="s">
        <v>1604</v>
      </c>
      <c r="Q228" s="363"/>
      <c r="R228" s="48" t="s">
        <v>1605</v>
      </c>
      <c r="S228" s="107" t="s">
        <v>1606</v>
      </c>
      <c r="T228" s="107" t="s">
        <v>1607</v>
      </c>
      <c r="U228" s="107" t="s">
        <v>1611</v>
      </c>
      <c r="AA228" s="72"/>
      <c r="AB228" s="93"/>
      <c r="AD228" s="103"/>
      <c r="AE228" s="104"/>
    </row>
    <row r="229" spans="2:31" x14ac:dyDescent="0.25">
      <c r="B229" s="357">
        <v>136</v>
      </c>
      <c r="C229" s="87" t="s">
        <v>1248</v>
      </c>
      <c r="D229" s="87" t="s">
        <v>313</v>
      </c>
      <c r="E229" s="87" t="s">
        <v>1249</v>
      </c>
      <c r="F229" s="87" t="s">
        <v>50</v>
      </c>
      <c r="G229" s="87" t="s">
        <v>749</v>
      </c>
      <c r="H229" s="88">
        <v>49.8</v>
      </c>
      <c r="I229" s="89">
        <v>86.54</v>
      </c>
      <c r="J229" s="58">
        <v>9.1974950000000004E-4</v>
      </c>
      <c r="K229" s="85">
        <v>43950</v>
      </c>
      <c r="L229" s="85">
        <v>45044</v>
      </c>
      <c r="M229" s="87" t="s">
        <v>753</v>
      </c>
      <c r="N229" s="87" t="s">
        <v>1250</v>
      </c>
      <c r="O229" s="77">
        <v>1</v>
      </c>
      <c r="P229" s="87" t="s">
        <v>1604</v>
      </c>
      <c r="Q229" s="357">
        <v>136</v>
      </c>
      <c r="R229" s="48" t="s">
        <v>1610</v>
      </c>
      <c r="S229" s="107" t="s">
        <v>1606</v>
      </c>
      <c r="T229" s="107" t="s">
        <v>1607</v>
      </c>
      <c r="U229" s="107" t="s">
        <v>1601</v>
      </c>
      <c r="AA229" s="72"/>
      <c r="AB229" s="93"/>
      <c r="AD229" s="103"/>
      <c r="AE229" s="104"/>
    </row>
    <row r="230" spans="2:31" x14ac:dyDescent="0.25">
      <c r="B230" s="48">
        <v>137</v>
      </c>
      <c r="C230" s="87" t="s">
        <v>1251</v>
      </c>
      <c r="D230" s="87" t="s">
        <v>342</v>
      </c>
      <c r="E230" s="87" t="s">
        <v>1252</v>
      </c>
      <c r="F230" s="87" t="s">
        <v>50</v>
      </c>
      <c r="G230" s="87" t="s">
        <v>749</v>
      </c>
      <c r="H230" s="88">
        <v>63.8</v>
      </c>
      <c r="I230" s="89">
        <v>83.89</v>
      </c>
      <c r="J230" s="58">
        <v>1.142232E-3</v>
      </c>
      <c r="K230" s="85">
        <v>43950</v>
      </c>
      <c r="L230" s="85">
        <v>45044</v>
      </c>
      <c r="M230" s="87" t="s">
        <v>753</v>
      </c>
      <c r="N230" s="87" t="s">
        <v>1253</v>
      </c>
      <c r="O230" s="77">
        <v>1</v>
      </c>
      <c r="P230" s="87" t="s">
        <v>1604</v>
      </c>
      <c r="Q230" s="48">
        <v>137</v>
      </c>
      <c r="R230" s="48" t="s">
        <v>1610</v>
      </c>
      <c r="S230" s="107" t="s">
        <v>1606</v>
      </c>
      <c r="T230" s="107" t="s">
        <v>1607</v>
      </c>
      <c r="U230" s="107" t="s">
        <v>1601</v>
      </c>
      <c r="AA230" s="72"/>
      <c r="AB230" s="93"/>
      <c r="AD230" s="103"/>
      <c r="AE230" s="104"/>
    </row>
    <row r="231" spans="2:31" x14ac:dyDescent="0.25">
      <c r="B231" s="357">
        <v>138</v>
      </c>
      <c r="C231" s="87" t="s">
        <v>1254</v>
      </c>
      <c r="D231" s="87" t="s">
        <v>404</v>
      </c>
      <c r="E231" s="87" t="s">
        <v>1255</v>
      </c>
      <c r="F231" s="87" t="s">
        <v>50</v>
      </c>
      <c r="G231" s="87" t="s">
        <v>749</v>
      </c>
      <c r="H231" s="88">
        <v>46.7</v>
      </c>
      <c r="I231" s="89">
        <v>79.42</v>
      </c>
      <c r="J231" s="58">
        <v>7.9153489999999997E-4</v>
      </c>
      <c r="K231" s="85">
        <v>43950</v>
      </c>
      <c r="L231" s="85">
        <v>45044</v>
      </c>
      <c r="M231" s="87" t="s">
        <v>1066</v>
      </c>
      <c r="N231" s="87" t="s">
        <v>1256</v>
      </c>
      <c r="O231" s="77">
        <v>1</v>
      </c>
      <c r="P231" s="87" t="s">
        <v>1604</v>
      </c>
      <c r="Q231" s="357">
        <v>138</v>
      </c>
      <c r="R231" s="48" t="s">
        <v>1610</v>
      </c>
      <c r="S231" s="107" t="s">
        <v>1606</v>
      </c>
      <c r="T231" s="107" t="s">
        <v>1607</v>
      </c>
      <c r="U231" s="107" t="s">
        <v>1608</v>
      </c>
      <c r="AA231" s="72"/>
      <c r="AB231" s="93"/>
      <c r="AD231" s="103"/>
      <c r="AE231" s="104"/>
    </row>
    <row r="232" spans="2:31" x14ac:dyDescent="0.25">
      <c r="B232" s="363">
        <v>139</v>
      </c>
      <c r="C232" s="90" t="s">
        <v>1257</v>
      </c>
      <c r="D232" s="90" t="s">
        <v>474</v>
      </c>
      <c r="E232" s="90" t="s">
        <v>1258</v>
      </c>
      <c r="F232" s="87" t="s">
        <v>50</v>
      </c>
      <c r="G232" s="90" t="s">
        <v>749</v>
      </c>
      <c r="H232" s="88">
        <v>62.9</v>
      </c>
      <c r="I232" s="91">
        <v>99.36</v>
      </c>
      <c r="J232" s="58" t="s">
        <v>1259</v>
      </c>
      <c r="K232" s="85">
        <v>43950</v>
      </c>
      <c r="L232" s="85">
        <v>45044</v>
      </c>
      <c r="M232" s="90" t="s">
        <v>753</v>
      </c>
      <c r="N232" s="90" t="s">
        <v>1260</v>
      </c>
      <c r="O232" s="77">
        <v>1</v>
      </c>
      <c r="P232" s="90" t="s">
        <v>1604</v>
      </c>
      <c r="Q232" s="363">
        <v>139</v>
      </c>
      <c r="R232" s="48" t="s">
        <v>1605</v>
      </c>
      <c r="S232" s="107" t="s">
        <v>1606</v>
      </c>
      <c r="T232" s="107" t="s">
        <v>1607</v>
      </c>
      <c r="U232" s="107" t="s">
        <v>1601</v>
      </c>
      <c r="AA232" s="72"/>
      <c r="AB232" s="93"/>
      <c r="AD232" s="103"/>
      <c r="AE232" s="104"/>
    </row>
    <row r="233" spans="2:31" x14ac:dyDescent="0.25">
      <c r="B233" s="363">
        <v>139</v>
      </c>
      <c r="C233" s="90" t="s">
        <v>1257</v>
      </c>
      <c r="D233" s="90" t="s">
        <v>474</v>
      </c>
      <c r="E233" s="90" t="s">
        <v>1258</v>
      </c>
      <c r="F233" s="87" t="s">
        <v>161</v>
      </c>
      <c r="G233" s="90" t="s">
        <v>749</v>
      </c>
      <c r="H233" s="88">
        <v>63.2</v>
      </c>
      <c r="I233" s="91">
        <v>99.36</v>
      </c>
      <c r="J233" s="58" t="s">
        <v>1261</v>
      </c>
      <c r="K233" s="85">
        <v>43950</v>
      </c>
      <c r="L233" s="85">
        <v>45044</v>
      </c>
      <c r="M233" s="90" t="s">
        <v>753</v>
      </c>
      <c r="N233" s="90" t="s">
        <v>1260</v>
      </c>
      <c r="O233" s="77">
        <v>1</v>
      </c>
      <c r="P233" s="90" t="s">
        <v>1604</v>
      </c>
      <c r="Q233" s="363"/>
      <c r="R233" s="48" t="s">
        <v>1605</v>
      </c>
      <c r="S233" s="107" t="s">
        <v>1606</v>
      </c>
      <c r="T233" s="107" t="s">
        <v>1607</v>
      </c>
      <c r="U233" s="107" t="s">
        <v>1601</v>
      </c>
      <c r="AA233" s="72"/>
      <c r="AB233" s="93"/>
      <c r="AD233" s="103"/>
      <c r="AE233" s="104"/>
    </row>
    <row r="234" spans="2:31" x14ac:dyDescent="0.25">
      <c r="B234" s="363">
        <v>140</v>
      </c>
      <c r="C234" s="90" t="s">
        <v>1262</v>
      </c>
      <c r="D234" s="90" t="s">
        <v>1263</v>
      </c>
      <c r="E234" s="90" t="s">
        <v>1264</v>
      </c>
      <c r="F234" s="87" t="s">
        <v>50</v>
      </c>
      <c r="G234" s="90" t="s">
        <v>749</v>
      </c>
      <c r="H234" s="88">
        <v>61.7</v>
      </c>
      <c r="I234" s="91">
        <v>100</v>
      </c>
      <c r="J234" s="58">
        <v>1.316766E-3</v>
      </c>
      <c r="K234" s="85">
        <v>43950</v>
      </c>
      <c r="L234" s="85">
        <v>45044</v>
      </c>
      <c r="M234" s="90" t="s">
        <v>736</v>
      </c>
      <c r="N234" s="90" t="s">
        <v>1265</v>
      </c>
      <c r="O234" s="77">
        <v>1</v>
      </c>
      <c r="P234" s="90" t="s">
        <v>1604</v>
      </c>
      <c r="Q234" s="363">
        <v>140</v>
      </c>
      <c r="R234" s="48" t="s">
        <v>1605</v>
      </c>
      <c r="S234" s="107" t="s">
        <v>1606</v>
      </c>
      <c r="T234" s="107" t="s">
        <v>1607</v>
      </c>
      <c r="U234" s="107" t="s">
        <v>1601</v>
      </c>
      <c r="AA234" s="72"/>
      <c r="AB234" s="93"/>
      <c r="AD234" s="103"/>
      <c r="AE234" s="104"/>
    </row>
    <row r="235" spans="2:31" x14ac:dyDescent="0.25">
      <c r="B235" s="363">
        <v>140</v>
      </c>
      <c r="C235" s="90" t="s">
        <v>1262</v>
      </c>
      <c r="D235" s="90" t="s">
        <v>1263</v>
      </c>
      <c r="E235" s="90" t="s">
        <v>1264</v>
      </c>
      <c r="F235" s="87" t="s">
        <v>161</v>
      </c>
      <c r="G235" s="90" t="s">
        <v>749</v>
      </c>
      <c r="H235" s="88">
        <v>62.1</v>
      </c>
      <c r="I235" s="91">
        <v>100</v>
      </c>
      <c r="J235" s="58">
        <v>1.3881620000000001E-3</v>
      </c>
      <c r="K235" s="85">
        <v>43950</v>
      </c>
      <c r="L235" s="85">
        <v>45044</v>
      </c>
      <c r="M235" s="90" t="s">
        <v>736</v>
      </c>
      <c r="N235" s="90" t="s">
        <v>1265</v>
      </c>
      <c r="O235" s="77">
        <v>1</v>
      </c>
      <c r="P235" s="90" t="s">
        <v>1604</v>
      </c>
      <c r="Q235" s="363"/>
      <c r="R235" s="48" t="s">
        <v>1605</v>
      </c>
      <c r="S235" s="107" t="s">
        <v>1606</v>
      </c>
      <c r="T235" s="107" t="s">
        <v>1607</v>
      </c>
      <c r="U235" s="107" t="s">
        <v>1601</v>
      </c>
      <c r="AA235" s="72"/>
      <c r="AB235" s="93"/>
      <c r="AD235" s="103"/>
      <c r="AE235" s="104"/>
    </row>
    <row r="236" spans="2:31" x14ac:dyDescent="0.25">
      <c r="B236" s="48">
        <v>141</v>
      </c>
      <c r="C236" s="87" t="s">
        <v>1266</v>
      </c>
      <c r="D236" s="87" t="s">
        <v>192</v>
      </c>
      <c r="E236" s="87" t="s">
        <v>1267</v>
      </c>
      <c r="F236" s="87" t="s">
        <v>735</v>
      </c>
      <c r="G236" s="87" t="s">
        <v>735</v>
      </c>
      <c r="H236" s="88">
        <v>81.2</v>
      </c>
      <c r="I236" s="89">
        <v>45.85</v>
      </c>
      <c r="J236" s="58" t="s">
        <v>1268</v>
      </c>
      <c r="K236" s="85">
        <v>43950</v>
      </c>
      <c r="L236" s="85">
        <v>45044</v>
      </c>
      <c r="M236" s="87" t="s">
        <v>736</v>
      </c>
      <c r="N236" s="87" t="s">
        <v>1269</v>
      </c>
      <c r="O236" s="77">
        <v>1</v>
      </c>
      <c r="P236" s="87" t="s">
        <v>735</v>
      </c>
      <c r="Q236" s="48">
        <v>141</v>
      </c>
      <c r="R236" s="48" t="e">
        <v>#N/A</v>
      </c>
      <c r="S236" s="107"/>
      <c r="T236" s="107"/>
      <c r="U236" s="107" t="s">
        <v>1614</v>
      </c>
      <c r="AA236" s="72"/>
      <c r="AB236" s="93"/>
      <c r="AD236" s="103"/>
      <c r="AE236" s="104"/>
    </row>
    <row r="237" spans="2:31" x14ac:dyDescent="0.25">
      <c r="B237" s="357">
        <v>142</v>
      </c>
      <c r="C237" s="87" t="s">
        <v>1270</v>
      </c>
      <c r="D237" s="87" t="s">
        <v>1271</v>
      </c>
      <c r="E237" s="87" t="s">
        <v>1272</v>
      </c>
      <c r="F237" s="87" t="s">
        <v>735</v>
      </c>
      <c r="G237" s="87" t="s">
        <v>735</v>
      </c>
      <c r="H237" s="88">
        <v>45.6</v>
      </c>
      <c r="I237" s="89">
        <v>40.31</v>
      </c>
      <c r="J237" s="58">
        <v>6.0949650000000001E-4</v>
      </c>
      <c r="K237" s="85">
        <v>43956</v>
      </c>
      <c r="L237" s="85">
        <v>45050</v>
      </c>
      <c r="M237" s="87" t="s">
        <v>736</v>
      </c>
      <c r="N237" s="87" t="s">
        <v>1273</v>
      </c>
      <c r="O237" s="77">
        <v>1</v>
      </c>
      <c r="P237" s="87" t="s">
        <v>735</v>
      </c>
      <c r="Q237" s="357">
        <v>142</v>
      </c>
      <c r="R237" s="48" t="e">
        <v>#N/A</v>
      </c>
      <c r="S237" s="107"/>
      <c r="T237" s="107"/>
      <c r="U237" s="107" t="s">
        <v>1602</v>
      </c>
      <c r="AA237" s="72"/>
      <c r="AB237" s="93"/>
      <c r="AD237" s="103"/>
      <c r="AE237" s="104"/>
    </row>
    <row r="238" spans="2:31" x14ac:dyDescent="0.25">
      <c r="B238" s="48">
        <v>143</v>
      </c>
      <c r="C238" s="90" t="s">
        <v>1274</v>
      </c>
      <c r="D238" s="90" t="s">
        <v>432</v>
      </c>
      <c r="E238" s="90" t="s">
        <v>1275</v>
      </c>
      <c r="F238" s="87" t="s">
        <v>50</v>
      </c>
      <c r="G238" s="90" t="s">
        <v>749</v>
      </c>
      <c r="H238" s="88">
        <v>50.7</v>
      </c>
      <c r="I238" s="91">
        <v>97.3</v>
      </c>
      <c r="J238" s="58">
        <v>1.0527959999999999E-3</v>
      </c>
      <c r="K238" s="85">
        <v>43956</v>
      </c>
      <c r="L238" s="85">
        <v>45050</v>
      </c>
      <c r="M238" s="90" t="s">
        <v>753</v>
      </c>
      <c r="N238" s="90" t="s">
        <v>1276</v>
      </c>
      <c r="O238" s="77">
        <v>1</v>
      </c>
      <c r="P238" s="90" t="s">
        <v>1604</v>
      </c>
      <c r="Q238" s="48">
        <v>143</v>
      </c>
      <c r="R238" s="48" t="s">
        <v>1605</v>
      </c>
      <c r="S238" s="107" t="s">
        <v>1606</v>
      </c>
      <c r="T238" s="107" t="s">
        <v>1607</v>
      </c>
      <c r="U238" s="107" t="s">
        <v>1611</v>
      </c>
      <c r="AA238" s="72"/>
      <c r="AB238" s="93"/>
      <c r="AD238" s="103"/>
      <c r="AE238" s="104"/>
    </row>
    <row r="239" spans="2:31" x14ac:dyDescent="0.25">
      <c r="B239" s="48">
        <v>143</v>
      </c>
      <c r="C239" s="90" t="s">
        <v>1274</v>
      </c>
      <c r="D239" s="90" t="s">
        <v>432</v>
      </c>
      <c r="E239" s="90" t="s">
        <v>1275</v>
      </c>
      <c r="F239" s="87" t="s">
        <v>161</v>
      </c>
      <c r="G239" s="90" t="s">
        <v>749</v>
      </c>
      <c r="H239" s="88">
        <v>51</v>
      </c>
      <c r="I239" s="91">
        <v>97.3</v>
      </c>
      <c r="J239" s="58">
        <v>1.1092560000000001E-3</v>
      </c>
      <c r="K239" s="85">
        <v>43956</v>
      </c>
      <c r="L239" s="85">
        <v>45050</v>
      </c>
      <c r="M239" s="90" t="s">
        <v>753</v>
      </c>
      <c r="N239" s="90" t="s">
        <v>1276</v>
      </c>
      <c r="O239" s="77">
        <v>1</v>
      </c>
      <c r="P239" s="90" t="s">
        <v>1604</v>
      </c>
      <c r="Q239" s="48"/>
      <c r="R239" s="48" t="s">
        <v>1605</v>
      </c>
      <c r="S239" s="107" t="s">
        <v>1606</v>
      </c>
      <c r="T239" s="107" t="s">
        <v>1607</v>
      </c>
      <c r="U239" s="107" t="s">
        <v>1611</v>
      </c>
      <c r="AA239" s="72"/>
      <c r="AB239" s="93"/>
      <c r="AD239" s="103"/>
      <c r="AE239" s="104"/>
    </row>
    <row r="240" spans="2:31" x14ac:dyDescent="0.25">
      <c r="B240" s="363">
        <v>144</v>
      </c>
      <c r="C240" s="90" t="s">
        <v>1277</v>
      </c>
      <c r="D240" s="90" t="s">
        <v>1278</v>
      </c>
      <c r="E240" s="90" t="s">
        <v>1279</v>
      </c>
      <c r="F240" s="87" t="s">
        <v>50</v>
      </c>
      <c r="G240" s="90" t="s">
        <v>749</v>
      </c>
      <c r="H240" s="88">
        <v>55.1</v>
      </c>
      <c r="I240" s="91">
        <v>100</v>
      </c>
      <c r="J240" s="58">
        <v>1.1759120000000001E-3</v>
      </c>
      <c r="K240" s="85">
        <v>43956</v>
      </c>
      <c r="L240" s="85">
        <v>45050</v>
      </c>
      <c r="M240" s="90" t="s">
        <v>753</v>
      </c>
      <c r="N240" s="90" t="s">
        <v>1280</v>
      </c>
      <c r="O240" s="77">
        <v>1</v>
      </c>
      <c r="P240" s="90" t="s">
        <v>1604</v>
      </c>
      <c r="Q240" s="363">
        <v>144</v>
      </c>
      <c r="R240" s="48" t="s">
        <v>1605</v>
      </c>
      <c r="S240" s="107" t="s">
        <v>1606</v>
      </c>
      <c r="T240" s="107" t="s">
        <v>1607</v>
      </c>
      <c r="U240" s="107" t="s">
        <v>1611</v>
      </c>
      <c r="AA240" s="72"/>
      <c r="AB240" s="93"/>
      <c r="AD240" s="103"/>
      <c r="AE240" s="104"/>
    </row>
    <row r="241" spans="2:31" x14ac:dyDescent="0.25">
      <c r="B241" s="60">
        <v>144</v>
      </c>
      <c r="C241" s="90" t="s">
        <v>1277</v>
      </c>
      <c r="D241" s="90" t="s">
        <v>1278</v>
      </c>
      <c r="E241" s="90" t="s">
        <v>1279</v>
      </c>
      <c r="F241" s="87" t="s">
        <v>161</v>
      </c>
      <c r="G241" s="90" t="s">
        <v>749</v>
      </c>
      <c r="H241" s="88">
        <v>55.7</v>
      </c>
      <c r="I241" s="91">
        <v>100</v>
      </c>
      <c r="J241" s="58">
        <v>1.2450989999999999E-3</v>
      </c>
      <c r="K241" s="85">
        <v>43956</v>
      </c>
      <c r="L241" s="85">
        <v>45050</v>
      </c>
      <c r="M241" s="90" t="s">
        <v>753</v>
      </c>
      <c r="N241" s="90" t="s">
        <v>1280</v>
      </c>
      <c r="O241" s="77">
        <v>1</v>
      </c>
      <c r="P241" s="90" t="s">
        <v>1604</v>
      </c>
      <c r="Q241" s="60"/>
      <c r="R241" s="48" t="s">
        <v>1605</v>
      </c>
      <c r="S241" s="107" t="s">
        <v>1606</v>
      </c>
      <c r="T241" s="107" t="s">
        <v>1607</v>
      </c>
      <c r="U241" s="107" t="s">
        <v>1611</v>
      </c>
      <c r="AA241" s="72"/>
      <c r="AB241" s="93"/>
      <c r="AD241" s="103"/>
      <c r="AE241" s="104"/>
    </row>
    <row r="242" spans="2:31" x14ac:dyDescent="0.25">
      <c r="B242" s="357">
        <v>145</v>
      </c>
      <c r="C242" s="87" t="s">
        <v>1281</v>
      </c>
      <c r="D242" s="87" t="s">
        <v>334</v>
      </c>
      <c r="E242" s="87" t="s">
        <v>1282</v>
      </c>
      <c r="F242" s="87" t="s">
        <v>50</v>
      </c>
      <c r="G242" s="87" t="s">
        <v>749</v>
      </c>
      <c r="H242" s="88">
        <v>67</v>
      </c>
      <c r="I242" s="89">
        <v>100</v>
      </c>
      <c r="J242" s="58">
        <v>1.4298749999999999E-3</v>
      </c>
      <c r="K242" s="85">
        <v>43956</v>
      </c>
      <c r="L242" s="85">
        <v>45050</v>
      </c>
      <c r="M242" s="87" t="s">
        <v>1066</v>
      </c>
      <c r="N242" s="87" t="s">
        <v>1283</v>
      </c>
      <c r="O242" s="77">
        <v>1</v>
      </c>
      <c r="P242" s="87" t="s">
        <v>1604</v>
      </c>
      <c r="Q242" s="357">
        <v>145</v>
      </c>
      <c r="R242" s="48" t="s">
        <v>1610</v>
      </c>
      <c r="S242" s="107" t="s">
        <v>1606</v>
      </c>
      <c r="T242" s="107" t="s">
        <v>1607</v>
      </c>
      <c r="U242" s="107" t="s">
        <v>1611</v>
      </c>
      <c r="AA242" s="72"/>
      <c r="AB242" s="93"/>
      <c r="AD242" s="103"/>
      <c r="AE242" s="104"/>
    </row>
    <row r="243" spans="2:31" x14ac:dyDescent="0.25">
      <c r="B243" s="363">
        <v>146</v>
      </c>
      <c r="C243" s="90" t="s">
        <v>1284</v>
      </c>
      <c r="D243" s="90" t="s">
        <v>1285</v>
      </c>
      <c r="E243" s="90" t="s">
        <v>1286</v>
      </c>
      <c r="F243" s="87" t="s">
        <v>50</v>
      </c>
      <c r="G243" s="90" t="s">
        <v>749</v>
      </c>
      <c r="H243" s="88">
        <v>59.2</v>
      </c>
      <c r="I243" s="91">
        <v>93.4</v>
      </c>
      <c r="J243" s="58">
        <v>1.1800269999999999E-3</v>
      </c>
      <c r="K243" s="85">
        <v>43956</v>
      </c>
      <c r="L243" s="85">
        <v>45050</v>
      </c>
      <c r="M243" s="90" t="s">
        <v>753</v>
      </c>
      <c r="N243" s="90" t="s">
        <v>1287</v>
      </c>
      <c r="O243" s="77">
        <v>1</v>
      </c>
      <c r="P243" s="90" t="s">
        <v>1604</v>
      </c>
      <c r="Q243" s="363">
        <v>146</v>
      </c>
      <c r="R243" s="48" t="s">
        <v>1605</v>
      </c>
      <c r="S243" s="107" t="s">
        <v>1606</v>
      </c>
      <c r="T243" s="107" t="s">
        <v>1607</v>
      </c>
      <c r="U243" s="107" t="s">
        <v>1608</v>
      </c>
      <c r="AA243" s="72"/>
      <c r="AB243" s="93"/>
      <c r="AD243" s="103"/>
      <c r="AE243" s="104"/>
    </row>
    <row r="244" spans="2:31" x14ac:dyDescent="0.25">
      <c r="B244" s="363">
        <v>146</v>
      </c>
      <c r="C244" s="90" t="s">
        <v>1284</v>
      </c>
      <c r="D244" s="90" t="s">
        <v>1285</v>
      </c>
      <c r="E244" s="90" t="s">
        <v>1286</v>
      </c>
      <c r="F244" s="87" t="s">
        <v>161</v>
      </c>
      <c r="G244" s="90" t="s">
        <v>749</v>
      </c>
      <c r="H244" s="88">
        <v>59.6</v>
      </c>
      <c r="I244" s="91">
        <v>93.4</v>
      </c>
      <c r="J244" s="58">
        <v>1.2443479999999999E-3</v>
      </c>
      <c r="K244" s="85">
        <v>43956</v>
      </c>
      <c r="L244" s="85">
        <v>45050</v>
      </c>
      <c r="M244" s="90" t="s">
        <v>753</v>
      </c>
      <c r="N244" s="90" t="s">
        <v>1287</v>
      </c>
      <c r="O244" s="77">
        <v>1</v>
      </c>
      <c r="P244" s="90" t="s">
        <v>1604</v>
      </c>
      <c r="Q244" s="363"/>
      <c r="R244" s="357" t="s">
        <v>1605</v>
      </c>
      <c r="S244" s="107" t="s">
        <v>1606</v>
      </c>
      <c r="T244" s="107" t="s">
        <v>1607</v>
      </c>
      <c r="U244" s="107" t="s">
        <v>1608</v>
      </c>
      <c r="AA244" s="72"/>
      <c r="AB244" s="93"/>
      <c r="AD244" s="103"/>
      <c r="AE244" s="104"/>
    </row>
    <row r="245" spans="2:31" x14ac:dyDescent="0.25">
      <c r="B245" s="363">
        <v>147</v>
      </c>
      <c r="C245" s="90" t="s">
        <v>1288</v>
      </c>
      <c r="D245" s="90" t="s">
        <v>1289</v>
      </c>
      <c r="E245" s="90" t="s">
        <v>1290</v>
      </c>
      <c r="F245" s="87" t="s">
        <v>50</v>
      </c>
      <c r="G245" s="90" t="s">
        <v>749</v>
      </c>
      <c r="H245" s="88">
        <v>58.3</v>
      </c>
      <c r="I245" s="91">
        <v>98.2</v>
      </c>
      <c r="J245" s="58">
        <v>1.2218089999999999E-3</v>
      </c>
      <c r="K245" s="85">
        <v>43956</v>
      </c>
      <c r="L245" s="85">
        <v>45050</v>
      </c>
      <c r="M245" s="90" t="s">
        <v>753</v>
      </c>
      <c r="N245" s="90" t="s">
        <v>1291</v>
      </c>
      <c r="O245" s="77">
        <v>1</v>
      </c>
      <c r="P245" s="90" t="s">
        <v>1604</v>
      </c>
      <c r="Q245" s="363">
        <v>147</v>
      </c>
      <c r="R245" s="48" t="s">
        <v>1605</v>
      </c>
      <c r="S245" s="107" t="s">
        <v>1606</v>
      </c>
      <c r="T245" s="107" t="s">
        <v>1607</v>
      </c>
      <c r="U245" s="107" t="s">
        <v>1601</v>
      </c>
      <c r="AA245" s="72"/>
      <c r="AB245" s="93"/>
      <c r="AD245" s="103"/>
      <c r="AE245" s="104"/>
    </row>
    <row r="246" spans="2:31" x14ac:dyDescent="0.25">
      <c r="B246" s="363">
        <v>147</v>
      </c>
      <c r="C246" s="90" t="s">
        <v>1288</v>
      </c>
      <c r="D246" s="90" t="s">
        <v>1289</v>
      </c>
      <c r="E246" s="90" t="s">
        <v>1290</v>
      </c>
      <c r="F246" s="87" t="s">
        <v>161</v>
      </c>
      <c r="G246" s="90" t="s">
        <v>749</v>
      </c>
      <c r="H246" s="88">
        <v>58.6</v>
      </c>
      <c r="I246" s="91">
        <v>98.2</v>
      </c>
      <c r="J246" s="58">
        <v>1.2863460000000001E-3</v>
      </c>
      <c r="K246" s="85">
        <v>43956</v>
      </c>
      <c r="L246" s="85">
        <v>45050</v>
      </c>
      <c r="M246" s="90" t="s">
        <v>753</v>
      </c>
      <c r="N246" s="90" t="s">
        <v>1291</v>
      </c>
      <c r="O246" s="77">
        <v>1</v>
      </c>
      <c r="P246" s="90" t="s">
        <v>1604</v>
      </c>
      <c r="Q246" s="363"/>
      <c r="R246" s="48" t="s">
        <v>1605</v>
      </c>
      <c r="S246" s="107" t="s">
        <v>1606</v>
      </c>
      <c r="T246" s="107" t="s">
        <v>1607</v>
      </c>
      <c r="U246" s="107" t="s">
        <v>1601</v>
      </c>
      <c r="AA246" s="72"/>
      <c r="AB246" s="93"/>
      <c r="AD246" s="103"/>
      <c r="AE246" s="104"/>
    </row>
    <row r="247" spans="2:31" x14ac:dyDescent="0.25">
      <c r="B247" s="363">
        <v>148</v>
      </c>
      <c r="C247" s="90" t="s">
        <v>1292</v>
      </c>
      <c r="D247" s="90" t="s">
        <v>446</v>
      </c>
      <c r="E247" s="90" t="s">
        <v>1293</v>
      </c>
      <c r="F247" s="87" t="s">
        <v>50</v>
      </c>
      <c r="G247" s="90" t="s">
        <v>749</v>
      </c>
      <c r="H247" s="88">
        <v>59.8</v>
      </c>
      <c r="I247" s="91">
        <v>98.71</v>
      </c>
      <c r="J247" s="58">
        <v>1.2597540000000001E-3</v>
      </c>
      <c r="K247" s="85">
        <v>43956</v>
      </c>
      <c r="L247" s="85">
        <v>45050</v>
      </c>
      <c r="M247" s="90" t="s">
        <v>753</v>
      </c>
      <c r="N247" s="90" t="s">
        <v>1294</v>
      </c>
      <c r="O247" s="77">
        <v>1</v>
      </c>
      <c r="P247" s="90" t="s">
        <v>1604</v>
      </c>
      <c r="Q247" s="363">
        <v>148</v>
      </c>
      <c r="R247" s="48" t="s">
        <v>1605</v>
      </c>
      <c r="S247" s="107" t="s">
        <v>1606</v>
      </c>
      <c r="T247" s="107" t="s">
        <v>1607</v>
      </c>
      <c r="U247" s="107" t="s">
        <v>1608</v>
      </c>
      <c r="AA247" s="72"/>
      <c r="AB247" s="93"/>
      <c r="AD247" s="103"/>
      <c r="AE247" s="104"/>
    </row>
    <row r="248" spans="2:31" x14ac:dyDescent="0.25">
      <c r="B248" s="363">
        <v>148</v>
      </c>
      <c r="C248" s="90" t="s">
        <v>1292</v>
      </c>
      <c r="D248" s="90" t="s">
        <v>446</v>
      </c>
      <c r="E248" s="90" t="s">
        <v>1293</v>
      </c>
      <c r="F248" s="87" t="s">
        <v>161</v>
      </c>
      <c r="G248" s="90" t="s">
        <v>749</v>
      </c>
      <c r="H248" s="88">
        <v>60.2</v>
      </c>
      <c r="I248" s="91">
        <v>98.71</v>
      </c>
      <c r="J248" s="58">
        <v>1.3283310000000001E-3</v>
      </c>
      <c r="K248" s="85">
        <v>43956</v>
      </c>
      <c r="L248" s="85">
        <v>45050</v>
      </c>
      <c r="M248" s="90" t="s">
        <v>753</v>
      </c>
      <c r="N248" s="90" t="s">
        <v>1294</v>
      </c>
      <c r="O248" s="77">
        <v>1</v>
      </c>
      <c r="P248" s="90" t="s">
        <v>1604</v>
      </c>
      <c r="Q248" s="363"/>
      <c r="R248" s="48" t="s">
        <v>1605</v>
      </c>
      <c r="S248" s="107" t="s">
        <v>1606</v>
      </c>
      <c r="T248" s="107" t="s">
        <v>1607</v>
      </c>
      <c r="U248" s="107" t="s">
        <v>1608</v>
      </c>
      <c r="AA248" s="72"/>
      <c r="AB248" s="93"/>
      <c r="AD248" s="103"/>
      <c r="AE248" s="104"/>
    </row>
    <row r="249" spans="2:31" x14ac:dyDescent="0.25">
      <c r="B249" s="48">
        <v>149</v>
      </c>
      <c r="C249" s="87" t="s">
        <v>1295</v>
      </c>
      <c r="D249" s="87" t="s">
        <v>352</v>
      </c>
      <c r="E249" s="87" t="s">
        <v>1296</v>
      </c>
      <c r="F249" s="87" t="s">
        <v>50</v>
      </c>
      <c r="G249" s="87" t="s">
        <v>749</v>
      </c>
      <c r="H249" s="88">
        <v>60</v>
      </c>
      <c r="I249" s="89">
        <v>100</v>
      </c>
      <c r="J249" s="58">
        <v>1.280485E-3</v>
      </c>
      <c r="K249" s="85">
        <v>43956</v>
      </c>
      <c r="L249" s="85">
        <v>45050</v>
      </c>
      <c r="M249" s="87" t="s">
        <v>753</v>
      </c>
      <c r="N249" s="87" t="s">
        <v>1297</v>
      </c>
      <c r="O249" s="77">
        <v>1</v>
      </c>
      <c r="P249" s="87" t="s">
        <v>1604</v>
      </c>
      <c r="Q249" s="48">
        <v>149</v>
      </c>
      <c r="R249" s="48" t="s">
        <v>1610</v>
      </c>
      <c r="S249" s="107" t="s">
        <v>1606</v>
      </c>
      <c r="T249" s="107" t="s">
        <v>1607</v>
      </c>
      <c r="U249" s="107" t="s">
        <v>1614</v>
      </c>
      <c r="AA249" s="72"/>
      <c r="AB249" s="93"/>
      <c r="AD249" s="103"/>
      <c r="AE249" s="104"/>
    </row>
    <row r="250" spans="2:31" x14ac:dyDescent="0.25">
      <c r="B250" s="48">
        <v>150</v>
      </c>
      <c r="C250" s="87" t="s">
        <v>1298</v>
      </c>
      <c r="D250" s="87" t="s">
        <v>408</v>
      </c>
      <c r="E250" s="87" t="s">
        <v>1299</v>
      </c>
      <c r="F250" s="87" t="s">
        <v>50</v>
      </c>
      <c r="G250" s="87" t="s">
        <v>749</v>
      </c>
      <c r="H250" s="88">
        <v>50.8</v>
      </c>
      <c r="I250" s="89">
        <v>67.98</v>
      </c>
      <c r="J250" s="58">
        <v>7.370012E-4</v>
      </c>
      <c r="K250" s="85">
        <v>43959</v>
      </c>
      <c r="L250" s="85">
        <v>45053</v>
      </c>
      <c r="M250" s="87" t="s">
        <v>753</v>
      </c>
      <c r="N250" s="87" t="s">
        <v>1300</v>
      </c>
      <c r="O250" s="77">
        <v>1</v>
      </c>
      <c r="P250" s="87" t="s">
        <v>1604</v>
      </c>
      <c r="Q250" s="48">
        <v>150</v>
      </c>
      <c r="R250" s="48" t="s">
        <v>1610</v>
      </c>
      <c r="S250" s="107" t="s">
        <v>1606</v>
      </c>
      <c r="T250" s="107" t="s">
        <v>1607</v>
      </c>
      <c r="U250" s="107" t="s">
        <v>1601</v>
      </c>
      <c r="AA250" s="72"/>
      <c r="AB250" s="93"/>
      <c r="AD250" s="103"/>
      <c r="AE250" s="104"/>
    </row>
    <row r="251" spans="2:31" x14ac:dyDescent="0.25">
      <c r="B251" s="60">
        <v>151</v>
      </c>
      <c r="C251" s="90" t="s">
        <v>1301</v>
      </c>
      <c r="D251" s="90" t="s">
        <v>494</v>
      </c>
      <c r="E251" s="90" t="s">
        <v>1302</v>
      </c>
      <c r="F251" s="87" t="s">
        <v>50</v>
      </c>
      <c r="G251" s="90" t="s">
        <v>749</v>
      </c>
      <c r="H251" s="88">
        <v>60.6</v>
      </c>
      <c r="I251" s="91">
        <v>97.55</v>
      </c>
      <c r="J251" s="58" t="s">
        <v>1303</v>
      </c>
      <c r="K251" s="85">
        <v>43959</v>
      </c>
      <c r="L251" s="85">
        <v>45053</v>
      </c>
      <c r="M251" s="90" t="s">
        <v>1066</v>
      </c>
      <c r="N251" s="90" t="s">
        <v>1304</v>
      </c>
      <c r="O251" s="77">
        <v>1</v>
      </c>
      <c r="P251" s="90" t="s">
        <v>1604</v>
      </c>
      <c r="Q251" s="60">
        <v>151</v>
      </c>
      <c r="R251" s="48" t="s">
        <v>1605</v>
      </c>
      <c r="S251" s="107" t="s">
        <v>1606</v>
      </c>
      <c r="T251" s="107" t="s">
        <v>1607</v>
      </c>
      <c r="U251" s="107" t="s">
        <v>1601</v>
      </c>
      <c r="AA251" s="72"/>
      <c r="AB251" s="93"/>
      <c r="AD251" s="103"/>
      <c r="AE251" s="104"/>
    </row>
    <row r="252" spans="2:31" x14ac:dyDescent="0.25">
      <c r="B252" s="363">
        <v>151</v>
      </c>
      <c r="C252" s="90" t="s">
        <v>1301</v>
      </c>
      <c r="D252" s="90" t="s">
        <v>494</v>
      </c>
      <c r="E252" s="90" t="s">
        <v>1302</v>
      </c>
      <c r="F252" s="87" t="s">
        <v>161</v>
      </c>
      <c r="G252" s="90" t="s">
        <v>749</v>
      </c>
      <c r="H252" s="88">
        <v>61</v>
      </c>
      <c r="I252" s="91">
        <v>97.55</v>
      </c>
      <c r="J252" s="58" t="s">
        <v>1305</v>
      </c>
      <c r="K252" s="85">
        <v>43959</v>
      </c>
      <c r="L252" s="85">
        <v>45053</v>
      </c>
      <c r="M252" s="90" t="s">
        <v>1066</v>
      </c>
      <c r="N252" s="90" t="s">
        <v>1304</v>
      </c>
      <c r="O252" s="77">
        <v>1</v>
      </c>
      <c r="P252" s="90" t="s">
        <v>1604</v>
      </c>
      <c r="Q252" s="363"/>
      <c r="R252" s="48" t="s">
        <v>1605</v>
      </c>
      <c r="S252" s="107" t="s">
        <v>1606</v>
      </c>
      <c r="T252" s="107" t="s">
        <v>1607</v>
      </c>
      <c r="U252" s="107" t="s">
        <v>1601</v>
      </c>
      <c r="AA252" s="72"/>
      <c r="AB252" s="93"/>
      <c r="AD252" s="103"/>
      <c r="AE252" s="104"/>
    </row>
    <row r="253" spans="2:31" x14ac:dyDescent="0.25">
      <c r="B253" s="357">
        <v>152</v>
      </c>
      <c r="C253" s="87" t="s">
        <v>1306</v>
      </c>
      <c r="D253" s="87" t="s">
        <v>1307</v>
      </c>
      <c r="E253" s="87" t="s">
        <v>1308</v>
      </c>
      <c r="F253" s="87" t="s">
        <v>50</v>
      </c>
      <c r="G253" s="87" t="s">
        <v>749</v>
      </c>
      <c r="H253" s="88">
        <v>60.8</v>
      </c>
      <c r="I253" s="89">
        <v>95.93</v>
      </c>
      <c r="J253" s="58">
        <v>1.2447479999999999E-3</v>
      </c>
      <c r="K253" s="85">
        <v>43959</v>
      </c>
      <c r="L253" s="85">
        <v>45053</v>
      </c>
      <c r="M253" s="87" t="s">
        <v>753</v>
      </c>
      <c r="N253" s="87" t="s">
        <v>1309</v>
      </c>
      <c r="O253" s="77">
        <v>1</v>
      </c>
      <c r="P253" s="87" t="s">
        <v>1604</v>
      </c>
      <c r="Q253" s="357">
        <v>152</v>
      </c>
      <c r="R253" s="48" t="s">
        <v>1610</v>
      </c>
      <c r="S253" s="107" t="s">
        <v>1606</v>
      </c>
      <c r="T253" s="107" t="s">
        <v>1607</v>
      </c>
      <c r="U253" s="107" t="s">
        <v>1614</v>
      </c>
      <c r="AA253" s="72"/>
      <c r="AB253" s="93"/>
      <c r="AD253" s="103"/>
      <c r="AE253" s="104"/>
    </row>
    <row r="254" spans="2:31" x14ac:dyDescent="0.25">
      <c r="B254" s="363">
        <v>153</v>
      </c>
      <c r="C254" s="90" t="s">
        <v>1310</v>
      </c>
      <c r="D254" s="90" t="s">
        <v>375</v>
      </c>
      <c r="E254" s="90" t="s">
        <v>1311</v>
      </c>
      <c r="F254" s="87" t="s">
        <v>50</v>
      </c>
      <c r="G254" s="90" t="s">
        <v>749</v>
      </c>
      <c r="H254" s="88">
        <v>58.6</v>
      </c>
      <c r="I254" s="91">
        <v>92.53</v>
      </c>
      <c r="J254" s="58" t="s">
        <v>1312</v>
      </c>
      <c r="K254" s="85">
        <v>43959</v>
      </c>
      <c r="L254" s="85">
        <v>45053</v>
      </c>
      <c r="M254" s="90" t="s">
        <v>1066</v>
      </c>
      <c r="N254" s="90" t="s">
        <v>1313</v>
      </c>
      <c r="O254" s="77">
        <v>1</v>
      </c>
      <c r="P254" s="90" t="s">
        <v>1604</v>
      </c>
      <c r="Q254" s="363">
        <v>153</v>
      </c>
      <c r="R254" s="48" t="s">
        <v>1605</v>
      </c>
      <c r="S254" s="107" t="s">
        <v>1606</v>
      </c>
      <c r="T254" s="107" t="s">
        <v>1607</v>
      </c>
      <c r="U254" s="107" t="s">
        <v>1601</v>
      </c>
      <c r="AA254" s="72"/>
      <c r="AB254" s="93"/>
      <c r="AD254" s="103"/>
      <c r="AE254" s="104"/>
    </row>
    <row r="255" spans="2:31" x14ac:dyDescent="0.25">
      <c r="B255" s="363">
        <v>153</v>
      </c>
      <c r="C255" s="90" t="s">
        <v>1310</v>
      </c>
      <c r="D255" s="90" t="s">
        <v>375</v>
      </c>
      <c r="E255" s="90" t="s">
        <v>1311</v>
      </c>
      <c r="F255" s="87" t="s">
        <v>161</v>
      </c>
      <c r="G255" s="90" t="s">
        <v>749</v>
      </c>
      <c r="H255" s="88">
        <v>59.1</v>
      </c>
      <c r="I255" s="91">
        <v>92.53</v>
      </c>
      <c r="J255" s="58" t="s">
        <v>1314</v>
      </c>
      <c r="K255" s="85">
        <v>43959</v>
      </c>
      <c r="L255" s="85">
        <v>45053</v>
      </c>
      <c r="M255" s="90" t="s">
        <v>1066</v>
      </c>
      <c r="N255" s="90" t="s">
        <v>1313</v>
      </c>
      <c r="O255" s="77">
        <v>1</v>
      </c>
      <c r="P255" s="90" t="s">
        <v>1604</v>
      </c>
      <c r="Q255" s="363"/>
      <c r="R255" s="48" t="s">
        <v>1605</v>
      </c>
      <c r="S255" s="107" t="s">
        <v>1606</v>
      </c>
      <c r="T255" s="107" t="s">
        <v>1607</v>
      </c>
      <c r="U255" s="107" t="s">
        <v>1601</v>
      </c>
      <c r="AA255" s="72"/>
      <c r="AB255" s="93"/>
      <c r="AD255" s="103"/>
      <c r="AE255" s="104"/>
    </row>
    <row r="256" spans="2:31" x14ac:dyDescent="0.25">
      <c r="B256" s="48">
        <v>154</v>
      </c>
      <c r="C256" s="87" t="s">
        <v>1315</v>
      </c>
      <c r="D256" s="87" t="s">
        <v>1316</v>
      </c>
      <c r="E256" s="87" t="s">
        <v>1317</v>
      </c>
      <c r="F256" s="87" t="s">
        <v>50</v>
      </c>
      <c r="G256" s="87" t="s">
        <v>749</v>
      </c>
      <c r="H256" s="88">
        <v>58.1</v>
      </c>
      <c r="I256" s="89">
        <v>59.61</v>
      </c>
      <c r="J256" s="58">
        <v>7.3912610000000003E-4</v>
      </c>
      <c r="K256" s="85">
        <v>43959</v>
      </c>
      <c r="L256" s="85">
        <v>45053</v>
      </c>
      <c r="M256" s="87" t="s">
        <v>753</v>
      </c>
      <c r="N256" s="87" t="s">
        <v>1318</v>
      </c>
      <c r="O256" s="77">
        <v>1</v>
      </c>
      <c r="P256" s="87" t="s">
        <v>1604</v>
      </c>
      <c r="Q256" s="48">
        <v>154</v>
      </c>
      <c r="R256" s="48" t="s">
        <v>1605</v>
      </c>
      <c r="S256" s="107" t="s">
        <v>1606</v>
      </c>
      <c r="T256" s="107" t="s">
        <v>1607</v>
      </c>
      <c r="U256" s="107" t="s">
        <v>1618</v>
      </c>
      <c r="AA256" s="72"/>
      <c r="AB256" s="93"/>
      <c r="AD256" s="103"/>
      <c r="AE256" s="104"/>
    </row>
    <row r="257" spans="2:31" x14ac:dyDescent="0.25">
      <c r="B257" s="357">
        <v>154</v>
      </c>
      <c r="C257" s="87" t="s">
        <v>1315</v>
      </c>
      <c r="D257" s="87" t="s">
        <v>1316</v>
      </c>
      <c r="E257" s="87" t="s">
        <v>1317</v>
      </c>
      <c r="F257" s="87" t="s">
        <v>161</v>
      </c>
      <c r="G257" s="87" t="s">
        <v>749</v>
      </c>
      <c r="H257" s="88">
        <v>58.5</v>
      </c>
      <c r="I257" s="89">
        <v>59.61</v>
      </c>
      <c r="J257" s="58">
        <v>7.7951349999999997E-4</v>
      </c>
      <c r="K257" s="85">
        <v>43959</v>
      </c>
      <c r="L257" s="85">
        <v>45053</v>
      </c>
      <c r="M257" s="87" t="s">
        <v>753</v>
      </c>
      <c r="N257" s="87" t="s">
        <v>1318</v>
      </c>
      <c r="O257" s="77">
        <v>1</v>
      </c>
      <c r="P257" s="87" t="s">
        <v>1604</v>
      </c>
      <c r="Q257" s="357"/>
      <c r="R257" s="48" t="s">
        <v>1605</v>
      </c>
      <c r="S257" s="107" t="s">
        <v>1606</v>
      </c>
      <c r="T257" s="107" t="s">
        <v>1607</v>
      </c>
      <c r="U257" s="107" t="s">
        <v>1618</v>
      </c>
      <c r="AA257" s="72"/>
      <c r="AB257" s="93"/>
      <c r="AD257" s="103"/>
      <c r="AE257" s="104"/>
    </row>
    <row r="258" spans="2:31" x14ac:dyDescent="0.25">
      <c r="B258" s="357">
        <v>155</v>
      </c>
      <c r="C258" s="87" t="s">
        <v>1319</v>
      </c>
      <c r="D258" s="87" t="s">
        <v>207</v>
      </c>
      <c r="E258" s="87" t="s">
        <v>1320</v>
      </c>
      <c r="F258" s="87" t="s">
        <v>735</v>
      </c>
      <c r="G258" s="87" t="s">
        <v>735</v>
      </c>
      <c r="H258" s="88">
        <v>80.900000000000006</v>
      </c>
      <c r="I258" s="89">
        <v>25.66</v>
      </c>
      <c r="J258" s="58">
        <v>6.8833320000000003E-4</v>
      </c>
      <c r="K258" s="85">
        <v>43959</v>
      </c>
      <c r="L258" s="85">
        <v>45053</v>
      </c>
      <c r="M258" s="87" t="s">
        <v>1159</v>
      </c>
      <c r="N258" s="87" t="s">
        <v>1321</v>
      </c>
      <c r="O258" s="77">
        <v>1</v>
      </c>
      <c r="P258" s="87" t="s">
        <v>735</v>
      </c>
      <c r="Q258" s="357">
        <v>155</v>
      </c>
      <c r="R258" s="48" t="e">
        <v>#N/A</v>
      </c>
      <c r="S258" s="107"/>
      <c r="T258" s="107"/>
      <c r="U258" s="107" t="s">
        <v>1603</v>
      </c>
      <c r="AA258" s="72"/>
      <c r="AB258" s="93"/>
      <c r="AD258" s="103"/>
      <c r="AE258" s="104"/>
    </row>
    <row r="259" spans="2:31" x14ac:dyDescent="0.25">
      <c r="B259" s="357">
        <v>156</v>
      </c>
      <c r="C259" s="87" t="s">
        <v>1322</v>
      </c>
      <c r="D259" s="87" t="s">
        <v>329</v>
      </c>
      <c r="E259" s="87" t="s">
        <v>1323</v>
      </c>
      <c r="F259" s="87" t="s">
        <v>50</v>
      </c>
      <c r="G259" s="87" t="s">
        <v>749</v>
      </c>
      <c r="H259" s="88">
        <v>65.400000000000006</v>
      </c>
      <c r="I259" s="89">
        <v>98.05</v>
      </c>
      <c r="J259" s="58">
        <v>1.3685119999999999E-3</v>
      </c>
      <c r="K259" s="85">
        <v>43959</v>
      </c>
      <c r="L259" s="85">
        <v>45053</v>
      </c>
      <c r="M259" s="87" t="s">
        <v>753</v>
      </c>
      <c r="N259" s="87" t="s">
        <v>1324</v>
      </c>
      <c r="O259" s="77">
        <v>1</v>
      </c>
      <c r="P259" s="87" t="s">
        <v>1604</v>
      </c>
      <c r="Q259" s="357">
        <v>156</v>
      </c>
      <c r="R259" s="48" t="s">
        <v>1610</v>
      </c>
      <c r="S259" s="107" t="s">
        <v>1606</v>
      </c>
      <c r="T259" s="107" t="s">
        <v>1607</v>
      </c>
      <c r="U259" s="107" t="s">
        <v>1611</v>
      </c>
      <c r="AA259" s="72"/>
      <c r="AB259" s="93"/>
      <c r="AD259" s="103"/>
      <c r="AE259" s="104"/>
    </row>
    <row r="260" spans="2:31" x14ac:dyDescent="0.25">
      <c r="B260" s="357">
        <v>157</v>
      </c>
      <c r="C260" s="87" t="s">
        <v>1325</v>
      </c>
      <c r="D260" s="87" t="s">
        <v>448</v>
      </c>
      <c r="E260" s="87" t="s">
        <v>1326</v>
      </c>
      <c r="F260" s="87" t="s">
        <v>50</v>
      </c>
      <c r="G260" s="87" t="s">
        <v>749</v>
      </c>
      <c r="H260" s="88">
        <v>62.3</v>
      </c>
      <c r="I260" s="89">
        <v>88.94</v>
      </c>
      <c r="J260" s="58">
        <v>1.1825200000000001E-3</v>
      </c>
      <c r="K260" s="85">
        <v>43959</v>
      </c>
      <c r="L260" s="85">
        <v>45053</v>
      </c>
      <c r="M260" s="87" t="s">
        <v>753</v>
      </c>
      <c r="N260" s="87" t="s">
        <v>1327</v>
      </c>
      <c r="O260" s="77">
        <v>1</v>
      </c>
      <c r="P260" s="87" t="s">
        <v>1604</v>
      </c>
      <c r="Q260" s="357">
        <v>157</v>
      </c>
      <c r="R260" s="48" t="s">
        <v>1605</v>
      </c>
      <c r="S260" s="107" t="s">
        <v>1606</v>
      </c>
      <c r="T260" s="107" t="s">
        <v>1607</v>
      </c>
      <c r="U260" s="107" t="s">
        <v>1608</v>
      </c>
      <c r="AA260" s="72"/>
      <c r="AB260" s="93"/>
      <c r="AD260" s="103"/>
      <c r="AE260" s="104"/>
    </row>
    <row r="261" spans="2:31" x14ac:dyDescent="0.25">
      <c r="B261" s="48">
        <v>157</v>
      </c>
      <c r="C261" s="87" t="s">
        <v>1325</v>
      </c>
      <c r="D261" s="87" t="s">
        <v>448</v>
      </c>
      <c r="E261" s="87" t="s">
        <v>1326</v>
      </c>
      <c r="F261" s="87" t="s">
        <v>161</v>
      </c>
      <c r="G261" s="87" t="s">
        <v>749</v>
      </c>
      <c r="H261" s="88">
        <v>62.6</v>
      </c>
      <c r="I261" s="89">
        <v>88.94</v>
      </c>
      <c r="J261" s="58">
        <v>1.244572E-3</v>
      </c>
      <c r="K261" s="85">
        <v>43959</v>
      </c>
      <c r="L261" s="85">
        <v>45053</v>
      </c>
      <c r="M261" s="87" t="s">
        <v>753</v>
      </c>
      <c r="N261" s="87" t="s">
        <v>1327</v>
      </c>
      <c r="O261" s="77">
        <v>1</v>
      </c>
      <c r="P261" s="87" t="s">
        <v>1604</v>
      </c>
      <c r="Q261" s="48"/>
      <c r="R261" s="48" t="s">
        <v>1605</v>
      </c>
      <c r="S261" s="107" t="s">
        <v>1606</v>
      </c>
      <c r="T261" s="107" t="s">
        <v>1607</v>
      </c>
      <c r="U261" s="107" t="s">
        <v>1608</v>
      </c>
      <c r="AA261" s="72"/>
      <c r="AB261" s="93"/>
      <c r="AD261" s="103"/>
      <c r="AE261" s="104"/>
    </row>
    <row r="262" spans="2:31" x14ac:dyDescent="0.25">
      <c r="B262" s="48">
        <v>158</v>
      </c>
      <c r="C262" s="87" t="s">
        <v>1328</v>
      </c>
      <c r="D262" s="87" t="s">
        <v>80</v>
      </c>
      <c r="E262" s="87" t="s">
        <v>1329</v>
      </c>
      <c r="F262" s="87" t="s">
        <v>50</v>
      </c>
      <c r="G262" s="87" t="s">
        <v>749</v>
      </c>
      <c r="H262" s="88">
        <v>60.1</v>
      </c>
      <c r="I262" s="89">
        <v>91.35</v>
      </c>
      <c r="J262" s="58">
        <v>1.171673E-3</v>
      </c>
      <c r="K262" s="85">
        <v>43959</v>
      </c>
      <c r="L262" s="85">
        <v>45053</v>
      </c>
      <c r="M262" s="87" t="s">
        <v>753</v>
      </c>
      <c r="N262" s="87" t="s">
        <v>1330</v>
      </c>
      <c r="O262" s="77">
        <v>1</v>
      </c>
      <c r="P262" s="87" t="s">
        <v>1604</v>
      </c>
      <c r="Q262" s="357">
        <v>158</v>
      </c>
      <c r="R262" s="357" t="s">
        <v>1605</v>
      </c>
      <c r="S262" s="107" t="s">
        <v>1606</v>
      </c>
      <c r="T262" s="107" t="s">
        <v>1607</v>
      </c>
      <c r="U262" s="107" t="s">
        <v>1608</v>
      </c>
      <c r="AA262" s="72"/>
      <c r="AB262" s="93"/>
      <c r="AD262" s="103"/>
      <c r="AE262" s="104"/>
    </row>
    <row r="263" spans="2:31" x14ac:dyDescent="0.25">
      <c r="B263" s="357">
        <v>158</v>
      </c>
      <c r="C263" s="87" t="s">
        <v>1328</v>
      </c>
      <c r="D263" s="87" t="s">
        <v>80</v>
      </c>
      <c r="E263" s="87" t="s">
        <v>1329</v>
      </c>
      <c r="F263" s="87" t="s">
        <v>161</v>
      </c>
      <c r="G263" s="87" t="s">
        <v>749</v>
      </c>
      <c r="H263" s="88">
        <v>60.5</v>
      </c>
      <c r="I263" s="89">
        <v>91.35</v>
      </c>
      <c r="J263" s="58">
        <v>1.235414E-3</v>
      </c>
      <c r="K263" s="85">
        <v>43959</v>
      </c>
      <c r="L263" s="85">
        <v>45053</v>
      </c>
      <c r="M263" s="87" t="s">
        <v>753</v>
      </c>
      <c r="N263" s="87" t="s">
        <v>1330</v>
      </c>
      <c r="O263" s="77">
        <v>1</v>
      </c>
      <c r="P263" s="87" t="s">
        <v>1604</v>
      </c>
      <c r="Q263" s="357"/>
      <c r="R263" s="48" t="s">
        <v>1605</v>
      </c>
      <c r="S263" s="107" t="s">
        <v>1606</v>
      </c>
      <c r="T263" s="107" t="s">
        <v>1607</v>
      </c>
      <c r="U263" s="107" t="s">
        <v>1608</v>
      </c>
      <c r="AA263" s="72"/>
      <c r="AB263" s="93"/>
      <c r="AD263" s="103"/>
      <c r="AE263" s="104"/>
    </row>
    <row r="264" spans="2:31" x14ac:dyDescent="0.25">
      <c r="B264" s="357">
        <v>159</v>
      </c>
      <c r="C264" s="87" t="s">
        <v>1331</v>
      </c>
      <c r="D264" s="87" t="s">
        <v>1332</v>
      </c>
      <c r="E264" s="87" t="s">
        <v>1333</v>
      </c>
      <c r="F264" s="87" t="s">
        <v>50</v>
      </c>
      <c r="G264" s="87" t="s">
        <v>749</v>
      </c>
      <c r="H264" s="88">
        <v>57.5</v>
      </c>
      <c r="I264" s="89">
        <v>95.31</v>
      </c>
      <c r="J264" s="58">
        <v>1.169579E-3</v>
      </c>
      <c r="K264" s="85">
        <v>43959</v>
      </c>
      <c r="L264" s="85">
        <v>45053</v>
      </c>
      <c r="M264" s="87" t="s">
        <v>753</v>
      </c>
      <c r="N264" s="87" t="s">
        <v>1334</v>
      </c>
      <c r="O264" s="77">
        <v>1</v>
      </c>
      <c r="P264" s="87" t="s">
        <v>1604</v>
      </c>
      <c r="Q264" s="357">
        <v>159</v>
      </c>
      <c r="R264" s="48" t="s">
        <v>1605</v>
      </c>
      <c r="S264" s="107" t="s">
        <v>1606</v>
      </c>
      <c r="T264" s="107" t="s">
        <v>1607</v>
      </c>
      <c r="U264" s="107" t="s">
        <v>1601</v>
      </c>
      <c r="AA264" s="72"/>
      <c r="AB264" s="93"/>
      <c r="AD264" s="103"/>
      <c r="AE264" s="104"/>
    </row>
    <row r="265" spans="2:31" x14ac:dyDescent="0.25">
      <c r="B265" s="48">
        <v>159</v>
      </c>
      <c r="C265" s="87" t="s">
        <v>1331</v>
      </c>
      <c r="D265" s="87" t="s">
        <v>1332</v>
      </c>
      <c r="E265" s="87" t="s">
        <v>1333</v>
      </c>
      <c r="F265" s="87" t="s">
        <v>161</v>
      </c>
      <c r="G265" s="87" t="s">
        <v>749</v>
      </c>
      <c r="H265" s="88">
        <v>57.8</v>
      </c>
      <c r="I265" s="89">
        <v>95.31</v>
      </c>
      <c r="J265" s="58">
        <v>1.2314450000000001E-3</v>
      </c>
      <c r="K265" s="85">
        <v>43959</v>
      </c>
      <c r="L265" s="85">
        <v>45053</v>
      </c>
      <c r="M265" s="87" t="s">
        <v>753</v>
      </c>
      <c r="N265" s="87" t="s">
        <v>1334</v>
      </c>
      <c r="O265" s="77">
        <v>1</v>
      </c>
      <c r="P265" s="87" t="s">
        <v>1604</v>
      </c>
      <c r="Q265" s="48"/>
      <c r="R265" s="48" t="s">
        <v>1605</v>
      </c>
      <c r="S265" s="107" t="s">
        <v>1606</v>
      </c>
      <c r="T265" s="107" t="s">
        <v>1607</v>
      </c>
      <c r="U265" s="107" t="s">
        <v>1601</v>
      </c>
      <c r="AA265" s="72"/>
      <c r="AB265" s="93"/>
      <c r="AD265" s="103"/>
      <c r="AE265" s="104"/>
    </row>
    <row r="266" spans="2:31" x14ac:dyDescent="0.25">
      <c r="B266" s="357">
        <v>160</v>
      </c>
      <c r="C266" s="87" t="s">
        <v>1335</v>
      </c>
      <c r="D266" s="87" t="s">
        <v>1336</v>
      </c>
      <c r="E266" s="87" t="s">
        <v>1337</v>
      </c>
      <c r="F266" s="87" t="s">
        <v>50</v>
      </c>
      <c r="G266" s="87" t="s">
        <v>749</v>
      </c>
      <c r="H266" s="88">
        <v>52.2</v>
      </c>
      <c r="I266" s="89">
        <v>88.68</v>
      </c>
      <c r="J266" s="58" t="s">
        <v>1338</v>
      </c>
      <c r="K266" s="85">
        <v>43963</v>
      </c>
      <c r="L266" s="85">
        <v>45057</v>
      </c>
      <c r="M266" s="87" t="s">
        <v>1066</v>
      </c>
      <c r="N266" s="87" t="s">
        <v>1339</v>
      </c>
      <c r="O266" s="77">
        <v>1</v>
      </c>
      <c r="P266" s="87" t="s">
        <v>1604</v>
      </c>
      <c r="Q266" s="357">
        <v>160</v>
      </c>
      <c r="R266" s="357" t="s">
        <v>1605</v>
      </c>
      <c r="S266" s="107" t="s">
        <v>1606</v>
      </c>
      <c r="T266" s="107" t="s">
        <v>1607</v>
      </c>
      <c r="U266" s="107" t="s">
        <v>1611</v>
      </c>
      <c r="AA266" s="72"/>
      <c r="AB266" s="93"/>
      <c r="AD266" s="103"/>
      <c r="AE266" s="104"/>
    </row>
    <row r="267" spans="2:31" x14ac:dyDescent="0.25">
      <c r="B267" s="357">
        <v>160</v>
      </c>
      <c r="C267" s="87" t="s">
        <v>1335</v>
      </c>
      <c r="D267" s="87" t="s">
        <v>1336</v>
      </c>
      <c r="E267" s="87" t="s">
        <v>1337</v>
      </c>
      <c r="F267" s="87" t="s">
        <v>161</v>
      </c>
      <c r="G267" s="87" t="s">
        <v>749</v>
      </c>
      <c r="H267" s="88">
        <v>52.7</v>
      </c>
      <c r="I267" s="89">
        <v>88.68</v>
      </c>
      <c r="J267" s="58" t="s">
        <v>1340</v>
      </c>
      <c r="K267" s="85">
        <v>43963</v>
      </c>
      <c r="L267" s="85">
        <v>45057</v>
      </c>
      <c r="M267" s="87" t="s">
        <v>1066</v>
      </c>
      <c r="N267" s="87" t="s">
        <v>1339</v>
      </c>
      <c r="O267" s="77">
        <v>1</v>
      </c>
      <c r="P267" s="87" t="s">
        <v>1604</v>
      </c>
      <c r="Q267" s="357"/>
      <c r="R267" s="48" t="s">
        <v>1605</v>
      </c>
      <c r="S267" s="107" t="s">
        <v>1606</v>
      </c>
      <c r="T267" s="107" t="s">
        <v>1607</v>
      </c>
      <c r="U267" s="107" t="s">
        <v>1611</v>
      </c>
      <c r="AA267" s="72"/>
      <c r="AB267" s="93"/>
      <c r="AD267" s="103"/>
      <c r="AE267" s="104"/>
    </row>
    <row r="268" spans="2:31" x14ac:dyDescent="0.25">
      <c r="B268" s="48">
        <v>161</v>
      </c>
      <c r="C268" s="87" t="s">
        <v>1341</v>
      </c>
      <c r="D268" s="87" t="s">
        <v>1342</v>
      </c>
      <c r="E268" s="87" t="s">
        <v>1343</v>
      </c>
      <c r="F268" s="87" t="s">
        <v>50</v>
      </c>
      <c r="G268" s="87" t="s">
        <v>749</v>
      </c>
      <c r="H268" s="88">
        <v>58.5</v>
      </c>
      <c r="I268" s="89">
        <v>97.66</v>
      </c>
      <c r="J268" s="58">
        <v>1.2192590000000001E-3</v>
      </c>
      <c r="K268" s="85">
        <v>43963</v>
      </c>
      <c r="L268" s="85">
        <v>45057</v>
      </c>
      <c r="M268" s="87" t="s">
        <v>736</v>
      </c>
      <c r="N268" s="87" t="s">
        <v>1344</v>
      </c>
      <c r="O268" s="77">
        <v>1</v>
      </c>
      <c r="P268" s="87" t="s">
        <v>1604</v>
      </c>
      <c r="Q268" s="48">
        <v>161</v>
      </c>
      <c r="R268" s="48" t="s">
        <v>1605</v>
      </c>
      <c r="S268" s="107" t="s">
        <v>1606</v>
      </c>
      <c r="T268" s="107" t="s">
        <v>1607</v>
      </c>
      <c r="U268" s="107" t="s">
        <v>1611</v>
      </c>
      <c r="AA268" s="72"/>
      <c r="AB268" s="93"/>
      <c r="AD268" s="103"/>
      <c r="AE268" s="104"/>
    </row>
    <row r="269" spans="2:31" x14ac:dyDescent="0.25">
      <c r="B269" s="48">
        <v>161</v>
      </c>
      <c r="C269" s="87" t="s">
        <v>1341</v>
      </c>
      <c r="D269" s="87" t="s">
        <v>1342</v>
      </c>
      <c r="E269" s="87" t="s">
        <v>1343</v>
      </c>
      <c r="F269" s="87" t="s">
        <v>161</v>
      </c>
      <c r="G269" s="87" t="s">
        <v>749</v>
      </c>
      <c r="H269" s="88">
        <v>58.8</v>
      </c>
      <c r="I269" s="89">
        <v>97.66</v>
      </c>
      <c r="J269" s="58">
        <v>1.2836379999999999E-3</v>
      </c>
      <c r="K269" s="85">
        <v>43963</v>
      </c>
      <c r="L269" s="85">
        <v>45057</v>
      </c>
      <c r="M269" s="87" t="s">
        <v>736</v>
      </c>
      <c r="N269" s="87" t="s">
        <v>1344</v>
      </c>
      <c r="O269" s="77">
        <v>1</v>
      </c>
      <c r="P269" s="87" t="s">
        <v>1604</v>
      </c>
      <c r="Q269" s="357"/>
      <c r="R269" s="357" t="s">
        <v>1605</v>
      </c>
      <c r="S269" s="107" t="s">
        <v>1606</v>
      </c>
      <c r="T269" s="107" t="s">
        <v>1607</v>
      </c>
      <c r="U269" s="107" t="s">
        <v>1611</v>
      </c>
      <c r="AA269" s="72"/>
      <c r="AB269" s="93"/>
      <c r="AD269" s="103"/>
      <c r="AE269" s="104"/>
    </row>
    <row r="270" spans="2:31" x14ac:dyDescent="0.25">
      <c r="B270" s="48">
        <v>162</v>
      </c>
      <c r="C270" s="87" t="s">
        <v>1345</v>
      </c>
      <c r="D270" s="87" t="s">
        <v>1346</v>
      </c>
      <c r="E270" s="87" t="s">
        <v>1347</v>
      </c>
      <c r="F270" s="87" t="s">
        <v>50</v>
      </c>
      <c r="G270" s="87" t="s">
        <v>749</v>
      </c>
      <c r="H270" s="88">
        <v>62.6</v>
      </c>
      <c r="I270" s="89">
        <v>93.6</v>
      </c>
      <c r="J270" s="58">
        <v>1.250471E-3</v>
      </c>
      <c r="K270" s="85">
        <v>43963</v>
      </c>
      <c r="L270" s="85">
        <v>45057</v>
      </c>
      <c r="M270" s="87" t="s">
        <v>753</v>
      </c>
      <c r="N270" s="87" t="s">
        <v>1348</v>
      </c>
      <c r="O270" s="77">
        <v>1</v>
      </c>
      <c r="P270" s="87" t="s">
        <v>1604</v>
      </c>
      <c r="Q270" s="357">
        <v>162</v>
      </c>
      <c r="R270" s="357" t="s">
        <v>1610</v>
      </c>
      <c r="S270" s="107" t="s">
        <v>1606</v>
      </c>
      <c r="T270" s="107" t="s">
        <v>1607</v>
      </c>
      <c r="U270" s="107" t="s">
        <v>1603</v>
      </c>
      <c r="AA270" s="72"/>
      <c r="AB270" s="93"/>
      <c r="AD270" s="103"/>
      <c r="AE270" s="104"/>
    </row>
    <row r="271" spans="2:31" x14ac:dyDescent="0.25">
      <c r="B271" s="48">
        <v>163</v>
      </c>
      <c r="C271" s="87" t="s">
        <v>1349</v>
      </c>
      <c r="D271" s="87" t="s">
        <v>367</v>
      </c>
      <c r="E271" s="87" t="s">
        <v>1351</v>
      </c>
      <c r="F271" s="87" t="s">
        <v>50</v>
      </c>
      <c r="G271" s="87" t="s">
        <v>749</v>
      </c>
      <c r="H271" s="88">
        <v>51.2</v>
      </c>
      <c r="I271" s="89">
        <v>98.52</v>
      </c>
      <c r="J271" s="58">
        <v>1.076509E-3</v>
      </c>
      <c r="K271" s="85">
        <v>43963</v>
      </c>
      <c r="L271" s="85">
        <v>45057</v>
      </c>
      <c r="M271" s="87" t="s">
        <v>753</v>
      </c>
      <c r="N271" s="87" t="s">
        <v>1352</v>
      </c>
      <c r="O271" s="77">
        <v>1</v>
      </c>
      <c r="P271" s="87" t="s">
        <v>1604</v>
      </c>
      <c r="Q271" s="48">
        <v>163</v>
      </c>
      <c r="R271" s="48" t="s">
        <v>1610</v>
      </c>
      <c r="S271" s="107" t="s">
        <v>1606</v>
      </c>
      <c r="T271" s="107" t="s">
        <v>1607</v>
      </c>
      <c r="U271" s="107" t="s">
        <v>1611</v>
      </c>
      <c r="AA271" s="72"/>
      <c r="AB271" s="93"/>
      <c r="AD271" s="103"/>
      <c r="AE271" s="104"/>
    </row>
    <row r="272" spans="2:31" x14ac:dyDescent="0.25">
      <c r="B272" s="48">
        <v>164</v>
      </c>
      <c r="C272" s="87" t="s">
        <v>1353</v>
      </c>
      <c r="D272" s="87" t="s">
        <v>350</v>
      </c>
      <c r="E272" s="87" t="s">
        <v>1354</v>
      </c>
      <c r="F272" s="87" t="s">
        <v>50</v>
      </c>
      <c r="G272" s="87" t="s">
        <v>749</v>
      </c>
      <c r="H272" s="88">
        <v>51.3</v>
      </c>
      <c r="I272" s="89">
        <v>88.88</v>
      </c>
      <c r="J272" s="58">
        <v>9.7307139999999997E-4</v>
      </c>
      <c r="K272" s="85">
        <v>43963</v>
      </c>
      <c r="L272" s="85">
        <v>45057</v>
      </c>
      <c r="M272" s="87" t="s">
        <v>753</v>
      </c>
      <c r="N272" s="87" t="s">
        <v>1355</v>
      </c>
      <c r="O272" s="77">
        <v>1</v>
      </c>
      <c r="P272" s="87" t="s">
        <v>1604</v>
      </c>
      <c r="Q272" s="48">
        <v>164</v>
      </c>
      <c r="R272" s="48" t="s">
        <v>1610</v>
      </c>
      <c r="S272" s="107" t="s">
        <v>1606</v>
      </c>
      <c r="T272" s="107" t="s">
        <v>1607</v>
      </c>
      <c r="U272" s="107" t="s">
        <v>1601</v>
      </c>
      <c r="AA272" s="72"/>
      <c r="AB272" s="93"/>
      <c r="AD272" s="103"/>
      <c r="AE272" s="104"/>
    </row>
    <row r="273" spans="2:31" x14ac:dyDescent="0.25">
      <c r="B273" s="48">
        <v>165</v>
      </c>
      <c r="C273" s="87" t="s">
        <v>1356</v>
      </c>
      <c r="D273" s="87" t="s">
        <v>1357</v>
      </c>
      <c r="E273" s="87" t="s">
        <v>1358</v>
      </c>
      <c r="F273" s="87" t="s">
        <v>50</v>
      </c>
      <c r="G273" s="87" t="s">
        <v>749</v>
      </c>
      <c r="H273" s="88">
        <v>56</v>
      </c>
      <c r="I273" s="89">
        <v>99.29</v>
      </c>
      <c r="J273" s="58">
        <v>1.186634E-3</v>
      </c>
      <c r="K273" s="85">
        <v>43963</v>
      </c>
      <c r="L273" s="85">
        <v>45057</v>
      </c>
      <c r="M273" s="87" t="s">
        <v>753</v>
      </c>
      <c r="N273" s="87" t="s">
        <v>1359</v>
      </c>
      <c r="O273" s="77">
        <v>1</v>
      </c>
      <c r="P273" s="87" t="s">
        <v>1604</v>
      </c>
      <c r="Q273" s="48">
        <v>165</v>
      </c>
      <c r="R273" s="48" t="s">
        <v>1610</v>
      </c>
      <c r="S273" s="107" t="s">
        <v>1606</v>
      </c>
      <c r="T273" s="107" t="s">
        <v>1607</v>
      </c>
      <c r="U273" s="107" t="s">
        <v>1601</v>
      </c>
      <c r="AA273" s="72"/>
      <c r="AB273" s="93"/>
      <c r="AD273" s="103"/>
      <c r="AE273" s="104"/>
    </row>
    <row r="274" spans="2:31" x14ac:dyDescent="0.25">
      <c r="B274" s="48">
        <v>166</v>
      </c>
      <c r="C274" s="87" t="s">
        <v>1360</v>
      </c>
      <c r="D274" s="87" t="s">
        <v>211</v>
      </c>
      <c r="E274" s="87" t="s">
        <v>1361</v>
      </c>
      <c r="F274" s="87" t="s">
        <v>735</v>
      </c>
      <c r="G274" s="87" t="s">
        <v>735</v>
      </c>
      <c r="H274" s="88">
        <v>56.4</v>
      </c>
      <c r="I274" s="89">
        <v>66.62</v>
      </c>
      <c r="J274" s="58" t="s">
        <v>1362</v>
      </c>
      <c r="K274" s="85">
        <v>43966</v>
      </c>
      <c r="L274" s="85">
        <v>45060</v>
      </c>
      <c r="M274" s="87" t="s">
        <v>736</v>
      </c>
      <c r="N274" s="87" t="s">
        <v>1363</v>
      </c>
      <c r="O274" s="77">
        <v>1</v>
      </c>
      <c r="P274" s="87" t="s">
        <v>735</v>
      </c>
      <c r="Q274" s="48">
        <v>166</v>
      </c>
      <c r="R274" s="48" t="e">
        <v>#N/A</v>
      </c>
      <c r="S274" s="107"/>
      <c r="T274" s="107"/>
      <c r="U274" s="107" t="s">
        <v>1602</v>
      </c>
      <c r="AA274" s="72"/>
      <c r="AB274" s="93"/>
      <c r="AD274" s="103"/>
      <c r="AE274" s="104"/>
    </row>
    <row r="275" spans="2:31" x14ac:dyDescent="0.25">
      <c r="B275" s="48">
        <v>167</v>
      </c>
      <c r="C275" s="87" t="s">
        <v>1364</v>
      </c>
      <c r="D275" s="87" t="s">
        <v>458</v>
      </c>
      <c r="E275" s="87" t="s">
        <v>1365</v>
      </c>
      <c r="F275" s="87" t="s">
        <v>50</v>
      </c>
      <c r="G275" s="87" t="s">
        <v>749</v>
      </c>
      <c r="H275" s="88">
        <v>61.6</v>
      </c>
      <c r="I275" s="89">
        <v>49.95</v>
      </c>
      <c r="J275" s="58">
        <v>6.5665839999999999E-4</v>
      </c>
      <c r="K275" s="85">
        <v>43966</v>
      </c>
      <c r="L275" s="85">
        <v>45060</v>
      </c>
      <c r="M275" s="87" t="s">
        <v>1066</v>
      </c>
      <c r="N275" s="87" t="s">
        <v>1366</v>
      </c>
      <c r="O275" s="77">
        <v>1</v>
      </c>
      <c r="P275" s="87" t="s">
        <v>1604</v>
      </c>
      <c r="Q275" s="357">
        <v>167</v>
      </c>
      <c r="R275" s="357" t="s">
        <v>1605</v>
      </c>
      <c r="S275" s="107" t="s">
        <v>1606</v>
      </c>
      <c r="T275" s="107" t="s">
        <v>1607</v>
      </c>
      <c r="U275" s="107" t="s">
        <v>1619</v>
      </c>
      <c r="AA275" s="72"/>
      <c r="AB275" s="93"/>
      <c r="AD275" s="103"/>
      <c r="AE275" s="104"/>
    </row>
    <row r="276" spans="2:31" x14ac:dyDescent="0.25">
      <c r="B276" s="357">
        <v>167</v>
      </c>
      <c r="C276" s="87" t="s">
        <v>1364</v>
      </c>
      <c r="D276" s="87" t="s">
        <v>458</v>
      </c>
      <c r="E276" s="87" t="s">
        <v>1365</v>
      </c>
      <c r="F276" s="87" t="s">
        <v>161</v>
      </c>
      <c r="G276" s="87" t="s">
        <v>749</v>
      </c>
      <c r="H276" s="88">
        <v>61.9</v>
      </c>
      <c r="I276" s="89">
        <v>49.95</v>
      </c>
      <c r="J276" s="58">
        <v>6.911539E-4</v>
      </c>
      <c r="K276" s="85">
        <v>43966</v>
      </c>
      <c r="L276" s="85">
        <v>45060</v>
      </c>
      <c r="M276" s="87" t="s">
        <v>1066</v>
      </c>
      <c r="N276" s="87" t="s">
        <v>1366</v>
      </c>
      <c r="O276" s="77">
        <v>1</v>
      </c>
      <c r="P276" s="87" t="s">
        <v>1604</v>
      </c>
      <c r="Q276" s="357"/>
      <c r="R276" s="48" t="s">
        <v>1605</v>
      </c>
      <c r="S276" s="107" t="s">
        <v>1606</v>
      </c>
      <c r="T276" s="107" t="s">
        <v>1607</v>
      </c>
      <c r="U276" s="107" t="s">
        <v>1619</v>
      </c>
      <c r="AA276" s="72"/>
      <c r="AB276" s="93"/>
      <c r="AD276" s="103"/>
      <c r="AE276" s="104"/>
    </row>
    <row r="277" spans="2:31" x14ac:dyDescent="0.25">
      <c r="B277" s="357">
        <v>168</v>
      </c>
      <c r="C277" s="87" t="s">
        <v>1367</v>
      </c>
      <c r="D277" s="87" t="s">
        <v>307</v>
      </c>
      <c r="E277" s="87" t="s">
        <v>1368</v>
      </c>
      <c r="F277" s="87" t="s">
        <v>50</v>
      </c>
      <c r="G277" s="87" t="s">
        <v>749</v>
      </c>
      <c r="H277" s="88">
        <v>63</v>
      </c>
      <c r="I277" s="89">
        <v>100</v>
      </c>
      <c r="J277" s="58">
        <v>1.344509E-3</v>
      </c>
      <c r="K277" s="85">
        <v>43966</v>
      </c>
      <c r="L277" s="85">
        <v>45060</v>
      </c>
      <c r="M277" s="87" t="s">
        <v>753</v>
      </c>
      <c r="N277" s="87" t="s">
        <v>1369</v>
      </c>
      <c r="O277" s="77">
        <v>1</v>
      </c>
      <c r="P277" s="87" t="s">
        <v>1604</v>
      </c>
      <c r="Q277" s="357">
        <v>168</v>
      </c>
      <c r="R277" s="48" t="s">
        <v>1610</v>
      </c>
      <c r="S277" s="107" t="s">
        <v>1606</v>
      </c>
      <c r="T277" s="107" t="s">
        <v>1607</v>
      </c>
      <c r="U277" s="107" t="s">
        <v>1601</v>
      </c>
      <c r="AA277" s="72"/>
      <c r="AB277" s="93"/>
      <c r="AD277" s="103"/>
      <c r="AE277" s="104"/>
    </row>
    <row r="278" spans="2:31" x14ac:dyDescent="0.25">
      <c r="B278" s="357">
        <v>169</v>
      </c>
      <c r="C278" s="87" t="s">
        <v>1370</v>
      </c>
      <c r="D278" s="87" t="s">
        <v>303</v>
      </c>
      <c r="E278" s="87" t="s">
        <v>1371</v>
      </c>
      <c r="F278" s="87" t="s">
        <v>50</v>
      </c>
      <c r="G278" s="87" t="s">
        <v>749</v>
      </c>
      <c r="H278" s="88">
        <v>65.099999999999994</v>
      </c>
      <c r="I278" s="89">
        <v>100</v>
      </c>
      <c r="J278" s="58">
        <v>1.389326E-3</v>
      </c>
      <c r="K278" s="85">
        <v>43966</v>
      </c>
      <c r="L278" s="85">
        <v>45060</v>
      </c>
      <c r="M278" s="87" t="s">
        <v>753</v>
      </c>
      <c r="N278" s="87" t="s">
        <v>1372</v>
      </c>
      <c r="O278" s="77">
        <v>1</v>
      </c>
      <c r="P278" s="87" t="s">
        <v>1604</v>
      </c>
      <c r="Q278" s="357">
        <v>169</v>
      </c>
      <c r="R278" s="48" t="s">
        <v>1610</v>
      </c>
      <c r="S278" s="107" t="s">
        <v>1606</v>
      </c>
      <c r="T278" s="107" t="s">
        <v>1607</v>
      </c>
      <c r="U278" s="107" t="s">
        <v>1601</v>
      </c>
      <c r="AA278" s="72"/>
      <c r="AB278" s="93"/>
      <c r="AD278" s="103"/>
      <c r="AE278" s="104"/>
    </row>
    <row r="279" spans="2:31" x14ac:dyDescent="0.25">
      <c r="B279" s="357">
        <v>170</v>
      </c>
      <c r="C279" s="87" t="s">
        <v>1373</v>
      </c>
      <c r="D279" s="87" t="s">
        <v>523</v>
      </c>
      <c r="E279" s="87" t="s">
        <v>1374</v>
      </c>
      <c r="F279" s="87" t="s">
        <v>50</v>
      </c>
      <c r="G279" s="87" t="s">
        <v>749</v>
      </c>
      <c r="H279" s="88">
        <v>60.3</v>
      </c>
      <c r="I279" s="89">
        <v>92.73</v>
      </c>
      <c r="J279" s="58">
        <v>1.1933309999999999E-3</v>
      </c>
      <c r="K279" s="85">
        <v>43973</v>
      </c>
      <c r="L279" s="85">
        <v>45067</v>
      </c>
      <c r="M279" s="87" t="s">
        <v>736</v>
      </c>
      <c r="N279" s="87" t="s">
        <v>1375</v>
      </c>
      <c r="O279" s="77">
        <v>1</v>
      </c>
      <c r="P279" s="87" t="s">
        <v>1604</v>
      </c>
      <c r="Q279" s="357">
        <v>170</v>
      </c>
      <c r="R279" s="48" t="s">
        <v>1605</v>
      </c>
      <c r="S279" s="107" t="s">
        <v>1606</v>
      </c>
      <c r="T279" s="107" t="s">
        <v>1607</v>
      </c>
      <c r="U279" s="107" t="s">
        <v>1601</v>
      </c>
      <c r="AA279" s="72"/>
      <c r="AB279" s="93"/>
      <c r="AD279" s="103"/>
      <c r="AE279" s="104"/>
    </row>
    <row r="280" spans="2:31" x14ac:dyDescent="0.25">
      <c r="B280" s="357">
        <v>170</v>
      </c>
      <c r="C280" s="87" t="s">
        <v>1373</v>
      </c>
      <c r="D280" s="87" t="s">
        <v>523</v>
      </c>
      <c r="E280" s="87" t="s">
        <v>1374</v>
      </c>
      <c r="F280" s="87" t="s">
        <v>161</v>
      </c>
      <c r="G280" s="87" t="s">
        <v>749</v>
      </c>
      <c r="H280" s="88">
        <v>60.6</v>
      </c>
      <c r="I280" s="89">
        <v>92.73</v>
      </c>
      <c r="J280" s="58">
        <v>1.2561499999999999E-3</v>
      </c>
      <c r="K280" s="85">
        <v>43973</v>
      </c>
      <c r="L280" s="85">
        <v>45067</v>
      </c>
      <c r="M280" s="87" t="s">
        <v>736</v>
      </c>
      <c r="N280" s="87" t="s">
        <v>1375</v>
      </c>
      <c r="O280" s="77">
        <v>1</v>
      </c>
      <c r="P280" s="87" t="s">
        <v>1604</v>
      </c>
      <c r="Q280" s="357"/>
      <c r="R280" s="48" t="s">
        <v>1605</v>
      </c>
      <c r="S280" s="107" t="s">
        <v>1606</v>
      </c>
      <c r="T280" s="107" t="s">
        <v>1607</v>
      </c>
      <c r="U280" s="107" t="s">
        <v>1601</v>
      </c>
      <c r="AA280" s="72"/>
      <c r="AB280" s="93"/>
      <c r="AD280" s="103"/>
      <c r="AE280" s="104"/>
    </row>
    <row r="281" spans="2:31" x14ac:dyDescent="0.25">
      <c r="B281" s="48">
        <v>171</v>
      </c>
      <c r="C281" s="87" t="s">
        <v>1376</v>
      </c>
      <c r="D281" s="87" t="s">
        <v>283</v>
      </c>
      <c r="E281" s="87" t="s">
        <v>1377</v>
      </c>
      <c r="F281" s="87" t="s">
        <v>50</v>
      </c>
      <c r="G281" s="87" t="s">
        <v>749</v>
      </c>
      <c r="H281" s="88">
        <v>62.8</v>
      </c>
      <c r="I281" s="89">
        <v>95.55</v>
      </c>
      <c r="J281" s="58">
        <v>1.2806E-3</v>
      </c>
      <c r="K281" s="85">
        <v>43973</v>
      </c>
      <c r="L281" s="85">
        <v>45067</v>
      </c>
      <c r="M281" s="87" t="s">
        <v>736</v>
      </c>
      <c r="N281" s="87" t="s">
        <v>1378</v>
      </c>
      <c r="O281" s="77">
        <v>1</v>
      </c>
      <c r="P281" s="87" t="s">
        <v>1604</v>
      </c>
      <c r="Q281" s="357">
        <v>171</v>
      </c>
      <c r="R281" s="357" t="s">
        <v>1610</v>
      </c>
      <c r="S281" s="107" t="s">
        <v>1606</v>
      </c>
      <c r="T281" s="107" t="s">
        <v>1607</v>
      </c>
      <c r="U281" s="107" t="s">
        <v>1601</v>
      </c>
      <c r="AA281" s="72"/>
      <c r="AB281" s="93"/>
      <c r="AD281" s="103"/>
      <c r="AE281" s="104"/>
    </row>
    <row r="282" spans="2:31" x14ac:dyDescent="0.25">
      <c r="B282" s="48">
        <v>172</v>
      </c>
      <c r="C282" s="87" t="s">
        <v>1379</v>
      </c>
      <c r="D282" s="87" t="s">
        <v>1380</v>
      </c>
      <c r="E282" s="87" t="s">
        <v>1381</v>
      </c>
      <c r="F282" s="87" t="s">
        <v>735</v>
      </c>
      <c r="G282" s="87" t="s">
        <v>735</v>
      </c>
      <c r="H282" s="88">
        <v>79.599999999999994</v>
      </c>
      <c r="I282" s="89">
        <v>8.7799999999999994</v>
      </c>
      <c r="J282" s="58" t="s">
        <v>1382</v>
      </c>
      <c r="K282" s="85">
        <v>43973</v>
      </c>
      <c r="L282" s="85">
        <v>45067</v>
      </c>
      <c r="M282" s="87" t="s">
        <v>736</v>
      </c>
      <c r="N282" s="87" t="s">
        <v>1383</v>
      </c>
      <c r="O282" s="77">
        <v>1</v>
      </c>
      <c r="P282" s="87" t="s">
        <v>735</v>
      </c>
      <c r="Q282" s="48">
        <v>172</v>
      </c>
      <c r="R282" s="48" t="e">
        <v>#N/A</v>
      </c>
      <c r="S282" s="107"/>
      <c r="T282" s="107"/>
      <c r="U282" s="107" t="s">
        <v>1602</v>
      </c>
      <c r="AA282" s="72"/>
      <c r="AB282" s="93"/>
      <c r="AD282" s="103"/>
      <c r="AE282" s="104"/>
    </row>
    <row r="283" spans="2:31" x14ac:dyDescent="0.25">
      <c r="B283" s="357">
        <v>173</v>
      </c>
      <c r="C283" s="87" t="s">
        <v>1384</v>
      </c>
      <c r="D283" s="87" t="s">
        <v>1385</v>
      </c>
      <c r="E283" s="87" t="s">
        <v>1386</v>
      </c>
      <c r="F283" s="87" t="s">
        <v>735</v>
      </c>
      <c r="G283" s="87" t="s">
        <v>735</v>
      </c>
      <c r="H283" s="88">
        <v>50.9</v>
      </c>
      <c r="I283" s="89">
        <v>17.05</v>
      </c>
      <c r="J283" s="58" t="s">
        <v>1387</v>
      </c>
      <c r="K283" s="85">
        <v>43973</v>
      </c>
      <c r="L283" s="85">
        <v>45067</v>
      </c>
      <c r="M283" s="87" t="s">
        <v>736</v>
      </c>
      <c r="N283" s="87" t="s">
        <v>1388</v>
      </c>
      <c r="O283" s="77">
        <v>1</v>
      </c>
      <c r="P283" s="87" t="s">
        <v>735</v>
      </c>
      <c r="Q283" s="357">
        <v>173</v>
      </c>
      <c r="R283" s="48" t="e">
        <v>#N/A</v>
      </c>
      <c r="S283" s="107"/>
      <c r="T283" s="107"/>
      <c r="U283" s="107" t="s">
        <v>1624</v>
      </c>
      <c r="AA283" s="72"/>
      <c r="AB283" s="93"/>
      <c r="AD283" s="103"/>
      <c r="AE283" s="104"/>
    </row>
    <row r="284" spans="2:31" x14ac:dyDescent="0.25">
      <c r="B284" s="357">
        <v>174</v>
      </c>
      <c r="C284" s="87" t="s">
        <v>1389</v>
      </c>
      <c r="D284" s="87" t="s">
        <v>287</v>
      </c>
      <c r="E284" s="87" t="s">
        <v>1390</v>
      </c>
      <c r="F284" s="87" t="s">
        <v>50</v>
      </c>
      <c r="G284" s="87" t="s">
        <v>749</v>
      </c>
      <c r="H284" s="88">
        <v>53.7</v>
      </c>
      <c r="I284" s="89">
        <v>96.75</v>
      </c>
      <c r="J284" s="58">
        <v>1.1087880000000001E-3</v>
      </c>
      <c r="K284" s="85">
        <v>43973</v>
      </c>
      <c r="L284" s="85">
        <v>45067</v>
      </c>
      <c r="M284" s="87" t="s">
        <v>736</v>
      </c>
      <c r="N284" s="87" t="s">
        <v>1391</v>
      </c>
      <c r="O284" s="77">
        <v>1</v>
      </c>
      <c r="P284" s="87" t="s">
        <v>1604</v>
      </c>
      <c r="Q284" s="357">
        <v>174</v>
      </c>
      <c r="R284" s="48" t="s">
        <v>1610</v>
      </c>
      <c r="S284" s="107" t="s">
        <v>1606</v>
      </c>
      <c r="T284" s="107" t="s">
        <v>1607</v>
      </c>
      <c r="U284" s="107" t="s">
        <v>1601</v>
      </c>
      <c r="AA284" s="72"/>
      <c r="AB284" s="93"/>
      <c r="AD284" s="103"/>
      <c r="AE284" s="104"/>
    </row>
    <row r="285" spans="2:31" x14ac:dyDescent="0.25">
      <c r="B285" s="48">
        <v>175</v>
      </c>
      <c r="C285" s="87" t="s">
        <v>1392</v>
      </c>
      <c r="D285" s="87" t="s">
        <v>1393</v>
      </c>
      <c r="E285" s="87" t="s">
        <v>1394</v>
      </c>
      <c r="F285" s="87" t="s">
        <v>50</v>
      </c>
      <c r="G285" s="87" t="s">
        <v>749</v>
      </c>
      <c r="H285" s="88">
        <v>56</v>
      </c>
      <c r="I285" s="89">
        <v>58.84</v>
      </c>
      <c r="J285" s="58" t="s">
        <v>1395</v>
      </c>
      <c r="K285" s="85">
        <v>43973</v>
      </c>
      <c r="L285" s="85">
        <v>45067</v>
      </c>
      <c r="M285" s="87" t="s">
        <v>753</v>
      </c>
      <c r="N285" s="87" t="s">
        <v>1396</v>
      </c>
      <c r="O285" s="77">
        <v>1</v>
      </c>
      <c r="P285" s="87" t="s">
        <v>1604</v>
      </c>
      <c r="Q285" s="48">
        <v>175</v>
      </c>
      <c r="R285" s="48" t="s">
        <v>1605</v>
      </c>
      <c r="S285" s="107" t="s">
        <v>1606</v>
      </c>
      <c r="T285" s="107" t="s">
        <v>1607</v>
      </c>
      <c r="U285" s="107" t="s">
        <v>1618</v>
      </c>
      <c r="AA285" s="72"/>
      <c r="AB285" s="93"/>
      <c r="AD285" s="103"/>
      <c r="AE285" s="104"/>
    </row>
    <row r="286" spans="2:31" x14ac:dyDescent="0.25">
      <c r="B286" s="48">
        <v>175</v>
      </c>
      <c r="C286" s="87" t="s">
        <v>1392</v>
      </c>
      <c r="D286" s="87" t="s">
        <v>1393</v>
      </c>
      <c r="E286" s="87" t="s">
        <v>1394</v>
      </c>
      <c r="F286" s="87" t="s">
        <v>161</v>
      </c>
      <c r="G286" s="87" t="s">
        <v>749</v>
      </c>
      <c r="H286" s="88">
        <v>56.4</v>
      </c>
      <c r="I286" s="89">
        <v>58.84</v>
      </c>
      <c r="J286" s="58" t="s">
        <v>1397</v>
      </c>
      <c r="K286" s="85">
        <v>43973</v>
      </c>
      <c r="L286" s="85">
        <v>45067</v>
      </c>
      <c r="M286" s="87" t="s">
        <v>753</v>
      </c>
      <c r="N286" s="87" t="s">
        <v>1396</v>
      </c>
      <c r="O286" s="77">
        <v>1</v>
      </c>
      <c r="P286" s="87" t="s">
        <v>1604</v>
      </c>
      <c r="Q286" s="48"/>
      <c r="R286" s="48" t="s">
        <v>1605</v>
      </c>
      <c r="S286" s="107" t="s">
        <v>1606</v>
      </c>
      <c r="T286" s="107" t="s">
        <v>1607</v>
      </c>
      <c r="U286" s="107" t="s">
        <v>1618</v>
      </c>
      <c r="AA286" s="72"/>
      <c r="AB286" s="93"/>
      <c r="AD286" s="103"/>
      <c r="AE286" s="104"/>
    </row>
    <row r="287" spans="2:31" x14ac:dyDescent="0.25">
      <c r="B287" s="48">
        <v>176</v>
      </c>
      <c r="C287" s="87" t="s">
        <v>1398</v>
      </c>
      <c r="D287" s="87" t="s">
        <v>466</v>
      </c>
      <c r="E287" s="87" t="s">
        <v>1399</v>
      </c>
      <c r="F287" s="87" t="s">
        <v>50</v>
      </c>
      <c r="G287" s="87" t="s">
        <v>749</v>
      </c>
      <c r="H287" s="88">
        <v>63</v>
      </c>
      <c r="I287" s="89">
        <v>47.2</v>
      </c>
      <c r="J287" s="58">
        <v>6.346085E-4</v>
      </c>
      <c r="K287" s="85">
        <v>43973</v>
      </c>
      <c r="L287" s="85">
        <v>45067</v>
      </c>
      <c r="M287" s="87" t="s">
        <v>753</v>
      </c>
      <c r="N287" s="87" t="s">
        <v>1400</v>
      </c>
      <c r="O287" s="77">
        <v>1</v>
      </c>
      <c r="P287" s="87" t="s">
        <v>1604</v>
      </c>
      <c r="Q287" s="357">
        <v>176</v>
      </c>
      <c r="R287" s="357" t="s">
        <v>1605</v>
      </c>
      <c r="S287" s="107" t="s">
        <v>1606</v>
      </c>
      <c r="T287" s="107" t="s">
        <v>1607</v>
      </c>
      <c r="U287" s="107" t="s">
        <v>1601</v>
      </c>
      <c r="AA287" s="72"/>
      <c r="AB287" s="93"/>
      <c r="AD287" s="103"/>
      <c r="AE287" s="104"/>
    </row>
    <row r="288" spans="2:31" x14ac:dyDescent="0.25">
      <c r="B288" s="48">
        <v>176</v>
      </c>
      <c r="C288" s="87" t="s">
        <v>1398</v>
      </c>
      <c r="D288" s="87" t="s">
        <v>466</v>
      </c>
      <c r="E288" s="87" t="s">
        <v>1399</v>
      </c>
      <c r="F288" s="87" t="s">
        <v>161</v>
      </c>
      <c r="G288" s="87" t="s">
        <v>749</v>
      </c>
      <c r="H288" s="88">
        <v>63.6</v>
      </c>
      <c r="I288" s="89">
        <v>47.2</v>
      </c>
      <c r="J288" s="58">
        <v>6.7103900000000001E-4</v>
      </c>
      <c r="K288" s="85">
        <v>43973</v>
      </c>
      <c r="L288" s="85">
        <v>45067</v>
      </c>
      <c r="M288" s="87" t="s">
        <v>753</v>
      </c>
      <c r="N288" s="87" t="s">
        <v>1400</v>
      </c>
      <c r="O288" s="77">
        <v>1</v>
      </c>
      <c r="P288" s="87" t="s">
        <v>1604</v>
      </c>
      <c r="Q288" s="48"/>
      <c r="R288" s="48" t="s">
        <v>1605</v>
      </c>
      <c r="S288" s="107" t="s">
        <v>1606</v>
      </c>
      <c r="T288" s="107" t="s">
        <v>1607</v>
      </c>
      <c r="U288" s="107" t="s">
        <v>1601</v>
      </c>
      <c r="AA288" s="72"/>
      <c r="AB288" s="93"/>
    </row>
    <row r="289" spans="2:28" x14ac:dyDescent="0.25">
      <c r="B289" s="48">
        <v>177</v>
      </c>
      <c r="C289" s="87" t="s">
        <v>1401</v>
      </c>
      <c r="D289" s="87" t="s">
        <v>317</v>
      </c>
      <c r="E289" s="87" t="s">
        <v>1402</v>
      </c>
      <c r="F289" s="87" t="s">
        <v>50</v>
      </c>
      <c r="G289" s="87" t="s">
        <v>749</v>
      </c>
      <c r="H289" s="88">
        <v>61.1</v>
      </c>
      <c r="I289" s="89">
        <v>98.14</v>
      </c>
      <c r="J289" s="58">
        <v>1.2797069999999999E-3</v>
      </c>
      <c r="K289" s="85">
        <v>43973</v>
      </c>
      <c r="L289" s="85">
        <v>45067</v>
      </c>
      <c r="M289" s="87" t="s">
        <v>753</v>
      </c>
      <c r="N289" s="87" t="s">
        <v>1403</v>
      </c>
      <c r="O289" s="77">
        <v>1</v>
      </c>
      <c r="P289" s="87" t="s">
        <v>1604</v>
      </c>
      <c r="Q289" s="48">
        <v>177</v>
      </c>
      <c r="R289" s="48" t="s">
        <v>1605</v>
      </c>
      <c r="S289" s="107" t="s">
        <v>1606</v>
      </c>
      <c r="T289" s="107" t="s">
        <v>1607</v>
      </c>
      <c r="U289" s="107" t="s">
        <v>1603</v>
      </c>
      <c r="AA289" s="72"/>
      <c r="AB289" s="93"/>
    </row>
    <row r="290" spans="2:28" x14ac:dyDescent="0.25">
      <c r="B290" s="48">
        <v>177</v>
      </c>
      <c r="C290" s="87" t="s">
        <v>1401</v>
      </c>
      <c r="D290" s="87" t="s">
        <v>317</v>
      </c>
      <c r="E290" s="87" t="s">
        <v>1402</v>
      </c>
      <c r="F290" s="87" t="s">
        <v>161</v>
      </c>
      <c r="G290" s="87" t="s">
        <v>749</v>
      </c>
      <c r="H290" s="88">
        <v>61.4</v>
      </c>
      <c r="I290" s="89">
        <v>98.14</v>
      </c>
      <c r="J290" s="58">
        <v>1.3469860000000001E-3</v>
      </c>
      <c r="K290" s="85">
        <v>43973</v>
      </c>
      <c r="L290" s="85">
        <v>45067</v>
      </c>
      <c r="M290" s="87" t="s">
        <v>753</v>
      </c>
      <c r="N290" s="87" t="s">
        <v>1403</v>
      </c>
      <c r="O290" s="77">
        <v>1</v>
      </c>
      <c r="P290" s="87" t="s">
        <v>1604</v>
      </c>
      <c r="Q290" s="48"/>
      <c r="R290" s="48" t="s">
        <v>1605</v>
      </c>
      <c r="S290" s="107" t="s">
        <v>1606</v>
      </c>
      <c r="T290" s="107" t="s">
        <v>1607</v>
      </c>
      <c r="U290" s="107" t="s">
        <v>1603</v>
      </c>
      <c r="AA290" s="72"/>
      <c r="AB290" s="93"/>
    </row>
    <row r="291" spans="2:28" x14ac:dyDescent="0.25">
      <c r="B291" s="48">
        <v>178</v>
      </c>
      <c r="C291" s="87" t="s">
        <v>1404</v>
      </c>
      <c r="D291" s="87" t="s">
        <v>527</v>
      </c>
      <c r="E291" s="87" t="s">
        <v>1405</v>
      </c>
      <c r="F291" s="87" t="s">
        <v>50</v>
      </c>
      <c r="G291" s="87" t="s">
        <v>749</v>
      </c>
      <c r="H291" s="88">
        <v>61.1</v>
      </c>
      <c r="I291" s="89">
        <v>96.17</v>
      </c>
      <c r="J291" s="58">
        <v>1.2540190000000001E-3</v>
      </c>
      <c r="K291" s="85">
        <v>43973</v>
      </c>
      <c r="L291" s="85">
        <v>45067</v>
      </c>
      <c r="M291" s="87" t="s">
        <v>736</v>
      </c>
      <c r="N291" s="87" t="s">
        <v>1406</v>
      </c>
      <c r="O291" s="77">
        <v>1</v>
      </c>
      <c r="P291" s="87" t="s">
        <v>1604</v>
      </c>
      <c r="Q291" s="48">
        <v>178</v>
      </c>
      <c r="R291" s="48" t="s">
        <v>1605</v>
      </c>
      <c r="S291" s="107" t="s">
        <v>1606</v>
      </c>
      <c r="T291" s="107" t="s">
        <v>1607</v>
      </c>
      <c r="U291" s="107" t="s">
        <v>1601</v>
      </c>
      <c r="AA291" s="72"/>
      <c r="AB291" s="93"/>
    </row>
    <row r="292" spans="2:28" x14ac:dyDescent="0.25">
      <c r="B292" s="48">
        <v>178</v>
      </c>
      <c r="C292" s="87" t="s">
        <v>1404</v>
      </c>
      <c r="D292" s="87" t="s">
        <v>527</v>
      </c>
      <c r="E292" s="87" t="s">
        <v>1405</v>
      </c>
      <c r="F292" s="87" t="s">
        <v>161</v>
      </c>
      <c r="G292" s="87" t="s">
        <v>749</v>
      </c>
      <c r="H292" s="88">
        <v>61.4</v>
      </c>
      <c r="I292" s="89">
        <v>96.17</v>
      </c>
      <c r="J292" s="58">
        <v>1.3199469999999999E-3</v>
      </c>
      <c r="K292" s="85">
        <v>43973</v>
      </c>
      <c r="L292" s="85">
        <v>45067</v>
      </c>
      <c r="M292" s="87" t="s">
        <v>736</v>
      </c>
      <c r="N292" s="87" t="s">
        <v>1406</v>
      </c>
      <c r="O292" s="77">
        <v>1</v>
      </c>
      <c r="P292" s="87" t="s">
        <v>1604</v>
      </c>
      <c r="Q292" s="48"/>
      <c r="R292" s="48" t="s">
        <v>1605</v>
      </c>
      <c r="S292" s="107" t="s">
        <v>1606</v>
      </c>
      <c r="T292" s="107" t="s">
        <v>1607</v>
      </c>
      <c r="U292" s="107" t="s">
        <v>1601</v>
      </c>
      <c r="AA292" s="72"/>
      <c r="AB292" s="93"/>
    </row>
    <row r="293" spans="2:28" x14ac:dyDescent="0.25">
      <c r="B293" s="48">
        <v>179</v>
      </c>
      <c r="C293" s="87" t="s">
        <v>1407</v>
      </c>
      <c r="D293" s="87" t="s">
        <v>519</v>
      </c>
      <c r="E293" s="87" t="s">
        <v>1408</v>
      </c>
      <c r="F293" s="87" t="s">
        <v>50</v>
      </c>
      <c r="G293" s="87" t="s">
        <v>749</v>
      </c>
      <c r="H293" s="88">
        <v>63.3</v>
      </c>
      <c r="I293" s="89">
        <v>91.82</v>
      </c>
      <c r="J293" s="58">
        <v>1.240407E-3</v>
      </c>
      <c r="K293" s="85">
        <v>43975</v>
      </c>
      <c r="L293" s="85">
        <v>45069</v>
      </c>
      <c r="M293" s="87" t="s">
        <v>736</v>
      </c>
      <c r="N293" s="87" t="s">
        <v>1409</v>
      </c>
      <c r="O293" s="77">
        <v>1</v>
      </c>
      <c r="P293" s="87" t="s">
        <v>1604</v>
      </c>
      <c r="Q293" s="48">
        <v>179</v>
      </c>
      <c r="R293" s="48" t="s">
        <v>1610</v>
      </c>
      <c r="S293" s="107" t="s">
        <v>1606</v>
      </c>
      <c r="T293" s="107" t="s">
        <v>1607</v>
      </c>
      <c r="U293" s="107" t="s">
        <v>1601</v>
      </c>
    </row>
    <row r="294" spans="2:28" x14ac:dyDescent="0.25">
      <c r="B294" s="48">
        <v>180</v>
      </c>
      <c r="C294" s="87" t="s">
        <v>1410</v>
      </c>
      <c r="D294" s="87" t="s">
        <v>529</v>
      </c>
      <c r="E294" s="87" t="s">
        <v>1411</v>
      </c>
      <c r="F294" s="87" t="s">
        <v>50</v>
      </c>
      <c r="G294" s="87" t="s">
        <v>749</v>
      </c>
      <c r="H294" s="88">
        <v>61.7</v>
      </c>
      <c r="I294" s="89">
        <v>84.36</v>
      </c>
      <c r="J294" s="58">
        <v>1.1108229999999999E-3</v>
      </c>
      <c r="K294" s="85">
        <v>43980</v>
      </c>
      <c r="L294" s="85">
        <v>45074</v>
      </c>
      <c r="M294" s="87" t="s">
        <v>736</v>
      </c>
      <c r="N294" s="87" t="s">
        <v>1412</v>
      </c>
      <c r="O294" s="77">
        <v>1</v>
      </c>
      <c r="P294" s="87" t="s">
        <v>1604</v>
      </c>
      <c r="Q294" s="48">
        <v>180</v>
      </c>
      <c r="R294" s="48" t="s">
        <v>1605</v>
      </c>
      <c r="S294" s="107" t="s">
        <v>1606</v>
      </c>
      <c r="T294" s="107" t="s">
        <v>1607</v>
      </c>
      <c r="U294" s="107" t="s">
        <v>1601</v>
      </c>
    </row>
    <row r="295" spans="2:28" x14ac:dyDescent="0.25">
      <c r="B295" s="48">
        <v>180</v>
      </c>
      <c r="C295" s="87" t="s">
        <v>1410</v>
      </c>
      <c r="D295" s="87" t="s">
        <v>529</v>
      </c>
      <c r="E295" s="87" t="s">
        <v>1411</v>
      </c>
      <c r="F295" s="87" t="s">
        <v>161</v>
      </c>
      <c r="G295" s="87" t="s">
        <v>749</v>
      </c>
      <c r="H295" s="88">
        <v>62.1</v>
      </c>
      <c r="I295" s="89">
        <v>84.36</v>
      </c>
      <c r="J295" s="58">
        <v>1.1710539999999999E-3</v>
      </c>
      <c r="K295" s="85">
        <v>43980</v>
      </c>
      <c r="L295" s="85">
        <v>45074</v>
      </c>
      <c r="M295" s="87" t="s">
        <v>736</v>
      </c>
      <c r="N295" s="87" t="s">
        <v>1412</v>
      </c>
      <c r="O295" s="77">
        <v>1</v>
      </c>
      <c r="P295" s="87" t="s">
        <v>1604</v>
      </c>
      <c r="Q295" s="48"/>
      <c r="R295" s="48" t="s">
        <v>1605</v>
      </c>
      <c r="S295" s="107" t="s">
        <v>1606</v>
      </c>
      <c r="T295" s="107" t="s">
        <v>1607</v>
      </c>
      <c r="U295" s="107" t="s">
        <v>1601</v>
      </c>
      <c r="AA295" s="72"/>
      <c r="AB295" s="93"/>
    </row>
    <row r="296" spans="2:28" x14ac:dyDescent="0.25">
      <c r="B296" s="48">
        <v>181</v>
      </c>
      <c r="C296" s="87" t="s">
        <v>1413</v>
      </c>
      <c r="D296" s="87" t="s">
        <v>1414</v>
      </c>
      <c r="E296" s="87" t="s">
        <v>1415</v>
      </c>
      <c r="F296" s="87" t="s">
        <v>50</v>
      </c>
      <c r="G296" s="87" t="s">
        <v>749</v>
      </c>
      <c r="H296" s="88">
        <v>50.6</v>
      </c>
      <c r="I296" s="89">
        <v>77.510000000000005</v>
      </c>
      <c r="J296" s="58">
        <v>8.3701179999999997E-4</v>
      </c>
      <c r="K296" s="85">
        <v>43980</v>
      </c>
      <c r="L296" s="85">
        <v>45074</v>
      </c>
      <c r="M296" s="87" t="s">
        <v>736</v>
      </c>
      <c r="N296" s="87" t="s">
        <v>1416</v>
      </c>
      <c r="O296" s="77">
        <v>1</v>
      </c>
      <c r="P296" s="87" t="s">
        <v>1604</v>
      </c>
      <c r="Q296" s="48">
        <v>181</v>
      </c>
      <c r="R296" s="48" t="s">
        <v>1605</v>
      </c>
      <c r="S296" s="107" t="s">
        <v>1606</v>
      </c>
      <c r="T296" s="107" t="s">
        <v>1607</v>
      </c>
      <c r="U296" s="107" t="s">
        <v>1614</v>
      </c>
    </row>
    <row r="297" spans="2:28" x14ac:dyDescent="0.25">
      <c r="B297" s="48">
        <v>181</v>
      </c>
      <c r="C297" s="87" t="s">
        <v>1413</v>
      </c>
      <c r="D297" s="87" t="s">
        <v>1414</v>
      </c>
      <c r="E297" s="87" t="s">
        <v>1415</v>
      </c>
      <c r="F297" s="87" t="s">
        <v>161</v>
      </c>
      <c r="G297" s="87" t="s">
        <v>749</v>
      </c>
      <c r="H297" s="88">
        <v>51</v>
      </c>
      <c r="I297" s="89">
        <v>77.510000000000005</v>
      </c>
      <c r="J297" s="58">
        <v>8.8364240000000005E-4</v>
      </c>
      <c r="K297" s="85">
        <v>43980</v>
      </c>
      <c r="L297" s="85">
        <v>45074</v>
      </c>
      <c r="M297" s="87" t="s">
        <v>736</v>
      </c>
      <c r="N297" s="87" t="s">
        <v>1416</v>
      </c>
      <c r="O297" s="77">
        <v>1</v>
      </c>
      <c r="P297" s="87" t="s">
        <v>1604</v>
      </c>
      <c r="Q297" s="48"/>
      <c r="R297" s="48" t="s">
        <v>1605</v>
      </c>
      <c r="S297" s="107" t="s">
        <v>1606</v>
      </c>
      <c r="T297" s="107" t="s">
        <v>1607</v>
      </c>
      <c r="U297" s="107" t="s">
        <v>1614</v>
      </c>
    </row>
    <row r="298" spans="2:28" x14ac:dyDescent="0.25">
      <c r="B298" s="48">
        <v>182</v>
      </c>
      <c r="C298" s="87" t="s">
        <v>1417</v>
      </c>
      <c r="D298" s="87" t="s">
        <v>289</v>
      </c>
      <c r="E298" s="87" t="s">
        <v>1418</v>
      </c>
      <c r="F298" s="87" t="s">
        <v>50</v>
      </c>
      <c r="G298" s="87" t="s">
        <v>749</v>
      </c>
      <c r="H298" s="88">
        <v>57.4</v>
      </c>
      <c r="I298" s="89">
        <v>97.6</v>
      </c>
      <c r="J298" s="58">
        <v>1.195598E-3</v>
      </c>
      <c r="K298" s="85">
        <v>43980</v>
      </c>
      <c r="L298" s="85">
        <v>45074</v>
      </c>
      <c r="M298" s="87" t="s">
        <v>736</v>
      </c>
      <c r="N298" s="87" t="s">
        <v>1419</v>
      </c>
      <c r="O298" s="77">
        <v>1</v>
      </c>
      <c r="P298" s="87" t="s">
        <v>1604</v>
      </c>
      <c r="Q298" s="48">
        <v>182</v>
      </c>
      <c r="R298" s="48" t="s">
        <v>1610</v>
      </c>
      <c r="S298" s="107" t="s">
        <v>1606</v>
      </c>
      <c r="T298" s="107" t="s">
        <v>1607</v>
      </c>
      <c r="U298" s="107" t="s">
        <v>1608</v>
      </c>
      <c r="AA298" s="72"/>
      <c r="AB298" s="93"/>
    </row>
    <row r="299" spans="2:28" x14ac:dyDescent="0.25">
      <c r="B299" s="48">
        <v>183</v>
      </c>
      <c r="C299" s="87" t="s">
        <v>1420</v>
      </c>
      <c r="D299" s="87" t="s">
        <v>1421</v>
      </c>
      <c r="E299" s="87" t="s">
        <v>1422</v>
      </c>
      <c r="F299" s="87" t="s">
        <v>735</v>
      </c>
      <c r="G299" s="87" t="s">
        <v>735</v>
      </c>
      <c r="H299" s="88">
        <v>49.6</v>
      </c>
      <c r="I299" s="89">
        <v>18.8</v>
      </c>
      <c r="J299" s="58" t="s">
        <v>1423</v>
      </c>
      <c r="K299" s="85">
        <v>43980</v>
      </c>
      <c r="L299" s="85">
        <v>45074</v>
      </c>
      <c r="M299" s="87" t="s">
        <v>736</v>
      </c>
      <c r="N299" s="87" t="s">
        <v>1424</v>
      </c>
      <c r="O299" s="77">
        <v>1</v>
      </c>
      <c r="P299" s="87" t="s">
        <v>735</v>
      </c>
      <c r="Q299" s="48">
        <v>183</v>
      </c>
      <c r="R299" s="48" t="e">
        <v>#N/A</v>
      </c>
      <c r="S299" s="107"/>
      <c r="T299" s="107"/>
      <c r="U299" s="107" t="s">
        <v>1608</v>
      </c>
    </row>
    <row r="300" spans="2:28" x14ac:dyDescent="0.25">
      <c r="B300" s="48">
        <v>184</v>
      </c>
      <c r="C300" s="87" t="s">
        <v>1425</v>
      </c>
      <c r="D300" s="87" t="s">
        <v>133</v>
      </c>
      <c r="E300" s="87" t="s">
        <v>1426</v>
      </c>
      <c r="F300" s="87" t="s">
        <v>735</v>
      </c>
      <c r="G300" s="87" t="s">
        <v>735</v>
      </c>
      <c r="H300" s="88">
        <v>42.3</v>
      </c>
      <c r="I300" s="89">
        <v>33.39</v>
      </c>
      <c r="J300" s="58">
        <v>4.6832820000000002E-4</v>
      </c>
      <c r="K300" s="85">
        <v>43980</v>
      </c>
      <c r="L300" s="85">
        <v>45074</v>
      </c>
      <c r="M300" s="87" t="s">
        <v>736</v>
      </c>
      <c r="N300" s="87" t="s">
        <v>1427</v>
      </c>
      <c r="O300" s="77">
        <v>1</v>
      </c>
      <c r="P300" s="87" t="s">
        <v>735</v>
      </c>
      <c r="Q300" s="48">
        <v>184</v>
      </c>
      <c r="R300" s="48" t="e">
        <v>#N/A</v>
      </c>
      <c r="S300" s="107"/>
      <c r="T300" s="107"/>
      <c r="U300" s="107" t="s">
        <v>1613</v>
      </c>
    </row>
    <row r="301" spans="2:28" x14ac:dyDescent="0.25">
      <c r="B301" s="48">
        <v>185</v>
      </c>
      <c r="C301" s="87" t="s">
        <v>1428</v>
      </c>
      <c r="D301" s="87" t="s">
        <v>438</v>
      </c>
      <c r="E301" s="87" t="s">
        <v>1429</v>
      </c>
      <c r="F301" s="87" t="s">
        <v>50</v>
      </c>
      <c r="G301" s="87" t="s">
        <v>749</v>
      </c>
      <c r="H301" s="88">
        <v>62.3</v>
      </c>
      <c r="I301" s="89">
        <v>98.44</v>
      </c>
      <c r="J301" s="58">
        <v>1.3088290000000001E-3</v>
      </c>
      <c r="K301" s="85">
        <v>43980</v>
      </c>
      <c r="L301" s="85">
        <v>45074</v>
      </c>
      <c r="M301" s="87" t="s">
        <v>753</v>
      </c>
      <c r="N301" s="87" t="s">
        <v>1430</v>
      </c>
      <c r="O301" s="77">
        <v>1</v>
      </c>
      <c r="P301" s="87" t="s">
        <v>1604</v>
      </c>
      <c r="Q301" s="357">
        <v>185</v>
      </c>
      <c r="R301" s="357" t="s">
        <v>1605</v>
      </c>
      <c r="S301" s="107" t="s">
        <v>1606</v>
      </c>
      <c r="T301" s="107" t="s">
        <v>1607</v>
      </c>
      <c r="U301" s="107" t="s">
        <v>1608</v>
      </c>
    </row>
    <row r="302" spans="2:28" x14ac:dyDescent="0.25">
      <c r="B302" s="357">
        <v>185</v>
      </c>
      <c r="C302" s="87" t="s">
        <v>1428</v>
      </c>
      <c r="D302" s="87" t="s">
        <v>438</v>
      </c>
      <c r="E302" s="87" t="s">
        <v>1429</v>
      </c>
      <c r="F302" s="87" t="s">
        <v>161</v>
      </c>
      <c r="G302" s="87" t="s">
        <v>749</v>
      </c>
      <c r="H302" s="88">
        <v>62.6</v>
      </c>
      <c r="I302" s="89">
        <v>98.44</v>
      </c>
      <c r="J302" s="58">
        <v>1.3775090000000001E-3</v>
      </c>
      <c r="K302" s="85">
        <v>43980</v>
      </c>
      <c r="L302" s="85">
        <v>45074</v>
      </c>
      <c r="M302" s="87" t="s">
        <v>753</v>
      </c>
      <c r="N302" s="87" t="s">
        <v>1430</v>
      </c>
      <c r="O302" s="77">
        <v>1</v>
      </c>
      <c r="P302" s="87" t="s">
        <v>1604</v>
      </c>
      <c r="Q302" s="357"/>
      <c r="R302" s="48" t="s">
        <v>1605</v>
      </c>
      <c r="S302" s="107" t="s">
        <v>1606</v>
      </c>
      <c r="T302" s="107" t="s">
        <v>1607</v>
      </c>
      <c r="U302" s="107" t="s">
        <v>1608</v>
      </c>
    </row>
    <row r="303" spans="2:28" x14ac:dyDescent="0.25">
      <c r="B303" s="48">
        <v>186</v>
      </c>
      <c r="C303" s="87" t="s">
        <v>1431</v>
      </c>
      <c r="D303" s="87" t="s">
        <v>513</v>
      </c>
      <c r="E303" s="87" t="s">
        <v>1433</v>
      </c>
      <c r="F303" s="87" t="s">
        <v>50</v>
      </c>
      <c r="G303" s="87" t="s">
        <v>749</v>
      </c>
      <c r="H303" s="88">
        <v>51.2</v>
      </c>
      <c r="I303" s="89">
        <v>98.54</v>
      </c>
      <c r="J303" s="58" t="s">
        <v>1434</v>
      </c>
      <c r="K303" s="85">
        <v>43980</v>
      </c>
      <c r="L303" s="85">
        <v>45074</v>
      </c>
      <c r="M303" s="87" t="s">
        <v>736</v>
      </c>
      <c r="N303" s="87" t="s">
        <v>1435</v>
      </c>
      <c r="O303" s="77">
        <v>1</v>
      </c>
      <c r="P303" s="87" t="s">
        <v>1604</v>
      </c>
      <c r="Q303" s="48">
        <v>186</v>
      </c>
      <c r="R303" s="48" t="s">
        <v>1605</v>
      </c>
      <c r="S303" s="107" t="s">
        <v>1606</v>
      </c>
      <c r="T303" s="107" t="s">
        <v>1607</v>
      </c>
      <c r="U303" s="107" t="s">
        <v>1601</v>
      </c>
    </row>
    <row r="304" spans="2:28" x14ac:dyDescent="0.25">
      <c r="B304" s="48">
        <v>186</v>
      </c>
      <c r="C304" s="87" t="s">
        <v>1431</v>
      </c>
      <c r="D304" s="87" t="s">
        <v>513</v>
      </c>
      <c r="E304" s="87" t="s">
        <v>1433</v>
      </c>
      <c r="F304" s="87" t="s">
        <v>161</v>
      </c>
      <c r="G304" s="87" t="s">
        <v>749</v>
      </c>
      <c r="H304" s="88">
        <v>51.6</v>
      </c>
      <c r="I304" s="89">
        <v>98.54</v>
      </c>
      <c r="J304" s="58" t="s">
        <v>1436</v>
      </c>
      <c r="K304" s="85">
        <v>43980</v>
      </c>
      <c r="L304" s="85">
        <v>45074</v>
      </c>
      <c r="M304" s="87" t="s">
        <v>736</v>
      </c>
      <c r="N304" s="87" t="s">
        <v>1435</v>
      </c>
      <c r="O304" s="77">
        <v>1</v>
      </c>
      <c r="P304" s="87" t="s">
        <v>1604</v>
      </c>
      <c r="Q304" s="48"/>
      <c r="R304" s="48" t="s">
        <v>1605</v>
      </c>
      <c r="S304" s="107" t="s">
        <v>1606</v>
      </c>
      <c r="T304" s="107" t="s">
        <v>1607</v>
      </c>
      <c r="U304" s="107" t="s">
        <v>1601</v>
      </c>
    </row>
    <row r="305" spans="2:21" x14ac:dyDescent="0.25">
      <c r="B305" s="48">
        <v>187</v>
      </c>
      <c r="C305" s="87" t="s">
        <v>1437</v>
      </c>
      <c r="D305" s="87" t="s">
        <v>291</v>
      </c>
      <c r="E305" s="87" t="s">
        <v>1439</v>
      </c>
      <c r="F305" s="87" t="s">
        <v>50</v>
      </c>
      <c r="G305" s="87" t="s">
        <v>749</v>
      </c>
      <c r="H305" s="88">
        <v>57.2</v>
      </c>
      <c r="I305" s="89">
        <v>74.790000000000006</v>
      </c>
      <c r="J305" s="58">
        <v>9.1298340000000005E-4</v>
      </c>
      <c r="K305" s="85">
        <v>43980</v>
      </c>
      <c r="L305" s="85">
        <v>45074</v>
      </c>
      <c r="M305" s="87" t="s">
        <v>736</v>
      </c>
      <c r="N305" s="87" t="s">
        <v>1440</v>
      </c>
      <c r="O305" s="77">
        <v>1</v>
      </c>
      <c r="P305" s="87" t="s">
        <v>1604</v>
      </c>
      <c r="Q305" s="48">
        <v>187</v>
      </c>
      <c r="R305" s="48" t="s">
        <v>1610</v>
      </c>
      <c r="S305" s="107" t="s">
        <v>1606</v>
      </c>
      <c r="T305" s="107" t="s">
        <v>1607</v>
      </c>
      <c r="U305" s="107" t="s">
        <v>1601</v>
      </c>
    </row>
    <row r="306" spans="2:21" x14ac:dyDescent="0.25">
      <c r="B306" s="48">
        <v>188</v>
      </c>
      <c r="C306" s="87" t="s">
        <v>1441</v>
      </c>
      <c r="D306" s="87" t="s">
        <v>1442</v>
      </c>
      <c r="E306" s="87" t="s">
        <v>1443</v>
      </c>
      <c r="F306" s="87" t="s">
        <v>50</v>
      </c>
      <c r="G306" s="87" t="s">
        <v>749</v>
      </c>
      <c r="H306" s="88">
        <v>56.4</v>
      </c>
      <c r="I306" s="89">
        <v>100</v>
      </c>
      <c r="J306" s="58" t="s">
        <v>1444</v>
      </c>
      <c r="K306" s="85">
        <v>43980</v>
      </c>
      <c r="L306" s="85">
        <v>45074</v>
      </c>
      <c r="M306" s="87" t="s">
        <v>1066</v>
      </c>
      <c r="N306" s="87" t="s">
        <v>1445</v>
      </c>
      <c r="O306" s="77">
        <v>1</v>
      </c>
      <c r="P306" s="87" t="s">
        <v>1604</v>
      </c>
      <c r="Q306" s="48">
        <v>188</v>
      </c>
      <c r="R306" s="48" t="s">
        <v>1610</v>
      </c>
      <c r="S306" s="107" t="s">
        <v>1606</v>
      </c>
      <c r="T306" s="107" t="s">
        <v>1607</v>
      </c>
      <c r="U306" s="107" t="s">
        <v>1611</v>
      </c>
    </row>
    <row r="307" spans="2:21" x14ac:dyDescent="0.25">
      <c r="B307" s="48">
        <v>189</v>
      </c>
      <c r="C307" s="87" t="s">
        <v>1446</v>
      </c>
      <c r="D307" s="87" t="s">
        <v>707</v>
      </c>
      <c r="E307" s="87" t="s">
        <v>1447</v>
      </c>
      <c r="F307" s="87" t="s">
        <v>50</v>
      </c>
      <c r="G307" s="87" t="s">
        <v>749</v>
      </c>
      <c r="H307" s="88">
        <v>51.5</v>
      </c>
      <c r="I307" s="89">
        <v>91.64</v>
      </c>
      <c r="J307" s="58">
        <v>1.0072E-3</v>
      </c>
      <c r="K307" s="85">
        <v>43980</v>
      </c>
      <c r="L307" s="85">
        <v>45074</v>
      </c>
      <c r="M307" s="87" t="s">
        <v>753</v>
      </c>
      <c r="N307" s="87" t="s">
        <v>1448</v>
      </c>
      <c r="O307" s="77">
        <v>1</v>
      </c>
      <c r="P307" s="87" t="s">
        <v>1604</v>
      </c>
      <c r="Q307" s="48">
        <v>189</v>
      </c>
      <c r="R307" s="48" t="s">
        <v>1605</v>
      </c>
      <c r="S307" s="107" t="s">
        <v>1606</v>
      </c>
      <c r="T307" s="107" t="s">
        <v>1607</v>
      </c>
      <c r="U307" s="107" t="s">
        <v>1601</v>
      </c>
    </row>
    <row r="308" spans="2:21" x14ac:dyDescent="0.25">
      <c r="B308" s="48">
        <v>189</v>
      </c>
      <c r="C308" s="87" t="s">
        <v>1446</v>
      </c>
      <c r="D308" s="87" t="s">
        <v>707</v>
      </c>
      <c r="E308" s="87" t="s">
        <v>1447</v>
      </c>
      <c r="F308" s="87" t="s">
        <v>161</v>
      </c>
      <c r="G308" s="87" t="s">
        <v>749</v>
      </c>
      <c r="H308" s="88">
        <v>51.9</v>
      </c>
      <c r="I308" s="89">
        <v>91.64</v>
      </c>
      <c r="J308" s="58">
        <v>1.0631659999999999E-3</v>
      </c>
      <c r="K308" s="85">
        <v>43980</v>
      </c>
      <c r="L308" s="85">
        <v>45074</v>
      </c>
      <c r="M308" s="87" t="s">
        <v>753</v>
      </c>
      <c r="N308" s="87" t="s">
        <v>1448</v>
      </c>
      <c r="O308" s="77">
        <v>1</v>
      </c>
      <c r="P308" s="87" t="s">
        <v>1604</v>
      </c>
      <c r="Q308" s="48"/>
      <c r="R308" s="48" t="s">
        <v>1605</v>
      </c>
      <c r="S308" s="107" t="s">
        <v>1606</v>
      </c>
      <c r="T308" s="107" t="s">
        <v>1607</v>
      </c>
      <c r="U308" s="107" t="s">
        <v>1601</v>
      </c>
    </row>
    <row r="309" spans="2:21" x14ac:dyDescent="0.25">
      <c r="B309" s="48">
        <v>190</v>
      </c>
      <c r="C309" s="87" t="s">
        <v>1449</v>
      </c>
      <c r="D309" s="87" t="s">
        <v>187</v>
      </c>
      <c r="E309" s="87" t="s">
        <v>1450</v>
      </c>
      <c r="F309" s="87" t="s">
        <v>735</v>
      </c>
      <c r="G309" s="87" t="s">
        <v>735</v>
      </c>
      <c r="H309" s="88">
        <v>46.5</v>
      </c>
      <c r="I309" s="89">
        <v>31.9</v>
      </c>
      <c r="J309" s="58">
        <v>4.9185509999999995E-4</v>
      </c>
      <c r="K309" s="85">
        <v>43987</v>
      </c>
      <c r="L309" s="85">
        <v>45081</v>
      </c>
      <c r="M309" s="87" t="s">
        <v>736</v>
      </c>
      <c r="N309" s="87" t="s">
        <v>1451</v>
      </c>
      <c r="O309" s="77">
        <v>1</v>
      </c>
      <c r="P309" s="87" t="s">
        <v>735</v>
      </c>
      <c r="Q309" s="48">
        <v>190</v>
      </c>
      <c r="R309" s="48" t="e">
        <v>#N/A</v>
      </c>
      <c r="S309" s="107"/>
      <c r="T309" s="107"/>
      <c r="U309" s="107" t="s">
        <v>1613</v>
      </c>
    </row>
    <row r="310" spans="2:21" x14ac:dyDescent="0.25">
      <c r="B310" s="357">
        <v>191</v>
      </c>
      <c r="C310" s="87" t="s">
        <v>1452</v>
      </c>
      <c r="D310" s="87" t="s">
        <v>543</v>
      </c>
      <c r="E310" s="87" t="s">
        <v>1453</v>
      </c>
      <c r="F310" s="87" t="s">
        <v>50</v>
      </c>
      <c r="G310" s="87" t="s">
        <v>749</v>
      </c>
      <c r="H310" s="88">
        <v>58.2</v>
      </c>
      <c r="I310" s="89">
        <v>95.42</v>
      </c>
      <c r="J310" s="58">
        <v>1.1851839999999999E-3</v>
      </c>
      <c r="K310" s="85">
        <v>43987</v>
      </c>
      <c r="L310" s="85">
        <v>45081</v>
      </c>
      <c r="M310" s="87" t="s">
        <v>1066</v>
      </c>
      <c r="N310" s="87" t="s">
        <v>1454</v>
      </c>
      <c r="O310" s="77">
        <v>1</v>
      </c>
      <c r="P310" s="87" t="s">
        <v>1604</v>
      </c>
      <c r="Q310" s="357">
        <v>191</v>
      </c>
      <c r="R310" s="48" t="s">
        <v>1605</v>
      </c>
      <c r="S310" s="107" t="s">
        <v>1606</v>
      </c>
      <c r="T310" s="107" t="s">
        <v>1607</v>
      </c>
      <c r="U310" s="107" t="s">
        <v>1611</v>
      </c>
    </row>
    <row r="311" spans="2:21" x14ac:dyDescent="0.25">
      <c r="B311" s="357">
        <v>191</v>
      </c>
      <c r="C311" s="87" t="s">
        <v>1452</v>
      </c>
      <c r="D311" s="87" t="s">
        <v>543</v>
      </c>
      <c r="E311" s="87" t="s">
        <v>1453</v>
      </c>
      <c r="F311" s="87" t="s">
        <v>161</v>
      </c>
      <c r="G311" s="87" t="s">
        <v>749</v>
      </c>
      <c r="H311" s="88">
        <v>58.5</v>
      </c>
      <c r="I311" s="89">
        <v>95.42</v>
      </c>
      <c r="J311" s="58">
        <v>1.2477969999999999E-3</v>
      </c>
      <c r="K311" s="85">
        <v>43987</v>
      </c>
      <c r="L311" s="85">
        <v>45081</v>
      </c>
      <c r="M311" s="87" t="s">
        <v>1066</v>
      </c>
      <c r="N311" s="87" t="s">
        <v>1454</v>
      </c>
      <c r="O311" s="77">
        <v>1</v>
      </c>
      <c r="P311" s="87" t="s">
        <v>1604</v>
      </c>
      <c r="Q311" s="357"/>
      <c r="R311" s="48" t="s">
        <v>1605</v>
      </c>
      <c r="S311" s="107" t="s">
        <v>1606</v>
      </c>
      <c r="T311" s="107" t="s">
        <v>1607</v>
      </c>
      <c r="U311" s="107" t="s">
        <v>1611</v>
      </c>
    </row>
    <row r="312" spans="2:21" x14ac:dyDescent="0.25">
      <c r="B312" s="357">
        <v>192</v>
      </c>
      <c r="C312" s="87" t="s">
        <v>1455</v>
      </c>
      <c r="D312" s="87" t="s">
        <v>700</v>
      </c>
      <c r="E312" s="87" t="s">
        <v>1456</v>
      </c>
      <c r="F312" s="87" t="s">
        <v>50</v>
      </c>
      <c r="G312" s="87" t="s">
        <v>749</v>
      </c>
      <c r="H312" s="88">
        <v>60.7</v>
      </c>
      <c r="I312" s="89">
        <v>75.39</v>
      </c>
      <c r="J312" s="58">
        <v>9.7662029999999998E-4</v>
      </c>
      <c r="K312" s="85">
        <v>43987</v>
      </c>
      <c r="L312" s="85">
        <v>45081</v>
      </c>
      <c r="M312" s="87" t="s">
        <v>736</v>
      </c>
      <c r="N312" s="87" t="s">
        <v>1457</v>
      </c>
      <c r="O312" s="77">
        <v>1</v>
      </c>
      <c r="P312" s="87" t="s">
        <v>1604</v>
      </c>
      <c r="Q312" s="357">
        <v>192</v>
      </c>
      <c r="R312" s="48" t="s">
        <v>1605</v>
      </c>
      <c r="S312" s="107" t="s">
        <v>1606</v>
      </c>
      <c r="T312" s="107" t="s">
        <v>1607</v>
      </c>
      <c r="U312" s="107" t="s">
        <v>1601</v>
      </c>
    </row>
    <row r="313" spans="2:21" x14ac:dyDescent="0.25">
      <c r="B313" s="357">
        <v>192</v>
      </c>
      <c r="C313" s="87" t="s">
        <v>1455</v>
      </c>
      <c r="D313" s="87" t="s">
        <v>700</v>
      </c>
      <c r="E313" s="87" t="s">
        <v>1456</v>
      </c>
      <c r="F313" s="87" t="s">
        <v>161</v>
      </c>
      <c r="G313" s="87" t="s">
        <v>749</v>
      </c>
      <c r="H313" s="88">
        <v>61</v>
      </c>
      <c r="I313" s="89">
        <v>75.39</v>
      </c>
      <c r="J313" s="58">
        <v>1.027998E-3</v>
      </c>
      <c r="K313" s="85">
        <v>43987</v>
      </c>
      <c r="L313" s="85">
        <v>45081</v>
      </c>
      <c r="M313" s="87" t="s">
        <v>736</v>
      </c>
      <c r="N313" s="87" t="s">
        <v>1457</v>
      </c>
      <c r="O313" s="77">
        <v>1</v>
      </c>
      <c r="P313" s="87" t="s">
        <v>1604</v>
      </c>
      <c r="Q313" s="357"/>
      <c r="R313" s="48" t="s">
        <v>1605</v>
      </c>
      <c r="S313" s="107" t="s">
        <v>1606</v>
      </c>
      <c r="T313" s="107" t="s">
        <v>1607</v>
      </c>
      <c r="U313" s="107" t="s">
        <v>1601</v>
      </c>
    </row>
    <row r="314" spans="2:21" x14ac:dyDescent="0.25">
      <c r="B314" s="357">
        <v>193</v>
      </c>
      <c r="C314" s="87" t="s">
        <v>1458</v>
      </c>
      <c r="D314" s="87" t="s">
        <v>293</v>
      </c>
      <c r="E314" s="87" t="s">
        <v>1459</v>
      </c>
      <c r="F314" s="87" t="s">
        <v>50</v>
      </c>
      <c r="G314" s="87" t="s">
        <v>749</v>
      </c>
      <c r="H314" s="88">
        <v>56.8</v>
      </c>
      <c r="I314" s="89">
        <v>94.29</v>
      </c>
      <c r="J314" s="58">
        <v>1.142976E-3</v>
      </c>
      <c r="K314" s="85">
        <v>43987</v>
      </c>
      <c r="L314" s="85">
        <v>45081</v>
      </c>
      <c r="M314" s="87" t="s">
        <v>736</v>
      </c>
      <c r="N314" s="87" t="s">
        <v>1460</v>
      </c>
      <c r="O314" s="77">
        <v>1</v>
      </c>
      <c r="P314" s="87" t="s">
        <v>1604</v>
      </c>
      <c r="Q314" s="357">
        <v>193</v>
      </c>
      <c r="R314" s="48" t="s">
        <v>1610</v>
      </c>
      <c r="S314" s="107" t="s">
        <v>1606</v>
      </c>
      <c r="T314" s="107" t="s">
        <v>1607</v>
      </c>
      <c r="U314" s="107" t="s">
        <v>1601</v>
      </c>
    </row>
    <row r="315" spans="2:21" x14ac:dyDescent="0.25">
      <c r="B315" s="357">
        <v>194</v>
      </c>
      <c r="C315" s="87" t="s">
        <v>1461</v>
      </c>
      <c r="D315" s="87" t="s">
        <v>295</v>
      </c>
      <c r="E315" s="87" t="s">
        <v>1462</v>
      </c>
      <c r="F315" s="87" t="s">
        <v>50</v>
      </c>
      <c r="G315" s="87" t="s">
        <v>749</v>
      </c>
      <c r="H315" s="88">
        <v>60.4</v>
      </c>
      <c r="I315" s="89">
        <v>90.53</v>
      </c>
      <c r="J315" s="58">
        <v>1.1669510000000001E-3</v>
      </c>
      <c r="K315" s="85">
        <v>43987</v>
      </c>
      <c r="L315" s="85">
        <v>45081</v>
      </c>
      <c r="M315" s="87" t="s">
        <v>736</v>
      </c>
      <c r="N315" s="87" t="s">
        <v>1463</v>
      </c>
      <c r="O315" s="77">
        <v>1</v>
      </c>
      <c r="P315" s="87" t="s">
        <v>1604</v>
      </c>
      <c r="Q315" s="357">
        <v>194</v>
      </c>
      <c r="R315" s="48" t="s">
        <v>1610</v>
      </c>
      <c r="S315" s="107" t="s">
        <v>1606</v>
      </c>
      <c r="T315" s="107" t="s">
        <v>1607</v>
      </c>
      <c r="U315" s="107" t="s">
        <v>1601</v>
      </c>
    </row>
    <row r="316" spans="2:21" x14ac:dyDescent="0.25">
      <c r="B316" s="357">
        <v>195</v>
      </c>
      <c r="C316" s="87" t="s">
        <v>1464</v>
      </c>
      <c r="D316" s="87" t="s">
        <v>338</v>
      </c>
      <c r="E316" s="87" t="s">
        <v>1465</v>
      </c>
      <c r="F316" s="87" t="s">
        <v>50</v>
      </c>
      <c r="G316" s="87" t="s">
        <v>749</v>
      </c>
      <c r="H316" s="88">
        <v>60.5</v>
      </c>
      <c r="I316" s="89">
        <v>75.989999999999995</v>
      </c>
      <c r="J316" s="58">
        <v>9.8114940000000009E-4</v>
      </c>
      <c r="K316" s="85">
        <v>43987</v>
      </c>
      <c r="L316" s="85">
        <v>45081</v>
      </c>
      <c r="M316" s="87" t="s">
        <v>736</v>
      </c>
      <c r="N316" s="87" t="s">
        <v>1466</v>
      </c>
      <c r="O316" s="77">
        <v>1</v>
      </c>
      <c r="P316" s="87" t="s">
        <v>1604</v>
      </c>
      <c r="Q316" s="357">
        <v>195</v>
      </c>
      <c r="R316" s="48" t="s">
        <v>1610</v>
      </c>
      <c r="S316" s="107" t="s">
        <v>1606</v>
      </c>
      <c r="T316" s="107" t="s">
        <v>1607</v>
      </c>
      <c r="U316" s="107" t="s">
        <v>1601</v>
      </c>
    </row>
    <row r="317" spans="2:21" x14ac:dyDescent="0.25">
      <c r="B317" s="48">
        <v>196</v>
      </c>
      <c r="C317" s="87" t="s">
        <v>1467</v>
      </c>
      <c r="D317" s="87" t="s">
        <v>1468</v>
      </c>
      <c r="E317" s="87" t="s">
        <v>1469</v>
      </c>
      <c r="F317" s="87" t="s">
        <v>50</v>
      </c>
      <c r="G317" s="87" t="s">
        <v>749</v>
      </c>
      <c r="H317" s="88">
        <v>62.8</v>
      </c>
      <c r="I317" s="89">
        <v>98.1</v>
      </c>
      <c r="J317" s="58" t="s">
        <v>1470</v>
      </c>
      <c r="K317" s="85">
        <v>43987</v>
      </c>
      <c r="L317" s="85">
        <v>45081</v>
      </c>
      <c r="M317" s="87" t="s">
        <v>753</v>
      </c>
      <c r="N317" s="87" t="s">
        <v>1471</v>
      </c>
      <c r="O317" s="77">
        <v>1</v>
      </c>
      <c r="P317" s="87" t="s">
        <v>1604</v>
      </c>
      <c r="Q317" s="48">
        <v>196</v>
      </c>
      <c r="R317" s="48" t="s">
        <v>1605</v>
      </c>
      <c r="S317" s="107" t="s">
        <v>1606</v>
      </c>
      <c r="T317" s="107" t="s">
        <v>1607</v>
      </c>
      <c r="U317" s="107" t="s">
        <v>1601</v>
      </c>
    </row>
    <row r="318" spans="2:21" x14ac:dyDescent="0.25">
      <c r="B318" s="357">
        <v>196</v>
      </c>
      <c r="C318" s="87" t="s">
        <v>1467</v>
      </c>
      <c r="D318" s="87" t="s">
        <v>1468</v>
      </c>
      <c r="E318" s="87" t="s">
        <v>1469</v>
      </c>
      <c r="F318" s="87" t="s">
        <v>161</v>
      </c>
      <c r="G318" s="87" t="s">
        <v>749</v>
      </c>
      <c r="H318" s="88">
        <v>63.2</v>
      </c>
      <c r="I318" s="89">
        <v>98.1</v>
      </c>
      <c r="J318" s="58" t="s">
        <v>1472</v>
      </c>
      <c r="K318" s="85">
        <v>43987</v>
      </c>
      <c r="L318" s="85">
        <v>45081</v>
      </c>
      <c r="M318" s="87" t="s">
        <v>753</v>
      </c>
      <c r="N318" s="87" t="s">
        <v>1471</v>
      </c>
      <c r="O318" s="77">
        <v>1</v>
      </c>
      <c r="P318" s="87" t="s">
        <v>1604</v>
      </c>
      <c r="Q318" s="357"/>
      <c r="R318" s="48" t="s">
        <v>1605</v>
      </c>
      <c r="S318" s="107" t="s">
        <v>1606</v>
      </c>
      <c r="T318" s="107" t="s">
        <v>1607</v>
      </c>
      <c r="U318" s="107" t="s">
        <v>1601</v>
      </c>
    </row>
    <row r="319" spans="2:21" x14ac:dyDescent="0.25">
      <c r="B319" s="357">
        <v>197</v>
      </c>
      <c r="C319" s="87" t="s">
        <v>1473</v>
      </c>
      <c r="D319" s="87" t="s">
        <v>1474</v>
      </c>
      <c r="E319" s="87" t="s">
        <v>1475</v>
      </c>
      <c r="F319" s="87" t="s">
        <v>50</v>
      </c>
      <c r="G319" s="87" t="s">
        <v>749</v>
      </c>
      <c r="H319" s="88">
        <v>70.7</v>
      </c>
      <c r="I319" s="89">
        <v>65.13</v>
      </c>
      <c r="J319" s="58">
        <v>9.8270639999999999E-4</v>
      </c>
      <c r="K319" s="85">
        <v>43987</v>
      </c>
      <c r="L319" s="85">
        <v>45081</v>
      </c>
      <c r="M319" s="87" t="s">
        <v>753</v>
      </c>
      <c r="N319" s="92" t="s">
        <v>1476</v>
      </c>
      <c r="O319" s="77">
        <v>1</v>
      </c>
      <c r="P319" s="87" t="s">
        <v>1604</v>
      </c>
      <c r="Q319" s="357">
        <v>197</v>
      </c>
      <c r="R319" s="357" t="s">
        <v>1605</v>
      </c>
      <c r="S319" s="107" t="s">
        <v>1606</v>
      </c>
      <c r="T319" s="107" t="s">
        <v>1607</v>
      </c>
      <c r="U319" s="107" t="s">
        <v>1627</v>
      </c>
    </row>
    <row r="320" spans="2:21" x14ac:dyDescent="0.25">
      <c r="B320" s="48">
        <v>197</v>
      </c>
      <c r="C320" s="87" t="s">
        <v>1473</v>
      </c>
      <c r="D320" s="87" t="s">
        <v>1474</v>
      </c>
      <c r="E320" s="87" t="s">
        <v>1475</v>
      </c>
      <c r="F320" s="87" t="s">
        <v>161</v>
      </c>
      <c r="G320" s="87" t="s">
        <v>749</v>
      </c>
      <c r="H320" s="88">
        <v>71</v>
      </c>
      <c r="I320" s="89">
        <v>65.13</v>
      </c>
      <c r="J320" s="58">
        <v>1.0336849999999999E-3</v>
      </c>
      <c r="K320" s="85">
        <v>43987</v>
      </c>
      <c r="L320" s="85">
        <v>45081</v>
      </c>
      <c r="M320" s="87" t="s">
        <v>753</v>
      </c>
      <c r="N320" s="92" t="s">
        <v>1476</v>
      </c>
      <c r="O320" s="77">
        <v>1</v>
      </c>
      <c r="P320" s="87" t="s">
        <v>1604</v>
      </c>
      <c r="Q320" s="48"/>
      <c r="R320" s="48" t="s">
        <v>1605</v>
      </c>
      <c r="S320" s="107" t="s">
        <v>1606</v>
      </c>
      <c r="T320" s="107" t="s">
        <v>1607</v>
      </c>
      <c r="U320" s="107" t="s">
        <v>1627</v>
      </c>
    </row>
    <row r="321" spans="2:21" x14ac:dyDescent="0.25">
      <c r="B321" s="357">
        <v>198</v>
      </c>
      <c r="C321" s="87" t="s">
        <v>1477</v>
      </c>
      <c r="D321" s="87" t="s">
        <v>1478</v>
      </c>
      <c r="E321" s="87" t="s">
        <v>1479</v>
      </c>
      <c r="F321" s="87" t="s">
        <v>50</v>
      </c>
      <c r="G321" s="87" t="s">
        <v>749</v>
      </c>
      <c r="H321" s="88">
        <v>48</v>
      </c>
      <c r="I321" s="89">
        <v>76.61</v>
      </c>
      <c r="J321" s="58" t="s">
        <v>1480</v>
      </c>
      <c r="K321" s="85">
        <v>43987</v>
      </c>
      <c r="L321" s="85">
        <v>45081</v>
      </c>
      <c r="M321" s="87" t="s">
        <v>736</v>
      </c>
      <c r="N321" s="92" t="s">
        <v>1481</v>
      </c>
      <c r="O321" s="77">
        <v>1</v>
      </c>
      <c r="P321" s="87" t="s">
        <v>1604</v>
      </c>
      <c r="Q321" s="357">
        <v>198</v>
      </c>
      <c r="R321" s="48" t="s">
        <v>1605</v>
      </c>
      <c r="S321" s="107" t="s">
        <v>1606</v>
      </c>
      <c r="T321" s="107" t="s">
        <v>1607</v>
      </c>
      <c r="U321" s="107" t="s">
        <v>1601</v>
      </c>
    </row>
    <row r="322" spans="2:21" x14ac:dyDescent="0.25">
      <c r="B322" s="48">
        <v>198</v>
      </c>
      <c r="C322" s="87" t="s">
        <v>1477</v>
      </c>
      <c r="D322" s="87" t="s">
        <v>1478</v>
      </c>
      <c r="E322" s="87" t="s">
        <v>1479</v>
      </c>
      <c r="F322" s="87" t="s">
        <v>161</v>
      </c>
      <c r="G322" s="87" t="s">
        <v>749</v>
      </c>
      <c r="H322" s="88">
        <v>48.3</v>
      </c>
      <c r="I322" s="89">
        <v>76.61</v>
      </c>
      <c r="J322" s="58" t="s">
        <v>1482</v>
      </c>
      <c r="K322" s="85">
        <v>43987</v>
      </c>
      <c r="L322" s="85">
        <v>45081</v>
      </c>
      <c r="M322" s="87" t="s">
        <v>736</v>
      </c>
      <c r="N322" s="92" t="s">
        <v>1481</v>
      </c>
      <c r="O322" s="77">
        <v>1</v>
      </c>
      <c r="P322" s="87" t="s">
        <v>1604</v>
      </c>
      <c r="Q322" s="48"/>
      <c r="R322" s="48" t="s">
        <v>1605</v>
      </c>
      <c r="S322" s="107" t="s">
        <v>1606</v>
      </c>
      <c r="T322" s="107" t="s">
        <v>1607</v>
      </c>
      <c r="U322" s="107" t="s">
        <v>1601</v>
      </c>
    </row>
    <row r="323" spans="2:21" x14ac:dyDescent="0.25">
      <c r="B323" s="357">
        <v>199</v>
      </c>
      <c r="C323" s="87" t="s">
        <v>1483</v>
      </c>
      <c r="D323" s="87" t="s">
        <v>1484</v>
      </c>
      <c r="E323" s="87" t="s">
        <v>1485</v>
      </c>
      <c r="F323" s="87" t="s">
        <v>50</v>
      </c>
      <c r="G323" s="87" t="s">
        <v>749</v>
      </c>
      <c r="H323" s="88">
        <v>60.2</v>
      </c>
      <c r="I323" s="89">
        <v>87.9</v>
      </c>
      <c r="J323" s="58">
        <v>1.1292979999999999E-3</v>
      </c>
      <c r="K323" s="85">
        <v>43987</v>
      </c>
      <c r="L323" s="85">
        <v>45081</v>
      </c>
      <c r="M323" s="87" t="s">
        <v>736</v>
      </c>
      <c r="N323" s="92" t="s">
        <v>1486</v>
      </c>
      <c r="O323" s="77">
        <v>1</v>
      </c>
      <c r="P323" s="87" t="s">
        <v>1604</v>
      </c>
      <c r="Q323" s="357">
        <v>199</v>
      </c>
      <c r="R323" s="48" t="s">
        <v>1605</v>
      </c>
      <c r="S323" s="107" t="s">
        <v>1606</v>
      </c>
      <c r="T323" s="107" t="s">
        <v>1607</v>
      </c>
      <c r="U323" s="107" t="s">
        <v>1601</v>
      </c>
    </row>
    <row r="324" spans="2:21" x14ac:dyDescent="0.25">
      <c r="B324" s="357">
        <v>199</v>
      </c>
      <c r="C324" s="87" t="s">
        <v>1483</v>
      </c>
      <c r="D324" s="87" t="s">
        <v>1484</v>
      </c>
      <c r="E324" s="87" t="s">
        <v>1485</v>
      </c>
      <c r="F324" s="87" t="s">
        <v>161</v>
      </c>
      <c r="G324" s="87" t="s">
        <v>749</v>
      </c>
      <c r="H324" s="88">
        <v>60.6</v>
      </c>
      <c r="I324" s="89">
        <v>87.9</v>
      </c>
      <c r="J324" s="58">
        <v>1.1907210000000001E-3</v>
      </c>
      <c r="K324" s="85">
        <v>43987</v>
      </c>
      <c r="L324" s="85">
        <v>45081</v>
      </c>
      <c r="M324" s="87" t="s">
        <v>736</v>
      </c>
      <c r="N324" s="92" t="s">
        <v>1486</v>
      </c>
      <c r="O324" s="77">
        <v>1</v>
      </c>
      <c r="P324" s="87" t="s">
        <v>1604</v>
      </c>
      <c r="Q324" s="357"/>
      <c r="R324" s="48" t="s">
        <v>1605</v>
      </c>
      <c r="S324" s="107" t="s">
        <v>1606</v>
      </c>
      <c r="T324" s="107" t="s">
        <v>1607</v>
      </c>
      <c r="U324" s="107" t="s">
        <v>1601</v>
      </c>
    </row>
    <row r="325" spans="2:21" x14ac:dyDescent="0.25">
      <c r="B325" s="357">
        <v>200</v>
      </c>
      <c r="C325" s="87" t="s">
        <v>1487</v>
      </c>
      <c r="D325" s="87" t="s">
        <v>1488</v>
      </c>
      <c r="E325" s="87" t="s">
        <v>1489</v>
      </c>
      <c r="F325" s="87" t="s">
        <v>50</v>
      </c>
      <c r="G325" s="87" t="s">
        <v>749</v>
      </c>
      <c r="H325" s="88">
        <v>61.1</v>
      </c>
      <c r="I325" s="89">
        <v>95.97</v>
      </c>
      <c r="J325" s="58">
        <v>1.251411E-3</v>
      </c>
      <c r="K325" s="85">
        <v>43987</v>
      </c>
      <c r="L325" s="85">
        <v>45081</v>
      </c>
      <c r="M325" s="87" t="s">
        <v>753</v>
      </c>
      <c r="N325" s="92" t="s">
        <v>1490</v>
      </c>
      <c r="O325" s="77">
        <v>1</v>
      </c>
      <c r="P325" s="87" t="s">
        <v>1604</v>
      </c>
      <c r="Q325" s="357">
        <v>200</v>
      </c>
      <c r="R325" s="48" t="s">
        <v>1605</v>
      </c>
      <c r="S325" s="107" t="s">
        <v>1606</v>
      </c>
      <c r="T325" s="107" t="s">
        <v>1607</v>
      </c>
      <c r="U325" s="107" t="s">
        <v>1601</v>
      </c>
    </row>
    <row r="326" spans="2:21" x14ac:dyDescent="0.25">
      <c r="B326" s="357">
        <v>200</v>
      </c>
      <c r="C326" s="87" t="s">
        <v>1487</v>
      </c>
      <c r="D326" s="87" t="s">
        <v>1488</v>
      </c>
      <c r="E326" s="87" t="s">
        <v>1489</v>
      </c>
      <c r="F326" s="87" t="s">
        <v>161</v>
      </c>
      <c r="G326" s="87" t="s">
        <v>749</v>
      </c>
      <c r="H326" s="88">
        <v>61.5</v>
      </c>
      <c r="I326" s="89">
        <v>95.97</v>
      </c>
      <c r="J326" s="58">
        <v>1.3193479999999999E-3</v>
      </c>
      <c r="K326" s="85">
        <v>43987</v>
      </c>
      <c r="L326" s="85">
        <v>45081</v>
      </c>
      <c r="M326" s="87" t="s">
        <v>753</v>
      </c>
      <c r="N326" s="92" t="s">
        <v>1490</v>
      </c>
      <c r="O326" s="77">
        <v>1</v>
      </c>
      <c r="P326" s="87" t="s">
        <v>1604</v>
      </c>
      <c r="Q326" s="357"/>
      <c r="R326" s="48" t="s">
        <v>1605</v>
      </c>
      <c r="S326" s="107" t="s">
        <v>1606</v>
      </c>
      <c r="T326" s="107" t="s">
        <v>1607</v>
      </c>
      <c r="U326" s="107" t="s">
        <v>1601</v>
      </c>
    </row>
    <row r="327" spans="2:21" x14ac:dyDescent="0.25">
      <c r="B327" s="357">
        <v>201</v>
      </c>
      <c r="C327" s="87" t="s">
        <v>1491</v>
      </c>
      <c r="D327" s="87" t="s">
        <v>1492</v>
      </c>
      <c r="E327" s="87" t="s">
        <v>1493</v>
      </c>
      <c r="F327" s="87" t="s">
        <v>50</v>
      </c>
      <c r="G327" s="87" t="s">
        <v>749</v>
      </c>
      <c r="H327" s="88">
        <v>62.6</v>
      </c>
      <c r="I327" s="89">
        <v>96.93</v>
      </c>
      <c r="J327" s="58" t="s">
        <v>1494</v>
      </c>
      <c r="K327" s="85">
        <v>43994</v>
      </c>
      <c r="L327" s="85">
        <v>45088</v>
      </c>
      <c r="M327" s="87" t="s">
        <v>753</v>
      </c>
      <c r="N327" s="92" t="s">
        <v>1495</v>
      </c>
      <c r="O327" s="77">
        <v>1</v>
      </c>
      <c r="P327" s="87" t="s">
        <v>1604</v>
      </c>
      <c r="Q327" s="357">
        <v>201</v>
      </c>
      <c r="R327" s="48" t="s">
        <v>1605</v>
      </c>
      <c r="S327" s="107" t="s">
        <v>1606</v>
      </c>
      <c r="T327" s="107" t="s">
        <v>1607</v>
      </c>
      <c r="U327" s="107" t="s">
        <v>1601</v>
      </c>
    </row>
    <row r="328" spans="2:21" x14ac:dyDescent="0.25">
      <c r="B328" s="357">
        <v>201</v>
      </c>
      <c r="C328" s="87" t="s">
        <v>1491</v>
      </c>
      <c r="D328" s="87" t="s">
        <v>1492</v>
      </c>
      <c r="E328" s="87" t="s">
        <v>1493</v>
      </c>
      <c r="F328" s="87" t="s">
        <v>161</v>
      </c>
      <c r="G328" s="87" t="s">
        <v>749</v>
      </c>
      <c r="H328" s="88">
        <v>61.7</v>
      </c>
      <c r="I328" s="89">
        <v>96.93</v>
      </c>
      <c r="J328" s="58" t="s">
        <v>1496</v>
      </c>
      <c r="K328" s="85">
        <v>43994</v>
      </c>
      <c r="L328" s="85">
        <v>45088</v>
      </c>
      <c r="M328" s="87" t="s">
        <v>753</v>
      </c>
      <c r="N328" s="92" t="s">
        <v>1495</v>
      </c>
      <c r="O328" s="77">
        <v>1</v>
      </c>
      <c r="P328" s="87" t="s">
        <v>1604</v>
      </c>
      <c r="Q328" s="357"/>
      <c r="R328" s="48" t="s">
        <v>1605</v>
      </c>
      <c r="S328" s="107" t="s">
        <v>1606</v>
      </c>
      <c r="T328" s="107" t="s">
        <v>1607</v>
      </c>
      <c r="U328" s="107" t="s">
        <v>1601</v>
      </c>
    </row>
    <row r="329" spans="2:21" x14ac:dyDescent="0.25">
      <c r="B329" s="357">
        <v>202</v>
      </c>
      <c r="C329" s="87" t="s">
        <v>1497</v>
      </c>
      <c r="D329" s="87" t="s">
        <v>478</v>
      </c>
      <c r="E329" s="87" t="s">
        <v>1498</v>
      </c>
      <c r="F329" s="87" t="s">
        <v>50</v>
      </c>
      <c r="G329" s="87" t="s">
        <v>749</v>
      </c>
      <c r="H329" s="88">
        <v>61.5</v>
      </c>
      <c r="I329" s="89">
        <v>97</v>
      </c>
      <c r="J329" s="58">
        <v>1.273122E-3</v>
      </c>
      <c r="K329" s="85">
        <v>43994</v>
      </c>
      <c r="L329" s="85">
        <v>45088</v>
      </c>
      <c r="M329" s="87" t="s">
        <v>753</v>
      </c>
      <c r="N329" s="92" t="s">
        <v>1499</v>
      </c>
      <c r="O329" s="77">
        <v>1</v>
      </c>
      <c r="P329" s="87" t="s">
        <v>1604</v>
      </c>
      <c r="Q329" s="357">
        <v>202</v>
      </c>
      <c r="R329" s="48" t="s">
        <v>1605</v>
      </c>
      <c r="S329" s="107" t="s">
        <v>1606</v>
      </c>
      <c r="T329" s="107" t="s">
        <v>1607</v>
      </c>
      <c r="U329" s="107" t="s">
        <v>1601</v>
      </c>
    </row>
    <row r="330" spans="2:21" x14ac:dyDescent="0.25">
      <c r="B330" s="357">
        <v>202</v>
      </c>
      <c r="C330" s="87" t="s">
        <v>1497</v>
      </c>
      <c r="D330" s="87" t="s">
        <v>478</v>
      </c>
      <c r="E330" s="87" t="s">
        <v>1498</v>
      </c>
      <c r="F330" s="87" t="s">
        <v>161</v>
      </c>
      <c r="G330" s="87" t="s">
        <v>749</v>
      </c>
      <c r="H330" s="88">
        <v>61.5</v>
      </c>
      <c r="I330" s="89">
        <v>97</v>
      </c>
      <c r="J330" s="58">
        <v>1.333508E-3</v>
      </c>
      <c r="K330" s="85">
        <v>43994</v>
      </c>
      <c r="L330" s="85">
        <v>45088</v>
      </c>
      <c r="M330" s="87" t="s">
        <v>753</v>
      </c>
      <c r="N330" s="92" t="s">
        <v>1499</v>
      </c>
      <c r="O330" s="77">
        <v>1</v>
      </c>
      <c r="P330" s="87" t="s">
        <v>1604</v>
      </c>
      <c r="Q330" s="357"/>
      <c r="R330" s="48" t="s">
        <v>1605</v>
      </c>
      <c r="S330" s="107" t="s">
        <v>1606</v>
      </c>
      <c r="T330" s="107" t="s">
        <v>1607</v>
      </c>
      <c r="U330" s="107" t="s">
        <v>1601</v>
      </c>
    </row>
    <row r="331" spans="2:21" x14ac:dyDescent="0.25">
      <c r="B331" s="357">
        <v>203</v>
      </c>
      <c r="C331" s="87" t="s">
        <v>1500</v>
      </c>
      <c r="D331" s="87" t="s">
        <v>547</v>
      </c>
      <c r="E331" s="87" t="s">
        <v>1501</v>
      </c>
      <c r="F331" s="87" t="s">
        <v>50</v>
      </c>
      <c r="G331" s="87" t="s">
        <v>749</v>
      </c>
      <c r="H331" s="88">
        <v>66.099999999999994</v>
      </c>
      <c r="I331" s="89">
        <v>89.95</v>
      </c>
      <c r="J331" s="58">
        <v>1.268896E-3</v>
      </c>
      <c r="K331" s="85">
        <v>43994</v>
      </c>
      <c r="L331" s="85">
        <v>45088</v>
      </c>
      <c r="M331" s="87" t="s">
        <v>1066</v>
      </c>
      <c r="N331" s="92" t="s">
        <v>1502</v>
      </c>
      <c r="O331" s="77">
        <v>1</v>
      </c>
      <c r="P331" s="87" t="s">
        <v>1604</v>
      </c>
      <c r="Q331" s="357">
        <v>203</v>
      </c>
      <c r="R331" s="48" t="s">
        <v>1605</v>
      </c>
      <c r="S331" s="107" t="s">
        <v>1606</v>
      </c>
      <c r="T331" s="107" t="s">
        <v>1607</v>
      </c>
      <c r="U331" s="107" t="s">
        <v>1611</v>
      </c>
    </row>
    <row r="332" spans="2:21" x14ac:dyDescent="0.25">
      <c r="B332" s="48">
        <v>203</v>
      </c>
      <c r="C332" s="87" t="s">
        <v>1500</v>
      </c>
      <c r="D332" s="87" t="s">
        <v>547</v>
      </c>
      <c r="E332" s="87" t="s">
        <v>1501</v>
      </c>
      <c r="F332" s="87" t="s">
        <v>161</v>
      </c>
      <c r="G332" s="87" t="s">
        <v>749</v>
      </c>
      <c r="H332" s="88">
        <v>66.400000000000006</v>
      </c>
      <c r="I332" s="89">
        <v>89.95</v>
      </c>
      <c r="J332" s="58">
        <v>1.335113E-3</v>
      </c>
      <c r="K332" s="85">
        <v>43994</v>
      </c>
      <c r="L332" s="85">
        <v>45088</v>
      </c>
      <c r="M332" s="87" t="s">
        <v>1066</v>
      </c>
      <c r="N332" s="92" t="s">
        <v>1502</v>
      </c>
      <c r="O332" s="77">
        <v>1</v>
      </c>
      <c r="P332" s="87" t="s">
        <v>1604</v>
      </c>
      <c r="Q332" s="48"/>
      <c r="R332" s="48" t="s">
        <v>1605</v>
      </c>
      <c r="S332" s="107" t="s">
        <v>1606</v>
      </c>
      <c r="T332" s="107" t="s">
        <v>1607</v>
      </c>
      <c r="U332" s="107" t="s">
        <v>1611</v>
      </c>
    </row>
    <row r="333" spans="2:21" x14ac:dyDescent="0.25">
      <c r="B333" s="357">
        <v>204</v>
      </c>
      <c r="C333" s="87" t="s">
        <v>1503</v>
      </c>
      <c r="D333" s="87" t="s">
        <v>531</v>
      </c>
      <c r="E333" s="87" t="s">
        <v>1504</v>
      </c>
      <c r="F333" s="87" t="s">
        <v>50</v>
      </c>
      <c r="G333" s="87" t="s">
        <v>749</v>
      </c>
      <c r="H333" s="88">
        <v>55.6</v>
      </c>
      <c r="I333" s="89">
        <v>95.96</v>
      </c>
      <c r="J333" s="58">
        <v>1.138645E-3</v>
      </c>
      <c r="K333" s="85">
        <v>43994</v>
      </c>
      <c r="L333" s="85">
        <v>45088</v>
      </c>
      <c r="M333" s="87" t="s">
        <v>736</v>
      </c>
      <c r="N333" s="92" t="s">
        <v>1505</v>
      </c>
      <c r="O333" s="77">
        <v>1</v>
      </c>
      <c r="P333" s="87" t="s">
        <v>1604</v>
      </c>
      <c r="Q333" s="357">
        <v>204</v>
      </c>
      <c r="R333" s="48" t="s">
        <v>1605</v>
      </c>
      <c r="S333" s="107" t="s">
        <v>1606</v>
      </c>
      <c r="T333" s="107" t="s">
        <v>1607</v>
      </c>
      <c r="U333" s="107" t="s">
        <v>1601</v>
      </c>
    </row>
    <row r="334" spans="2:21" x14ac:dyDescent="0.25">
      <c r="B334" s="357">
        <v>204</v>
      </c>
      <c r="C334" s="87" t="s">
        <v>1503</v>
      </c>
      <c r="D334" s="87" t="s">
        <v>531</v>
      </c>
      <c r="E334" s="87" t="s">
        <v>1504</v>
      </c>
      <c r="F334" s="87" t="s">
        <v>161</v>
      </c>
      <c r="G334" s="87" t="s">
        <v>749</v>
      </c>
      <c r="H334" s="88">
        <v>56</v>
      </c>
      <c r="I334" s="89">
        <v>95.96</v>
      </c>
      <c r="J334" s="58">
        <v>1.201232E-3</v>
      </c>
      <c r="K334" s="85">
        <v>43994</v>
      </c>
      <c r="L334" s="85">
        <v>45088</v>
      </c>
      <c r="M334" s="87" t="s">
        <v>736</v>
      </c>
      <c r="N334" s="92" t="s">
        <v>1505</v>
      </c>
      <c r="O334" s="77">
        <v>1</v>
      </c>
      <c r="P334" s="87" t="s">
        <v>1604</v>
      </c>
      <c r="Q334" s="357"/>
      <c r="R334" s="48" t="s">
        <v>1605</v>
      </c>
      <c r="S334" s="107" t="s">
        <v>1606</v>
      </c>
      <c r="T334" s="107" t="s">
        <v>1607</v>
      </c>
      <c r="U334" s="107" t="s">
        <v>1601</v>
      </c>
    </row>
    <row r="335" spans="2:21" x14ac:dyDescent="0.25">
      <c r="B335" s="48">
        <v>205</v>
      </c>
      <c r="C335" s="87" t="s">
        <v>1506</v>
      </c>
      <c r="D335" s="87" t="s">
        <v>482</v>
      </c>
      <c r="E335" s="87" t="s">
        <v>1507</v>
      </c>
      <c r="F335" s="87" t="s">
        <v>50</v>
      </c>
      <c r="G335" s="87" t="s">
        <v>749</v>
      </c>
      <c r="H335" s="88">
        <v>60</v>
      </c>
      <c r="I335" s="89">
        <v>80.599999999999994</v>
      </c>
      <c r="J335" s="58">
        <v>1.0320710000000001E-3</v>
      </c>
      <c r="K335" s="85">
        <v>43994</v>
      </c>
      <c r="L335" s="85">
        <v>45088</v>
      </c>
      <c r="M335" s="87" t="s">
        <v>736</v>
      </c>
      <c r="N335" s="92" t="s">
        <v>1508</v>
      </c>
      <c r="O335" s="77">
        <v>1</v>
      </c>
      <c r="P335" s="87" t="s">
        <v>1604</v>
      </c>
      <c r="Q335" s="48">
        <v>205</v>
      </c>
      <c r="R335" s="48" t="s">
        <v>1605</v>
      </c>
      <c r="S335" s="107" t="s">
        <v>1606</v>
      </c>
      <c r="T335" s="107" t="s">
        <v>1607</v>
      </c>
      <c r="U335" s="107" t="s">
        <v>1614</v>
      </c>
    </row>
    <row r="336" spans="2:21" x14ac:dyDescent="0.25">
      <c r="B336" s="48">
        <v>205</v>
      </c>
      <c r="C336" s="87" t="s">
        <v>1506</v>
      </c>
      <c r="D336" s="87" t="s">
        <v>482</v>
      </c>
      <c r="E336" s="87" t="s">
        <v>1507</v>
      </c>
      <c r="F336" s="87" t="s">
        <v>161</v>
      </c>
      <c r="G336" s="87" t="s">
        <v>749</v>
      </c>
      <c r="H336" s="88">
        <v>60.3</v>
      </c>
      <c r="I336" s="89">
        <v>80.599999999999994</v>
      </c>
      <c r="J336" s="58">
        <v>1.086428E-3</v>
      </c>
      <c r="K336" s="85">
        <v>43994</v>
      </c>
      <c r="L336" s="85">
        <v>45088</v>
      </c>
      <c r="M336" s="87" t="s">
        <v>736</v>
      </c>
      <c r="N336" s="92" t="s">
        <v>1508</v>
      </c>
      <c r="O336" s="77">
        <v>1</v>
      </c>
      <c r="P336" s="87" t="s">
        <v>1604</v>
      </c>
      <c r="Q336" s="48"/>
      <c r="R336" s="48" t="s">
        <v>1605</v>
      </c>
      <c r="S336" s="107" t="s">
        <v>1606</v>
      </c>
      <c r="T336" s="107" t="s">
        <v>1607</v>
      </c>
      <c r="U336" s="107" t="s">
        <v>1614</v>
      </c>
    </row>
    <row r="337" spans="2:21" x14ac:dyDescent="0.25">
      <c r="B337" s="357">
        <v>206</v>
      </c>
      <c r="C337" s="87" t="s">
        <v>1509</v>
      </c>
      <c r="D337" s="87" t="s">
        <v>356</v>
      </c>
      <c r="E337" s="87" t="s">
        <v>1510</v>
      </c>
      <c r="F337" s="87" t="s">
        <v>50</v>
      </c>
      <c r="G337" s="87" t="s">
        <v>749</v>
      </c>
      <c r="H337" s="88">
        <v>57</v>
      </c>
      <c r="I337" s="89">
        <v>100</v>
      </c>
      <c r="J337" s="58">
        <v>1.2164610000000001E-3</v>
      </c>
      <c r="K337" s="85">
        <v>43994</v>
      </c>
      <c r="L337" s="85">
        <v>45088</v>
      </c>
      <c r="M337" s="87" t="s">
        <v>1066</v>
      </c>
      <c r="N337" s="92" t="s">
        <v>1511</v>
      </c>
      <c r="O337" s="77">
        <v>1</v>
      </c>
      <c r="P337" s="87" t="s">
        <v>1604</v>
      </c>
      <c r="Q337" s="357">
        <v>206</v>
      </c>
      <c r="R337" s="48" t="s">
        <v>1610</v>
      </c>
      <c r="S337" s="107" t="s">
        <v>1606</v>
      </c>
      <c r="T337" s="107" t="s">
        <v>1607</v>
      </c>
      <c r="U337" s="107" t="s">
        <v>1611</v>
      </c>
    </row>
    <row r="338" spans="2:21" x14ac:dyDescent="0.25">
      <c r="B338" s="357">
        <v>207</v>
      </c>
      <c r="C338" s="87" t="s">
        <v>1512</v>
      </c>
      <c r="D338" s="87" t="s">
        <v>360</v>
      </c>
      <c r="E338" s="87" t="s">
        <v>1513</v>
      </c>
      <c r="F338" s="87" t="s">
        <v>50</v>
      </c>
      <c r="G338" s="87" t="s">
        <v>749</v>
      </c>
      <c r="H338" s="88">
        <v>62.6</v>
      </c>
      <c r="I338" s="89">
        <v>93.16</v>
      </c>
      <c r="J338" s="58">
        <v>1.2445920000000001E-3</v>
      </c>
      <c r="K338" s="85">
        <v>43994</v>
      </c>
      <c r="L338" s="85">
        <v>45088</v>
      </c>
      <c r="M338" s="87" t="s">
        <v>768</v>
      </c>
      <c r="N338" s="92" t="s">
        <v>1514</v>
      </c>
      <c r="O338" s="77">
        <v>1</v>
      </c>
      <c r="P338" s="87" t="s">
        <v>1604</v>
      </c>
      <c r="Q338" s="357">
        <v>207</v>
      </c>
      <c r="R338" s="48" t="s">
        <v>1610</v>
      </c>
      <c r="S338" s="107" t="s">
        <v>1606</v>
      </c>
      <c r="T338" s="107" t="s">
        <v>1607</v>
      </c>
      <c r="U338" s="107" t="s">
        <v>1614</v>
      </c>
    </row>
    <row r="339" spans="2:21" x14ac:dyDescent="0.25">
      <c r="B339" s="357">
        <v>208</v>
      </c>
      <c r="C339" s="87" t="s">
        <v>1515</v>
      </c>
      <c r="D339" s="87" t="s">
        <v>1516</v>
      </c>
      <c r="E339" s="87" t="s">
        <v>1517</v>
      </c>
      <c r="F339" s="87" t="s">
        <v>50</v>
      </c>
      <c r="G339" s="87" t="s">
        <v>749</v>
      </c>
      <c r="H339" s="88">
        <v>59.5</v>
      </c>
      <c r="I339" s="89">
        <v>90.16</v>
      </c>
      <c r="J339" s="58">
        <v>1.1448649999999999E-3</v>
      </c>
      <c r="K339" s="85">
        <v>43994</v>
      </c>
      <c r="L339" s="85">
        <v>45088</v>
      </c>
      <c r="M339" s="87" t="s">
        <v>1066</v>
      </c>
      <c r="N339" s="92" t="s">
        <v>1518</v>
      </c>
      <c r="O339" s="77">
        <v>1</v>
      </c>
      <c r="P339" s="87" t="s">
        <v>1604</v>
      </c>
      <c r="Q339" s="357">
        <v>208</v>
      </c>
      <c r="R339" s="48" t="s">
        <v>1605</v>
      </c>
      <c r="S339" s="107" t="s">
        <v>1606</v>
      </c>
      <c r="T339" s="107" t="s">
        <v>1607</v>
      </c>
      <c r="U339" s="107" t="s">
        <v>1601</v>
      </c>
    </row>
    <row r="340" spans="2:21" x14ac:dyDescent="0.25">
      <c r="B340" s="48">
        <v>208</v>
      </c>
      <c r="C340" s="87" t="s">
        <v>1515</v>
      </c>
      <c r="D340" s="87" t="s">
        <v>1516</v>
      </c>
      <c r="E340" s="87" t="s">
        <v>1517</v>
      </c>
      <c r="F340" s="87" t="s">
        <v>161</v>
      </c>
      <c r="G340" s="87" t="s">
        <v>749</v>
      </c>
      <c r="H340" s="88">
        <v>59.8</v>
      </c>
      <c r="I340" s="89">
        <v>90.16</v>
      </c>
      <c r="J340" s="58">
        <v>1.2052129999999999E-3</v>
      </c>
      <c r="K340" s="85">
        <v>43994</v>
      </c>
      <c r="L340" s="85">
        <v>45088</v>
      </c>
      <c r="M340" s="87" t="s">
        <v>1066</v>
      </c>
      <c r="N340" s="92" t="s">
        <v>1518</v>
      </c>
      <c r="O340" s="77">
        <v>1</v>
      </c>
      <c r="P340" s="87" t="s">
        <v>1604</v>
      </c>
      <c r="Q340" s="48"/>
      <c r="R340" s="48" t="s">
        <v>1605</v>
      </c>
      <c r="S340" s="107" t="s">
        <v>1606</v>
      </c>
      <c r="T340" s="107" t="s">
        <v>1607</v>
      </c>
      <c r="U340" s="107" t="s">
        <v>1601</v>
      </c>
    </row>
    <row r="341" spans="2:21" x14ac:dyDescent="0.25">
      <c r="B341" s="357">
        <v>209</v>
      </c>
      <c r="C341" s="87" t="s">
        <v>1519</v>
      </c>
      <c r="D341" s="87" t="s">
        <v>400</v>
      </c>
      <c r="E341" s="87" t="s">
        <v>1520</v>
      </c>
      <c r="F341" s="87" t="s">
        <v>50</v>
      </c>
      <c r="G341" s="87" t="s">
        <v>749</v>
      </c>
      <c r="H341" s="88">
        <v>60.8</v>
      </c>
      <c r="I341" s="89">
        <v>100</v>
      </c>
      <c r="J341" s="58" t="s">
        <v>1521</v>
      </c>
      <c r="K341" s="85">
        <v>43994</v>
      </c>
      <c r="L341" s="85">
        <v>45088</v>
      </c>
      <c r="M341" s="87" t="s">
        <v>753</v>
      </c>
      <c r="N341" s="92" t="s">
        <v>1522</v>
      </c>
      <c r="O341" s="77">
        <v>1</v>
      </c>
      <c r="P341" s="87" t="s">
        <v>1604</v>
      </c>
      <c r="Q341" s="357">
        <v>209</v>
      </c>
      <c r="R341" s="48" t="s">
        <v>1605</v>
      </c>
      <c r="S341" s="107" t="s">
        <v>1606</v>
      </c>
      <c r="T341" s="107" t="s">
        <v>1607</v>
      </c>
      <c r="U341" s="107" t="s">
        <v>1608</v>
      </c>
    </row>
    <row r="342" spans="2:21" x14ac:dyDescent="0.25">
      <c r="B342" s="48">
        <v>209</v>
      </c>
      <c r="C342" s="87" t="s">
        <v>1519</v>
      </c>
      <c r="D342" s="87" t="s">
        <v>400</v>
      </c>
      <c r="E342" s="87" t="s">
        <v>1520</v>
      </c>
      <c r="F342" s="87" t="s">
        <v>161</v>
      </c>
      <c r="G342" s="87" t="s">
        <v>749</v>
      </c>
      <c r="H342" s="88">
        <v>61.2</v>
      </c>
      <c r="I342" s="89">
        <v>100</v>
      </c>
      <c r="J342" s="58" t="s">
        <v>1523</v>
      </c>
      <c r="K342" s="85">
        <v>43994</v>
      </c>
      <c r="L342" s="85">
        <v>45088</v>
      </c>
      <c r="M342" s="87" t="s">
        <v>753</v>
      </c>
      <c r="N342" s="92" t="s">
        <v>1522</v>
      </c>
      <c r="O342" s="77">
        <v>1</v>
      </c>
      <c r="P342" s="87" t="s">
        <v>1604</v>
      </c>
      <c r="Q342" s="48"/>
      <c r="R342" s="48" t="s">
        <v>1605</v>
      </c>
      <c r="S342" s="107" t="s">
        <v>1606</v>
      </c>
      <c r="T342" s="107" t="s">
        <v>1607</v>
      </c>
      <c r="U342" s="107" t="s">
        <v>1608</v>
      </c>
    </row>
    <row r="343" spans="2:21" x14ac:dyDescent="0.25">
      <c r="B343" s="357">
        <v>210</v>
      </c>
      <c r="C343" s="87" t="s">
        <v>1524</v>
      </c>
      <c r="D343" s="87" t="s">
        <v>501</v>
      </c>
      <c r="E343" s="87" t="s">
        <v>1525</v>
      </c>
      <c r="F343" s="87" t="s">
        <v>50</v>
      </c>
      <c r="G343" s="87" t="s">
        <v>749</v>
      </c>
      <c r="H343" s="88">
        <v>65.2</v>
      </c>
      <c r="I343" s="89">
        <v>98.11</v>
      </c>
      <c r="J343" s="58">
        <v>1.3651620000000001E-3</v>
      </c>
      <c r="K343" s="85">
        <v>43994</v>
      </c>
      <c r="L343" s="85">
        <v>45088</v>
      </c>
      <c r="M343" s="87" t="s">
        <v>768</v>
      </c>
      <c r="N343" s="92" t="s">
        <v>1526</v>
      </c>
      <c r="O343" s="77">
        <v>1</v>
      </c>
      <c r="P343" s="87" t="s">
        <v>1604</v>
      </c>
      <c r="Q343" s="357">
        <v>210</v>
      </c>
      <c r="R343" s="48" t="s">
        <v>1605</v>
      </c>
      <c r="S343" s="107" t="s">
        <v>1606</v>
      </c>
      <c r="T343" s="107" t="s">
        <v>1607</v>
      </c>
      <c r="U343" s="107" t="s">
        <v>1601</v>
      </c>
    </row>
    <row r="344" spans="2:21" x14ac:dyDescent="0.25">
      <c r="B344" s="48">
        <v>210</v>
      </c>
      <c r="C344" s="87" t="s">
        <v>1524</v>
      </c>
      <c r="D344" s="87" t="s">
        <v>501</v>
      </c>
      <c r="E344" s="87" t="s">
        <v>1525</v>
      </c>
      <c r="F344" s="87" t="s">
        <v>161</v>
      </c>
      <c r="G344" s="87" t="s">
        <v>749</v>
      </c>
      <c r="H344" s="88">
        <v>65.599999999999994</v>
      </c>
      <c r="I344" s="89">
        <v>98.11</v>
      </c>
      <c r="J344" s="58">
        <v>1.4386850000000001E-3</v>
      </c>
      <c r="K344" s="85">
        <v>43994</v>
      </c>
      <c r="L344" s="85">
        <v>45088</v>
      </c>
      <c r="M344" s="87" t="s">
        <v>768</v>
      </c>
      <c r="N344" s="92" t="s">
        <v>1526</v>
      </c>
      <c r="O344" s="77">
        <v>1</v>
      </c>
      <c r="P344" s="87" t="s">
        <v>1604</v>
      </c>
      <c r="Q344" s="48"/>
      <c r="R344" s="48" t="s">
        <v>1605</v>
      </c>
      <c r="S344" s="107" t="s">
        <v>1606</v>
      </c>
      <c r="T344" s="107" t="s">
        <v>1607</v>
      </c>
      <c r="U344" s="107" t="s">
        <v>1601</v>
      </c>
    </row>
    <row r="345" spans="2:21" x14ac:dyDescent="0.25">
      <c r="B345" s="357">
        <v>211</v>
      </c>
      <c r="C345" s="87" t="s">
        <v>1527</v>
      </c>
      <c r="D345" s="87" t="s">
        <v>1528</v>
      </c>
      <c r="E345" s="87" t="s">
        <v>1529</v>
      </c>
      <c r="F345" s="87" t="s">
        <v>50</v>
      </c>
      <c r="G345" s="87" t="s">
        <v>749</v>
      </c>
      <c r="H345" s="88">
        <v>67.400000000000006</v>
      </c>
      <c r="I345" s="89">
        <v>83.51</v>
      </c>
      <c r="J345" s="58">
        <v>1.201218E-3</v>
      </c>
      <c r="K345" s="85">
        <v>43999</v>
      </c>
      <c r="L345" s="85">
        <v>45093</v>
      </c>
      <c r="M345" s="87" t="s">
        <v>736</v>
      </c>
      <c r="N345" s="92" t="s">
        <v>1530</v>
      </c>
      <c r="O345" s="77">
        <v>1</v>
      </c>
      <c r="P345" s="87" t="s">
        <v>1604</v>
      </c>
      <c r="Q345" s="357">
        <v>211</v>
      </c>
      <c r="R345" s="48" t="s">
        <v>1605</v>
      </c>
      <c r="S345" s="107" t="s">
        <v>1606</v>
      </c>
      <c r="T345" s="107" t="s">
        <v>1607</v>
      </c>
      <c r="U345" s="107" t="s">
        <v>1601</v>
      </c>
    </row>
    <row r="346" spans="2:21" x14ac:dyDescent="0.25">
      <c r="B346" s="48">
        <v>211</v>
      </c>
      <c r="C346" s="87" t="s">
        <v>1527</v>
      </c>
      <c r="D346" s="87" t="s">
        <v>1528</v>
      </c>
      <c r="E346" s="87" t="s">
        <v>1529</v>
      </c>
      <c r="F346" s="87" t="s">
        <v>161</v>
      </c>
      <c r="G346" s="87" t="s">
        <v>749</v>
      </c>
      <c r="H346" s="88">
        <v>67.8</v>
      </c>
      <c r="I346" s="89">
        <v>83.51</v>
      </c>
      <c r="J346" s="58">
        <v>1.2656589999999999E-3</v>
      </c>
      <c r="K346" s="85">
        <v>43999</v>
      </c>
      <c r="L346" s="85">
        <v>45093</v>
      </c>
      <c r="M346" s="87" t="s">
        <v>736</v>
      </c>
      <c r="N346" s="92" t="s">
        <v>1530</v>
      </c>
      <c r="O346" s="77">
        <v>1</v>
      </c>
      <c r="P346" s="87" t="s">
        <v>1604</v>
      </c>
      <c r="Q346" s="357"/>
      <c r="R346" s="357" t="s">
        <v>1605</v>
      </c>
      <c r="S346" s="107" t="s">
        <v>1606</v>
      </c>
      <c r="T346" s="107" t="s">
        <v>1607</v>
      </c>
      <c r="U346" s="107" t="s">
        <v>1601</v>
      </c>
    </row>
    <row r="347" spans="2:21" x14ac:dyDescent="0.25">
      <c r="B347" s="48">
        <v>212</v>
      </c>
      <c r="C347" s="87" t="s">
        <v>535</v>
      </c>
      <c r="D347" s="87" t="s">
        <v>536</v>
      </c>
      <c r="E347" s="87" t="s">
        <v>1531</v>
      </c>
      <c r="F347" s="87" t="s">
        <v>50</v>
      </c>
      <c r="G347" s="87" t="s">
        <v>749</v>
      </c>
      <c r="H347" s="88">
        <v>60.5</v>
      </c>
      <c r="I347" s="89">
        <v>91.34</v>
      </c>
      <c r="J347" s="58">
        <v>1.1793420000000001E-3</v>
      </c>
      <c r="K347" s="85">
        <v>43999</v>
      </c>
      <c r="L347" s="85">
        <v>45093</v>
      </c>
      <c r="M347" s="87" t="s">
        <v>736</v>
      </c>
      <c r="N347" s="92" t="s">
        <v>1532</v>
      </c>
      <c r="O347" s="77">
        <v>1</v>
      </c>
      <c r="P347" s="87" t="s">
        <v>1604</v>
      </c>
      <c r="Q347" s="48">
        <v>212</v>
      </c>
      <c r="R347" s="48" t="s">
        <v>1605</v>
      </c>
      <c r="S347" s="107" t="s">
        <v>1606</v>
      </c>
      <c r="T347" s="107" t="s">
        <v>1607</v>
      </c>
      <c r="U347" s="107" t="s">
        <v>1601</v>
      </c>
    </row>
    <row r="348" spans="2:21" x14ac:dyDescent="0.25">
      <c r="B348" s="357">
        <v>212</v>
      </c>
      <c r="C348" s="87" t="s">
        <v>535</v>
      </c>
      <c r="D348" s="87" t="s">
        <v>536</v>
      </c>
      <c r="E348" s="87" t="s">
        <v>1531</v>
      </c>
      <c r="F348" s="87" t="s">
        <v>161</v>
      </c>
      <c r="G348" s="87" t="s">
        <v>749</v>
      </c>
      <c r="H348" s="88">
        <v>60.9</v>
      </c>
      <c r="I348" s="89">
        <v>91.34</v>
      </c>
      <c r="J348" s="58">
        <v>1.243446E-3</v>
      </c>
      <c r="K348" s="85">
        <v>43999</v>
      </c>
      <c r="L348" s="85">
        <v>45093</v>
      </c>
      <c r="M348" s="87" t="s">
        <v>736</v>
      </c>
      <c r="N348" s="92" t="s">
        <v>1532</v>
      </c>
      <c r="O348" s="77">
        <v>1</v>
      </c>
      <c r="P348" s="87" t="s">
        <v>1604</v>
      </c>
      <c r="Q348" s="357"/>
      <c r="R348" s="48" t="s">
        <v>1605</v>
      </c>
      <c r="S348" s="107" t="s">
        <v>1606</v>
      </c>
      <c r="T348" s="107" t="s">
        <v>1607</v>
      </c>
      <c r="U348" s="107" t="s">
        <v>1601</v>
      </c>
    </row>
    <row r="349" spans="2:21" x14ac:dyDescent="0.25">
      <c r="B349" s="48">
        <v>213</v>
      </c>
      <c r="C349" s="87" t="s">
        <v>1533</v>
      </c>
      <c r="D349" s="87" t="s">
        <v>299</v>
      </c>
      <c r="E349" s="87" t="s">
        <v>1534</v>
      </c>
      <c r="F349" s="87" t="s">
        <v>50</v>
      </c>
      <c r="G349" s="87" t="s">
        <v>749</v>
      </c>
      <c r="H349" s="88">
        <v>55.4</v>
      </c>
      <c r="I349" s="89">
        <v>86.85</v>
      </c>
      <c r="J349" s="58">
        <v>1.02684E-3</v>
      </c>
      <c r="K349" s="85">
        <v>44000</v>
      </c>
      <c r="L349" s="85">
        <v>45094</v>
      </c>
      <c r="M349" s="87" t="s">
        <v>736</v>
      </c>
      <c r="N349" s="92" t="s">
        <v>1535</v>
      </c>
      <c r="O349" s="77">
        <v>1</v>
      </c>
      <c r="P349" s="87" t="s">
        <v>1604</v>
      </c>
      <c r="Q349" s="48">
        <v>213</v>
      </c>
      <c r="R349" s="48" t="s">
        <v>1610</v>
      </c>
      <c r="S349" s="107" t="s">
        <v>1606</v>
      </c>
      <c r="T349" s="107" t="s">
        <v>1607</v>
      </c>
      <c r="U349" s="107" t="s">
        <v>1601</v>
      </c>
    </row>
    <row r="350" spans="2:21" x14ac:dyDescent="0.25">
      <c r="B350" s="357">
        <v>214</v>
      </c>
      <c r="C350" s="87" t="s">
        <v>1536</v>
      </c>
      <c r="D350" s="87" t="s">
        <v>301</v>
      </c>
      <c r="E350" s="87" t="s">
        <v>1537</v>
      </c>
      <c r="F350" s="87" t="s">
        <v>50</v>
      </c>
      <c r="G350" s="87" t="s">
        <v>749</v>
      </c>
      <c r="H350" s="88">
        <v>59</v>
      </c>
      <c r="I350" s="89">
        <v>95.93</v>
      </c>
      <c r="J350" s="58">
        <v>1.2078970000000001E-3</v>
      </c>
      <c r="K350" s="85">
        <v>44000</v>
      </c>
      <c r="L350" s="85">
        <v>45094</v>
      </c>
      <c r="M350" s="87" t="s">
        <v>736</v>
      </c>
      <c r="N350" s="92" t="s">
        <v>1538</v>
      </c>
      <c r="O350" s="77">
        <v>1</v>
      </c>
      <c r="P350" s="87" t="s">
        <v>1604</v>
      </c>
      <c r="Q350" s="357">
        <v>214</v>
      </c>
      <c r="R350" s="48" t="s">
        <v>1610</v>
      </c>
      <c r="S350" s="107" t="s">
        <v>1606</v>
      </c>
      <c r="T350" s="107" t="s">
        <v>1607</v>
      </c>
      <c r="U350" s="107" t="s">
        <v>1601</v>
      </c>
    </row>
    <row r="351" spans="2:21" x14ac:dyDescent="0.25">
      <c r="B351" s="357">
        <v>215</v>
      </c>
      <c r="C351" s="87" t="s">
        <v>1539</v>
      </c>
      <c r="D351" s="87" t="s">
        <v>297</v>
      </c>
      <c r="E351" s="87" t="s">
        <v>1540</v>
      </c>
      <c r="F351" s="87" t="s">
        <v>50</v>
      </c>
      <c r="G351" s="87" t="s">
        <v>749</v>
      </c>
      <c r="H351" s="88">
        <v>55.5</v>
      </c>
      <c r="I351" s="89">
        <v>92.34</v>
      </c>
      <c r="J351" s="58">
        <v>1.0937200000000001E-3</v>
      </c>
      <c r="K351" s="85">
        <v>44000</v>
      </c>
      <c r="L351" s="85">
        <v>45094</v>
      </c>
      <c r="M351" s="87" t="s">
        <v>736</v>
      </c>
      <c r="N351" s="92" t="s">
        <v>1541</v>
      </c>
      <c r="O351" s="77">
        <v>1</v>
      </c>
      <c r="P351" s="87" t="s">
        <v>1604</v>
      </c>
      <c r="Q351" s="357">
        <v>215</v>
      </c>
      <c r="R351" s="48" t="s">
        <v>1610</v>
      </c>
      <c r="S351" s="107" t="s">
        <v>1606</v>
      </c>
      <c r="T351" s="107" t="s">
        <v>1607</v>
      </c>
      <c r="U351" s="107" t="s">
        <v>1601</v>
      </c>
    </row>
    <row r="352" spans="2:21" x14ac:dyDescent="0.25">
      <c r="B352" s="357">
        <v>216</v>
      </c>
      <c r="C352" s="87" t="s">
        <v>1542</v>
      </c>
      <c r="D352" s="87" t="s">
        <v>505</v>
      </c>
      <c r="E352" s="87" t="s">
        <v>1543</v>
      </c>
      <c r="F352" s="87" t="s">
        <v>50</v>
      </c>
      <c r="G352" s="87" t="s">
        <v>749</v>
      </c>
      <c r="H352" s="88">
        <v>66.2</v>
      </c>
      <c r="I352" s="89">
        <v>98.36</v>
      </c>
      <c r="J352" s="58" t="s">
        <v>1544</v>
      </c>
      <c r="K352" s="85">
        <v>44000</v>
      </c>
      <c r="L352" s="85">
        <v>45094</v>
      </c>
      <c r="M352" s="87" t="s">
        <v>768</v>
      </c>
      <c r="N352" s="92" t="s">
        <v>1545</v>
      </c>
      <c r="O352" s="77">
        <v>1</v>
      </c>
      <c r="P352" s="87" t="s">
        <v>1604</v>
      </c>
      <c r="Q352" s="357">
        <v>216</v>
      </c>
      <c r="R352" s="48" t="s">
        <v>1605</v>
      </c>
      <c r="S352" s="107" t="s">
        <v>1606</v>
      </c>
      <c r="T352" s="107" t="s">
        <v>1607</v>
      </c>
      <c r="U352" s="107" t="s">
        <v>1601</v>
      </c>
    </row>
    <row r="353" spans="2:21" x14ac:dyDescent="0.25">
      <c r="B353" s="357">
        <v>216</v>
      </c>
      <c r="C353" s="87" t="s">
        <v>1542</v>
      </c>
      <c r="D353" s="87" t="s">
        <v>505</v>
      </c>
      <c r="E353" s="87" t="s">
        <v>1543</v>
      </c>
      <c r="F353" s="87" t="s">
        <v>161</v>
      </c>
      <c r="G353" s="87" t="s">
        <v>749</v>
      </c>
      <c r="H353" s="88">
        <v>66.599999999999994</v>
      </c>
      <c r="I353" s="89">
        <v>98.36</v>
      </c>
      <c r="J353" s="58" t="s">
        <v>1546</v>
      </c>
      <c r="K353" s="85">
        <v>44000</v>
      </c>
      <c r="L353" s="85">
        <v>45094</v>
      </c>
      <c r="M353" s="87" t="s">
        <v>768</v>
      </c>
      <c r="N353" s="92" t="s">
        <v>1545</v>
      </c>
      <c r="O353" s="77">
        <v>1</v>
      </c>
      <c r="P353" s="87" t="s">
        <v>1604</v>
      </c>
      <c r="Q353" s="357"/>
      <c r="R353" s="48" t="s">
        <v>1605</v>
      </c>
      <c r="S353" s="107" t="s">
        <v>1606</v>
      </c>
      <c r="T353" s="107" t="s">
        <v>1607</v>
      </c>
      <c r="U353" s="107" t="s">
        <v>1601</v>
      </c>
    </row>
    <row r="354" spans="2:21" x14ac:dyDescent="0.25">
      <c r="B354" s="48">
        <v>217</v>
      </c>
      <c r="C354" s="87" t="s">
        <v>1547</v>
      </c>
      <c r="D354" s="87" t="s">
        <v>551</v>
      </c>
      <c r="E354" s="87" t="s">
        <v>1548</v>
      </c>
      <c r="F354" s="87" t="s">
        <v>50</v>
      </c>
      <c r="G354" s="87" t="s">
        <v>749</v>
      </c>
      <c r="H354" s="88">
        <v>55.3</v>
      </c>
      <c r="I354" s="89">
        <v>97.47</v>
      </c>
      <c r="J354" s="58">
        <v>1.1494960000000001E-3</v>
      </c>
      <c r="K354" s="85">
        <v>44008</v>
      </c>
      <c r="L354" s="85">
        <v>45102</v>
      </c>
      <c r="M354" s="87" t="s">
        <v>1066</v>
      </c>
      <c r="N354" s="92" t="s">
        <v>1549</v>
      </c>
      <c r="O354" s="77">
        <v>1</v>
      </c>
      <c r="P354" s="87" t="s">
        <v>1604</v>
      </c>
      <c r="Q354" s="48">
        <v>217</v>
      </c>
      <c r="R354" s="48" t="s">
        <v>1605</v>
      </c>
      <c r="S354" s="107" t="s">
        <v>1606</v>
      </c>
      <c r="T354" s="107" t="s">
        <v>1607</v>
      </c>
      <c r="U354" s="107" t="s">
        <v>1601</v>
      </c>
    </row>
    <row r="355" spans="2:21" x14ac:dyDescent="0.25">
      <c r="B355" s="357">
        <v>217</v>
      </c>
      <c r="C355" s="87" t="s">
        <v>1547</v>
      </c>
      <c r="D355" s="87" t="s">
        <v>551</v>
      </c>
      <c r="E355" s="87" t="s">
        <v>1548</v>
      </c>
      <c r="F355" s="87" t="s">
        <v>161</v>
      </c>
      <c r="G355" s="87" t="s">
        <v>749</v>
      </c>
      <c r="H355" s="88">
        <v>55.6</v>
      </c>
      <c r="I355" s="89">
        <v>97.47</v>
      </c>
      <c r="J355" s="58">
        <v>1.210549E-3</v>
      </c>
      <c r="K355" s="85">
        <v>44008</v>
      </c>
      <c r="L355" s="85">
        <v>45102</v>
      </c>
      <c r="M355" s="87" t="s">
        <v>1066</v>
      </c>
      <c r="N355" s="92" t="s">
        <v>1549</v>
      </c>
      <c r="O355" s="77">
        <v>1</v>
      </c>
      <c r="P355" s="87" t="s">
        <v>1604</v>
      </c>
      <c r="Q355" s="357"/>
      <c r="R355" s="48" t="s">
        <v>1605</v>
      </c>
      <c r="S355" s="107" t="s">
        <v>1606</v>
      </c>
      <c r="T355" s="107" t="s">
        <v>1607</v>
      </c>
      <c r="U355" s="107" t="s">
        <v>1601</v>
      </c>
    </row>
    <row r="356" spans="2:21" x14ac:dyDescent="0.25">
      <c r="B356" s="48">
        <v>218</v>
      </c>
      <c r="C356" s="87" t="s">
        <v>1550</v>
      </c>
      <c r="D356" s="87" t="s">
        <v>521</v>
      </c>
      <c r="E356" s="87" t="s">
        <v>1551</v>
      </c>
      <c r="F356" s="87" t="s">
        <v>50</v>
      </c>
      <c r="G356" s="87" t="s">
        <v>749</v>
      </c>
      <c r="H356" s="88">
        <v>59.4</v>
      </c>
      <c r="I356" s="89">
        <v>89.25</v>
      </c>
      <c r="J356" s="58">
        <v>1.131405E-3</v>
      </c>
      <c r="K356" s="85">
        <v>44008</v>
      </c>
      <c r="L356" s="85">
        <v>45102</v>
      </c>
      <c r="M356" s="87" t="s">
        <v>736</v>
      </c>
      <c r="N356" s="92" t="s">
        <v>1552</v>
      </c>
      <c r="O356" s="77">
        <v>1</v>
      </c>
      <c r="P356" s="87" t="s">
        <v>1604</v>
      </c>
      <c r="Q356" s="48">
        <v>218</v>
      </c>
      <c r="R356" s="48" t="s">
        <v>1605</v>
      </c>
      <c r="S356" s="107" t="s">
        <v>1606</v>
      </c>
      <c r="T356" s="107" t="s">
        <v>1607</v>
      </c>
      <c r="U356" s="107" t="s">
        <v>1601</v>
      </c>
    </row>
    <row r="357" spans="2:21" x14ac:dyDescent="0.25">
      <c r="B357" s="48">
        <v>218</v>
      </c>
      <c r="C357" s="87" t="s">
        <v>1550</v>
      </c>
      <c r="D357" s="87" t="s">
        <v>521</v>
      </c>
      <c r="E357" s="87" t="s">
        <v>1551</v>
      </c>
      <c r="F357" s="87" t="s">
        <v>161</v>
      </c>
      <c r="G357" s="87" t="s">
        <v>749</v>
      </c>
      <c r="H357" s="88">
        <v>59.7</v>
      </c>
      <c r="I357" s="89">
        <v>89.25</v>
      </c>
      <c r="J357" s="58">
        <v>1.1910530000000001E-3</v>
      </c>
      <c r="K357" s="85">
        <v>44008</v>
      </c>
      <c r="L357" s="85">
        <v>45102</v>
      </c>
      <c r="M357" s="87" t="s">
        <v>736</v>
      </c>
      <c r="N357" s="92" t="s">
        <v>1552</v>
      </c>
      <c r="O357" s="77">
        <v>1</v>
      </c>
      <c r="P357" s="87" t="s">
        <v>1604</v>
      </c>
      <c r="Q357" s="357"/>
      <c r="R357" s="357" t="s">
        <v>1605</v>
      </c>
      <c r="S357" s="107" t="s">
        <v>1606</v>
      </c>
      <c r="T357" s="107" t="s">
        <v>1607</v>
      </c>
      <c r="U357" s="107" t="s">
        <v>1601</v>
      </c>
    </row>
    <row r="358" spans="2:21" x14ac:dyDescent="0.25">
      <c r="B358" s="48">
        <v>219</v>
      </c>
      <c r="C358" s="87" t="s">
        <v>1553</v>
      </c>
      <c r="D358" s="87" t="s">
        <v>525</v>
      </c>
      <c r="E358" s="87" t="s">
        <v>1554</v>
      </c>
      <c r="F358" s="87" t="s">
        <v>50</v>
      </c>
      <c r="G358" s="87" t="s">
        <v>1555</v>
      </c>
      <c r="H358" s="88">
        <v>60.7</v>
      </c>
      <c r="I358" s="89">
        <v>91.6</v>
      </c>
      <c r="J358" s="58">
        <v>1.1866089999999999E-3</v>
      </c>
      <c r="K358" s="85">
        <v>44008</v>
      </c>
      <c r="L358" s="85">
        <v>45102</v>
      </c>
      <c r="M358" s="87" t="s">
        <v>736</v>
      </c>
      <c r="N358" s="92" t="s">
        <v>1556</v>
      </c>
      <c r="O358" s="77">
        <v>1</v>
      </c>
      <c r="P358" s="87" t="s">
        <v>1604</v>
      </c>
      <c r="Q358" s="48">
        <v>219</v>
      </c>
      <c r="R358" s="48" t="s">
        <v>1605</v>
      </c>
      <c r="S358" s="107" t="s">
        <v>1628</v>
      </c>
      <c r="T358" s="107" t="s">
        <v>1629</v>
      </c>
      <c r="U358" s="107" t="s">
        <v>1601</v>
      </c>
    </row>
    <row r="359" spans="2:21" x14ac:dyDescent="0.25">
      <c r="B359" s="48">
        <v>219</v>
      </c>
      <c r="C359" s="87" t="s">
        <v>1553</v>
      </c>
      <c r="D359" s="87" t="s">
        <v>525</v>
      </c>
      <c r="E359" s="87" t="s">
        <v>1554</v>
      </c>
      <c r="F359" s="87" t="s">
        <v>161</v>
      </c>
      <c r="G359" s="87" t="s">
        <v>1555</v>
      </c>
      <c r="H359" s="88">
        <v>61</v>
      </c>
      <c r="I359" s="89">
        <v>91.6</v>
      </c>
      <c r="J359" s="58">
        <v>1.2490330000000001E-3</v>
      </c>
      <c r="K359" s="85">
        <v>44008</v>
      </c>
      <c r="L359" s="85">
        <v>45102</v>
      </c>
      <c r="M359" s="87" t="s">
        <v>736</v>
      </c>
      <c r="N359" s="92" t="s">
        <v>1556</v>
      </c>
      <c r="O359" s="77">
        <v>1</v>
      </c>
      <c r="P359" s="87" t="s">
        <v>1604</v>
      </c>
      <c r="Q359" s="48"/>
      <c r="R359" s="48" t="s">
        <v>1605</v>
      </c>
      <c r="S359" s="107" t="s">
        <v>1628</v>
      </c>
      <c r="T359" s="107" t="s">
        <v>1629</v>
      </c>
      <c r="U359" s="107" t="s">
        <v>1601</v>
      </c>
    </row>
    <row r="360" spans="2:21" x14ac:dyDescent="0.25">
      <c r="B360" s="357">
        <v>220</v>
      </c>
      <c r="C360" s="87" t="s">
        <v>1557</v>
      </c>
      <c r="D360" s="87" t="s">
        <v>1558</v>
      </c>
      <c r="E360" s="87" t="s">
        <v>1559</v>
      </c>
      <c r="F360" s="87" t="s">
        <v>50</v>
      </c>
      <c r="G360" s="87" t="s">
        <v>749</v>
      </c>
      <c r="H360" s="88">
        <v>71.599999999999994</v>
      </c>
      <c r="I360" s="89">
        <v>93.56</v>
      </c>
      <c r="J360" s="58" t="s">
        <v>1560</v>
      </c>
      <c r="K360" s="85">
        <v>44008</v>
      </c>
      <c r="L360" s="85">
        <v>45102</v>
      </c>
      <c r="M360" s="87" t="s">
        <v>753</v>
      </c>
      <c r="N360" s="92" t="s">
        <v>1561</v>
      </c>
      <c r="O360" s="77">
        <v>1</v>
      </c>
      <c r="P360" s="87" t="s">
        <v>1604</v>
      </c>
      <c r="Q360" s="357">
        <v>220</v>
      </c>
      <c r="R360" s="357" t="s">
        <v>1610</v>
      </c>
      <c r="S360" s="107" t="s">
        <v>1606</v>
      </c>
      <c r="T360" s="107" t="s">
        <v>1607</v>
      </c>
      <c r="U360" s="107" t="s">
        <v>1601</v>
      </c>
    </row>
    <row r="361" spans="2:21" x14ac:dyDescent="0.25">
      <c r="B361" s="357">
        <v>221</v>
      </c>
      <c r="C361" s="87" t="s">
        <v>1562</v>
      </c>
      <c r="D361" s="87" t="s">
        <v>1563</v>
      </c>
      <c r="E361" s="87" t="s">
        <v>1564</v>
      </c>
      <c r="F361" s="87" t="s">
        <v>50</v>
      </c>
      <c r="G361" s="87" t="s">
        <v>749</v>
      </c>
      <c r="H361" s="88">
        <v>62.8</v>
      </c>
      <c r="I361" s="89">
        <v>70.39</v>
      </c>
      <c r="J361" s="58">
        <v>9.4339580000000003E-4</v>
      </c>
      <c r="K361" s="85">
        <v>44020</v>
      </c>
      <c r="L361" s="85">
        <v>45114</v>
      </c>
      <c r="M361" s="87" t="s">
        <v>1066</v>
      </c>
      <c r="N361" s="92" t="s">
        <v>1565</v>
      </c>
      <c r="O361" s="77">
        <v>1</v>
      </c>
      <c r="P361" s="87" t="s">
        <v>1604</v>
      </c>
      <c r="Q361" s="357">
        <v>221</v>
      </c>
      <c r="R361" s="48" t="s">
        <v>1605</v>
      </c>
      <c r="S361" s="107" t="s">
        <v>1606</v>
      </c>
      <c r="T361" s="107" t="s">
        <v>1607</v>
      </c>
      <c r="U361" s="107" t="s">
        <v>1625</v>
      </c>
    </row>
    <row r="362" spans="2:21" x14ac:dyDescent="0.25">
      <c r="B362" s="357">
        <v>221</v>
      </c>
      <c r="C362" s="87" t="s">
        <v>1562</v>
      </c>
      <c r="D362" s="87" t="s">
        <v>1563</v>
      </c>
      <c r="E362" s="87" t="s">
        <v>1564</v>
      </c>
      <c r="F362" s="87" t="s">
        <v>161</v>
      </c>
      <c r="G362" s="87" t="s">
        <v>749</v>
      </c>
      <c r="H362" s="88">
        <v>63.2</v>
      </c>
      <c r="I362" s="89">
        <v>70.39</v>
      </c>
      <c r="J362" s="58">
        <v>9.944356000000001E-4</v>
      </c>
      <c r="K362" s="85">
        <v>44020</v>
      </c>
      <c r="L362" s="85">
        <v>45114</v>
      </c>
      <c r="M362" s="87" t="s">
        <v>1066</v>
      </c>
      <c r="N362" s="92" t="s">
        <v>1565</v>
      </c>
      <c r="O362" s="77">
        <v>1</v>
      </c>
      <c r="P362" s="87" t="s">
        <v>1604</v>
      </c>
      <c r="Q362" s="357"/>
      <c r="R362" s="48" t="s">
        <v>1605</v>
      </c>
      <c r="S362" s="107" t="s">
        <v>1606</v>
      </c>
      <c r="T362" s="107" t="s">
        <v>1607</v>
      </c>
      <c r="U362" s="107" t="s">
        <v>1625</v>
      </c>
    </row>
    <row r="363" spans="2:21" x14ac:dyDescent="0.25">
      <c r="B363" s="48">
        <v>222</v>
      </c>
      <c r="C363" s="87" t="s">
        <v>1566</v>
      </c>
      <c r="D363" s="87" t="s">
        <v>180</v>
      </c>
      <c r="E363" s="87" t="s">
        <v>1567</v>
      </c>
      <c r="F363" s="87" t="s">
        <v>735</v>
      </c>
      <c r="G363" s="87" t="s">
        <v>735</v>
      </c>
      <c r="H363" s="88">
        <v>80.5</v>
      </c>
      <c r="I363" s="89">
        <v>100</v>
      </c>
      <c r="J363" s="58">
        <v>2.6692510000000001E-3</v>
      </c>
      <c r="K363" s="85">
        <v>44039</v>
      </c>
      <c r="L363" s="85">
        <v>45133</v>
      </c>
      <c r="M363" s="87" t="s">
        <v>736</v>
      </c>
      <c r="N363" s="92" t="s">
        <v>1568</v>
      </c>
      <c r="O363" s="77">
        <v>1</v>
      </c>
      <c r="P363" s="87" t="s">
        <v>735</v>
      </c>
      <c r="Q363" s="48">
        <v>222</v>
      </c>
      <c r="R363" s="48" t="e">
        <v>#N/A</v>
      </c>
      <c r="S363" s="107"/>
      <c r="T363" s="107"/>
      <c r="U363" s="107" t="s">
        <v>1630</v>
      </c>
    </row>
    <row r="364" spans="2:21" ht="13.5" customHeight="1" x14ac:dyDescent="0.25">
      <c r="B364" s="48">
        <v>223</v>
      </c>
      <c r="C364" s="87" t="s">
        <v>1569</v>
      </c>
      <c r="D364" s="87" t="s">
        <v>1570</v>
      </c>
      <c r="E364" s="87" t="s">
        <v>1571</v>
      </c>
      <c r="F364" s="87" t="s">
        <v>50</v>
      </c>
      <c r="G364" s="87" t="s">
        <v>749</v>
      </c>
      <c r="H364" s="88">
        <v>53.2</v>
      </c>
      <c r="I364" s="89">
        <v>74.77</v>
      </c>
      <c r="J364" s="58" t="s">
        <v>1572</v>
      </c>
      <c r="K364" s="85">
        <v>44082</v>
      </c>
      <c r="L364" s="85">
        <v>45176</v>
      </c>
      <c r="M364" s="87" t="s">
        <v>736</v>
      </c>
      <c r="N364" s="92" t="s">
        <v>1573</v>
      </c>
      <c r="O364" s="77">
        <v>1</v>
      </c>
      <c r="P364" s="87" t="s">
        <v>1604</v>
      </c>
      <c r="Q364" s="48">
        <v>223</v>
      </c>
      <c r="R364" s="48" t="s">
        <v>1605</v>
      </c>
      <c r="S364" s="107" t="s">
        <v>1606</v>
      </c>
      <c r="T364" s="107" t="s">
        <v>1607</v>
      </c>
      <c r="U364" s="107" t="s">
        <v>1601</v>
      </c>
    </row>
    <row r="365" spans="2:21" ht="13.5" customHeight="1" x14ac:dyDescent="0.25">
      <c r="B365" s="48">
        <v>223</v>
      </c>
      <c r="C365" s="87" t="s">
        <v>1569</v>
      </c>
      <c r="D365" s="87" t="s">
        <v>1570</v>
      </c>
      <c r="E365" s="87" t="s">
        <v>1571</v>
      </c>
      <c r="F365" s="87" t="s">
        <v>161</v>
      </c>
      <c r="G365" s="87" t="s">
        <v>749</v>
      </c>
      <c r="H365" s="88">
        <v>53.5</v>
      </c>
      <c r="I365" s="89">
        <v>74.77</v>
      </c>
      <c r="J365" s="58" t="s">
        <v>1574</v>
      </c>
      <c r="K365" s="85">
        <v>44082</v>
      </c>
      <c r="L365" s="85">
        <v>45176</v>
      </c>
      <c r="M365" s="87" t="s">
        <v>736</v>
      </c>
      <c r="N365" s="92" t="s">
        <v>1573</v>
      </c>
      <c r="O365" s="77">
        <v>1</v>
      </c>
      <c r="P365" s="87" t="s">
        <v>1604</v>
      </c>
      <c r="Q365" s="48"/>
      <c r="R365" s="48" t="s">
        <v>1605</v>
      </c>
      <c r="S365" s="107" t="s">
        <v>1606</v>
      </c>
      <c r="T365" s="107" t="s">
        <v>1607</v>
      </c>
      <c r="U365" s="107" t="s">
        <v>1601</v>
      </c>
    </row>
    <row r="366" spans="2:21" x14ac:dyDescent="0.25">
      <c r="B366" s="357">
        <v>224</v>
      </c>
      <c r="C366" s="87" t="s">
        <v>1575</v>
      </c>
      <c r="D366" s="87" t="s">
        <v>538</v>
      </c>
      <c r="E366" s="87" t="s">
        <v>1576</v>
      </c>
      <c r="F366" s="87" t="s">
        <v>50</v>
      </c>
      <c r="G366" s="87" t="s">
        <v>749</v>
      </c>
      <c r="H366" s="88">
        <v>50</v>
      </c>
      <c r="I366" s="89">
        <v>93.74</v>
      </c>
      <c r="J366" s="58">
        <v>1.000272E-3</v>
      </c>
      <c r="K366" s="85">
        <v>44090</v>
      </c>
      <c r="L366" s="85">
        <v>45184</v>
      </c>
      <c r="M366" s="87" t="s">
        <v>736</v>
      </c>
      <c r="N366" s="92" t="s">
        <v>1577</v>
      </c>
      <c r="O366" s="77">
        <v>1</v>
      </c>
      <c r="P366" s="87" t="s">
        <v>1604</v>
      </c>
      <c r="Q366" s="357">
        <v>224</v>
      </c>
      <c r="R366" s="48" t="s">
        <v>1605</v>
      </c>
      <c r="S366" s="107" t="s">
        <v>1606</v>
      </c>
      <c r="T366" s="107" t="s">
        <v>1607</v>
      </c>
      <c r="U366" s="107" t="s">
        <v>1601</v>
      </c>
    </row>
    <row r="367" spans="2:21" x14ac:dyDescent="0.25">
      <c r="B367" s="357">
        <v>225</v>
      </c>
      <c r="C367" s="87" t="s">
        <v>1578</v>
      </c>
      <c r="D367" s="87" t="s">
        <v>559</v>
      </c>
      <c r="E367" s="87" t="s">
        <v>1579</v>
      </c>
      <c r="F367" s="87" t="s">
        <v>50</v>
      </c>
      <c r="G367" s="87" t="s">
        <v>749</v>
      </c>
      <c r="H367" s="88">
        <v>53.4</v>
      </c>
      <c r="I367" s="89">
        <v>93.9</v>
      </c>
      <c r="J367" s="58">
        <v>1.070114E-3</v>
      </c>
      <c r="K367" s="85">
        <v>44090</v>
      </c>
      <c r="L367" s="85">
        <v>45184</v>
      </c>
      <c r="M367" s="87" t="s">
        <v>1066</v>
      </c>
      <c r="N367" s="92" t="s">
        <v>1580</v>
      </c>
      <c r="O367" s="77">
        <v>1</v>
      </c>
      <c r="P367" s="87" t="s">
        <v>1604</v>
      </c>
      <c r="Q367" s="357">
        <v>225</v>
      </c>
      <c r="R367" s="48" t="s">
        <v>1605</v>
      </c>
      <c r="S367" s="107" t="s">
        <v>1606</v>
      </c>
      <c r="T367" s="107" t="s">
        <v>1607</v>
      </c>
      <c r="U367" s="107" t="s">
        <v>1601</v>
      </c>
    </row>
    <row r="368" spans="2:21" x14ac:dyDescent="0.25">
      <c r="B368" s="357">
        <v>225</v>
      </c>
      <c r="C368" s="87" t="s">
        <v>1578</v>
      </c>
      <c r="D368" s="87" t="s">
        <v>559</v>
      </c>
      <c r="E368" s="87" t="s">
        <v>1579</v>
      </c>
      <c r="F368" s="87" t="s">
        <v>161</v>
      </c>
      <c r="G368" s="87" t="s">
        <v>749</v>
      </c>
      <c r="H368" s="88">
        <v>53.8</v>
      </c>
      <c r="I368" s="89">
        <v>93.9</v>
      </c>
      <c r="J368" s="58">
        <v>1.129267E-3</v>
      </c>
      <c r="K368" s="85">
        <v>44090</v>
      </c>
      <c r="L368" s="85">
        <v>45184</v>
      </c>
      <c r="M368" s="87" t="s">
        <v>1066</v>
      </c>
      <c r="N368" s="92" t="s">
        <v>1580</v>
      </c>
      <c r="O368" s="77">
        <v>1</v>
      </c>
      <c r="P368" s="87" t="s">
        <v>1604</v>
      </c>
      <c r="Q368" s="357"/>
      <c r="R368" s="48" t="s">
        <v>1605</v>
      </c>
      <c r="S368" s="107" t="s">
        <v>1606</v>
      </c>
      <c r="T368" s="107" t="s">
        <v>1607</v>
      </c>
      <c r="U368" s="107" t="s">
        <v>1601</v>
      </c>
    </row>
    <row r="369" spans="2:21" x14ac:dyDescent="0.25">
      <c r="B369" s="48">
        <v>226</v>
      </c>
      <c r="C369" s="87" t="s">
        <v>1581</v>
      </c>
      <c r="D369" s="87" t="s">
        <v>1582</v>
      </c>
      <c r="E369" s="87" t="s">
        <v>1583</v>
      </c>
      <c r="F369" s="87" t="s">
        <v>50</v>
      </c>
      <c r="G369" s="87" t="s">
        <v>749</v>
      </c>
      <c r="H369" s="88">
        <v>53.4</v>
      </c>
      <c r="I369" s="89">
        <v>100</v>
      </c>
      <c r="J369" s="58">
        <v>1.139632E-3</v>
      </c>
      <c r="K369" s="85">
        <v>44090</v>
      </c>
      <c r="L369" s="85">
        <v>45184</v>
      </c>
      <c r="M369" s="87" t="s">
        <v>753</v>
      </c>
      <c r="N369" s="92" t="s">
        <v>1584</v>
      </c>
      <c r="O369" s="77">
        <v>1</v>
      </c>
      <c r="P369" s="87" t="s">
        <v>1604</v>
      </c>
      <c r="Q369" s="48">
        <v>226</v>
      </c>
      <c r="R369" s="48" t="s">
        <v>1605</v>
      </c>
      <c r="S369" s="107" t="s">
        <v>1606</v>
      </c>
      <c r="T369" s="107" t="s">
        <v>1607</v>
      </c>
      <c r="U369" s="107" t="s">
        <v>1612</v>
      </c>
    </row>
    <row r="370" spans="2:21" x14ac:dyDescent="0.25">
      <c r="B370" s="48">
        <v>226</v>
      </c>
      <c r="C370" s="87" t="s">
        <v>1581</v>
      </c>
      <c r="D370" s="87" t="s">
        <v>1582</v>
      </c>
      <c r="E370" s="87" t="s">
        <v>1583</v>
      </c>
      <c r="F370" s="87" t="s">
        <v>161</v>
      </c>
      <c r="G370" s="87" t="s">
        <v>749</v>
      </c>
      <c r="H370" s="88">
        <v>53.8</v>
      </c>
      <c r="I370" s="89">
        <v>100</v>
      </c>
      <c r="J370" s="58">
        <v>1.2026269999999999E-3</v>
      </c>
      <c r="K370" s="85">
        <v>44090</v>
      </c>
      <c r="L370" s="85">
        <v>45184</v>
      </c>
      <c r="M370" s="87" t="s">
        <v>753</v>
      </c>
      <c r="N370" s="92" t="s">
        <v>1584</v>
      </c>
      <c r="O370" s="77">
        <v>1</v>
      </c>
      <c r="P370" s="87" t="s">
        <v>1604</v>
      </c>
      <c r="Q370" s="357"/>
      <c r="R370" s="357" t="s">
        <v>1605</v>
      </c>
      <c r="S370" s="107" t="s">
        <v>1606</v>
      </c>
      <c r="T370" s="107" t="s">
        <v>1607</v>
      </c>
      <c r="U370" s="107" t="s">
        <v>1612</v>
      </c>
    </row>
    <row r="371" spans="2:21" ht="24" x14ac:dyDescent="0.25">
      <c r="B371" s="357">
        <v>227</v>
      </c>
      <c r="C371" s="360" t="s">
        <v>1949</v>
      </c>
      <c r="D371" s="360" t="s">
        <v>498</v>
      </c>
      <c r="E371" s="360" t="s">
        <v>1948</v>
      </c>
      <c r="F371" s="360" t="s">
        <v>50</v>
      </c>
      <c r="G371" s="360" t="s">
        <v>749</v>
      </c>
      <c r="H371" s="361">
        <v>48.1</v>
      </c>
      <c r="I371" s="361">
        <v>86.75</v>
      </c>
      <c r="J371" s="59">
        <v>8.9050809999999996E-4</v>
      </c>
      <c r="K371" s="362">
        <v>44098</v>
      </c>
      <c r="L371" s="362">
        <v>45192</v>
      </c>
      <c r="M371" s="360" t="s">
        <v>1159</v>
      </c>
      <c r="N371" s="364" t="s">
        <v>1947</v>
      </c>
      <c r="O371" s="29"/>
      <c r="P371" s="29"/>
      <c r="Q371" s="387"/>
      <c r="R371" s="387"/>
      <c r="S371" s="29"/>
      <c r="T371" s="29"/>
      <c r="U371" s="29"/>
    </row>
    <row r="372" spans="2:21" ht="24" x14ac:dyDescent="0.25">
      <c r="B372" s="357">
        <v>227</v>
      </c>
      <c r="C372" s="360" t="s">
        <v>1949</v>
      </c>
      <c r="D372" s="360" t="s">
        <v>498</v>
      </c>
      <c r="E372" s="360" t="s">
        <v>1948</v>
      </c>
      <c r="F372" s="360" t="s">
        <v>161</v>
      </c>
      <c r="G372" s="360" t="s">
        <v>749</v>
      </c>
      <c r="H372" s="361">
        <v>48.5</v>
      </c>
      <c r="I372" s="361">
        <v>86.75</v>
      </c>
      <c r="J372" s="59">
        <v>9.4050229999999996E-4</v>
      </c>
      <c r="K372" s="362">
        <v>44098</v>
      </c>
      <c r="L372" s="362">
        <v>45192</v>
      </c>
      <c r="M372" s="360" t="s">
        <v>1159</v>
      </c>
      <c r="N372" s="364" t="s">
        <v>1947</v>
      </c>
      <c r="O372" s="29"/>
      <c r="P372" s="29"/>
      <c r="Q372" s="387"/>
      <c r="R372" s="387"/>
      <c r="S372" s="29"/>
      <c r="T372" s="29"/>
      <c r="U372" s="29"/>
    </row>
    <row r="373" spans="2:21" ht="24" x14ac:dyDescent="0.25">
      <c r="B373" s="357">
        <v>228</v>
      </c>
      <c r="C373" s="360" t="s">
        <v>1946</v>
      </c>
      <c r="D373" s="360" t="s">
        <v>509</v>
      </c>
      <c r="E373" s="360" t="s">
        <v>1945</v>
      </c>
      <c r="F373" s="360" t="s">
        <v>50</v>
      </c>
      <c r="G373" s="360" t="s">
        <v>749</v>
      </c>
      <c r="H373" s="361">
        <v>56.3</v>
      </c>
      <c r="I373" s="361">
        <v>61.3</v>
      </c>
      <c r="J373" s="59">
        <v>7.3653300000000004E-4</v>
      </c>
      <c r="K373" s="362">
        <v>44106</v>
      </c>
      <c r="L373" s="362">
        <v>45200</v>
      </c>
      <c r="M373" s="360" t="s">
        <v>753</v>
      </c>
      <c r="N373" s="364" t="s">
        <v>1944</v>
      </c>
      <c r="O373" s="29"/>
      <c r="P373" s="29"/>
      <c r="Q373" s="387"/>
      <c r="R373" s="387"/>
      <c r="S373" s="29"/>
      <c r="T373" s="29"/>
      <c r="U373" s="29"/>
    </row>
    <row r="374" spans="2:21" ht="24" x14ac:dyDescent="0.25">
      <c r="B374" s="357">
        <v>228</v>
      </c>
      <c r="C374" s="360" t="s">
        <v>1946</v>
      </c>
      <c r="D374" s="360" t="s">
        <v>509</v>
      </c>
      <c r="E374" s="360" t="s">
        <v>1945</v>
      </c>
      <c r="F374" s="360" t="s">
        <v>161</v>
      </c>
      <c r="G374" s="360" t="s">
        <v>749</v>
      </c>
      <c r="H374" s="361">
        <v>56.6</v>
      </c>
      <c r="I374" s="361">
        <v>61.3</v>
      </c>
      <c r="J374" s="59">
        <v>7.755781E-4</v>
      </c>
      <c r="K374" s="362">
        <v>44106</v>
      </c>
      <c r="L374" s="362">
        <v>45200</v>
      </c>
      <c r="M374" s="360" t="s">
        <v>753</v>
      </c>
      <c r="N374" s="364" t="s">
        <v>1944</v>
      </c>
      <c r="O374" s="29"/>
      <c r="P374" s="29"/>
      <c r="Q374" s="387"/>
      <c r="R374" s="387"/>
      <c r="S374" s="29"/>
      <c r="T374" s="29"/>
      <c r="U374" s="29"/>
    </row>
    <row r="375" spans="2:21" ht="24" x14ac:dyDescent="0.25">
      <c r="B375" s="357">
        <v>229</v>
      </c>
      <c r="C375" s="360" t="s">
        <v>1943</v>
      </c>
      <c r="D375" s="360" t="s">
        <v>567</v>
      </c>
      <c r="E375" s="360" t="s">
        <v>1942</v>
      </c>
      <c r="F375" s="360" t="s">
        <v>50</v>
      </c>
      <c r="G375" s="360" t="s">
        <v>749</v>
      </c>
      <c r="H375" s="361">
        <v>62.2</v>
      </c>
      <c r="I375" s="361">
        <v>53.62</v>
      </c>
      <c r="J375" s="59">
        <v>7.1177139999999996E-4</v>
      </c>
      <c r="K375" s="362">
        <v>44117</v>
      </c>
      <c r="L375" s="362">
        <v>45211</v>
      </c>
      <c r="M375" s="360" t="s">
        <v>753</v>
      </c>
      <c r="N375" s="364" t="s">
        <v>1941</v>
      </c>
      <c r="O375" s="29"/>
      <c r="P375" s="29"/>
      <c r="Q375" s="387"/>
      <c r="R375" s="387"/>
      <c r="S375" s="29"/>
      <c r="T375" s="29"/>
      <c r="U375" s="29"/>
    </row>
    <row r="376" spans="2:21" ht="24" x14ac:dyDescent="0.25">
      <c r="B376" s="357">
        <v>229</v>
      </c>
      <c r="C376" s="360" t="s">
        <v>1943</v>
      </c>
      <c r="D376" s="360" t="s">
        <v>567</v>
      </c>
      <c r="E376" s="360" t="s">
        <v>1942</v>
      </c>
      <c r="F376" s="360" t="s">
        <v>161</v>
      </c>
      <c r="G376" s="360" t="s">
        <v>749</v>
      </c>
      <c r="H376" s="361">
        <v>62.6</v>
      </c>
      <c r="I376" s="361">
        <v>53.62</v>
      </c>
      <c r="J376" s="59">
        <v>7.5032560000000002E-4</v>
      </c>
      <c r="K376" s="362">
        <v>44117</v>
      </c>
      <c r="L376" s="362">
        <v>45211</v>
      </c>
      <c r="M376" s="360" t="s">
        <v>753</v>
      </c>
      <c r="N376" s="364" t="s">
        <v>1941</v>
      </c>
      <c r="O376" s="29"/>
      <c r="P376" s="29"/>
      <c r="Q376" s="387"/>
      <c r="R376" s="387"/>
      <c r="S376" s="29"/>
      <c r="T376" s="29"/>
      <c r="U376" s="29"/>
    </row>
    <row r="377" spans="2:21" ht="24" x14ac:dyDescent="0.25">
      <c r="B377" s="357">
        <v>230</v>
      </c>
      <c r="C377" s="360" t="s">
        <v>1940</v>
      </c>
      <c r="D377" s="360" t="s">
        <v>563</v>
      </c>
      <c r="E377" s="360" t="s">
        <v>1939</v>
      </c>
      <c r="F377" s="360" t="s">
        <v>50</v>
      </c>
      <c r="G377" s="360" t="s">
        <v>749</v>
      </c>
      <c r="H377" s="361">
        <v>55.9</v>
      </c>
      <c r="I377" s="361">
        <v>86.79</v>
      </c>
      <c r="J377" s="59">
        <v>1.035392E-3</v>
      </c>
      <c r="K377" s="362">
        <v>44117</v>
      </c>
      <c r="L377" s="362">
        <v>45211</v>
      </c>
      <c r="M377" s="360" t="s">
        <v>753</v>
      </c>
      <c r="N377" s="364" t="s">
        <v>1938</v>
      </c>
      <c r="O377" s="29"/>
      <c r="P377" s="29"/>
      <c r="Q377" s="387"/>
      <c r="R377" s="387"/>
      <c r="S377" s="29"/>
      <c r="T377" s="29"/>
      <c r="U377" s="29"/>
    </row>
    <row r="378" spans="2:21" ht="24" x14ac:dyDescent="0.25">
      <c r="B378" s="357">
        <v>231</v>
      </c>
      <c r="C378" s="360" t="s">
        <v>1937</v>
      </c>
      <c r="D378" s="360" t="s">
        <v>591</v>
      </c>
      <c r="E378" s="360" t="s">
        <v>1936</v>
      </c>
      <c r="F378" s="360" t="s">
        <v>50</v>
      </c>
      <c r="G378" s="360" t="s">
        <v>749</v>
      </c>
      <c r="H378" s="361">
        <v>63</v>
      </c>
      <c r="I378" s="361">
        <v>86.37</v>
      </c>
      <c r="J378" s="59">
        <v>1.1612529999999999E-3</v>
      </c>
      <c r="K378" s="362">
        <v>44137</v>
      </c>
      <c r="L378" s="362">
        <v>45231</v>
      </c>
      <c r="M378" s="360" t="s">
        <v>753</v>
      </c>
      <c r="N378" s="364" t="s">
        <v>1935</v>
      </c>
    </row>
    <row r="379" spans="2:21" ht="24" x14ac:dyDescent="0.25">
      <c r="B379" s="357">
        <v>231</v>
      </c>
      <c r="C379" s="360" t="s">
        <v>1937</v>
      </c>
      <c r="D379" s="360" t="s">
        <v>591</v>
      </c>
      <c r="E379" s="360" t="s">
        <v>1936</v>
      </c>
      <c r="F379" s="360" t="s">
        <v>161</v>
      </c>
      <c r="G379" s="360" t="s">
        <v>749</v>
      </c>
      <c r="H379" s="361">
        <v>63.4</v>
      </c>
      <c r="I379" s="361">
        <v>86.37</v>
      </c>
      <c r="J379" s="59">
        <v>1.2240549999999999E-3</v>
      </c>
      <c r="K379" s="362">
        <v>44137</v>
      </c>
      <c r="L379" s="362">
        <v>45231</v>
      </c>
      <c r="M379" s="360" t="s">
        <v>753</v>
      </c>
      <c r="N379" s="364" t="s">
        <v>1935</v>
      </c>
      <c r="O379" s="29"/>
      <c r="P379" s="29"/>
      <c r="Q379" s="387"/>
      <c r="R379" s="387"/>
      <c r="S379" s="29"/>
      <c r="T379" s="29"/>
      <c r="U379" s="29"/>
    </row>
    <row r="380" spans="2:21" ht="38.450000000000003" customHeight="1" x14ac:dyDescent="0.25">
      <c r="B380" s="357">
        <v>232</v>
      </c>
      <c r="C380" s="360" t="s">
        <v>1934</v>
      </c>
      <c r="D380" s="360" t="s">
        <v>203</v>
      </c>
      <c r="E380" s="360" t="s">
        <v>1933</v>
      </c>
      <c r="F380" s="360" t="s">
        <v>735</v>
      </c>
      <c r="G380" s="360" t="s">
        <v>735</v>
      </c>
      <c r="H380" s="361">
        <v>50.7</v>
      </c>
      <c r="I380" s="361">
        <v>40</v>
      </c>
      <c r="J380" s="59">
        <v>6.7245239999999995E-4</v>
      </c>
      <c r="K380" s="362">
        <v>44137</v>
      </c>
      <c r="L380" s="362">
        <v>45231</v>
      </c>
      <c r="M380" s="360" t="s">
        <v>736</v>
      </c>
      <c r="N380" s="364" t="s">
        <v>1932</v>
      </c>
      <c r="O380" s="29"/>
      <c r="P380" s="29"/>
      <c r="Q380" s="387"/>
      <c r="R380" s="387"/>
      <c r="S380" s="29"/>
      <c r="T380" s="29"/>
      <c r="U380" s="29"/>
    </row>
    <row r="381" spans="2:21" ht="38.450000000000003" customHeight="1" x14ac:dyDescent="0.25">
      <c r="B381" s="357">
        <v>233</v>
      </c>
      <c r="C381" s="360" t="s">
        <v>1931</v>
      </c>
      <c r="D381" s="360" t="s">
        <v>599</v>
      </c>
      <c r="E381" s="360" t="s">
        <v>1930</v>
      </c>
      <c r="F381" s="360" t="s">
        <v>50</v>
      </c>
      <c r="G381" s="360" t="s">
        <v>749</v>
      </c>
      <c r="H381" s="361">
        <v>67</v>
      </c>
      <c r="I381" s="361">
        <v>97.05</v>
      </c>
      <c r="J381" s="59">
        <v>1.3876940000000001E-3</v>
      </c>
      <c r="K381" s="362">
        <v>44146</v>
      </c>
      <c r="L381" s="362">
        <v>45240</v>
      </c>
      <c r="M381" s="360" t="s">
        <v>1066</v>
      </c>
      <c r="N381" s="364" t="s">
        <v>1929</v>
      </c>
      <c r="O381" s="29"/>
      <c r="P381" s="29"/>
      <c r="Q381" s="387"/>
      <c r="R381" s="387"/>
      <c r="S381" s="29"/>
      <c r="T381" s="29"/>
      <c r="U381" s="29"/>
    </row>
    <row r="382" spans="2:21" ht="38.450000000000003" customHeight="1" x14ac:dyDescent="0.25">
      <c r="B382" s="357">
        <v>234</v>
      </c>
      <c r="C382" s="360" t="s">
        <v>1928</v>
      </c>
      <c r="D382" s="360" t="s">
        <v>587</v>
      </c>
      <c r="E382" s="360" t="s">
        <v>1927</v>
      </c>
      <c r="F382" s="360" t="s">
        <v>50</v>
      </c>
      <c r="G382" s="360" t="s">
        <v>749</v>
      </c>
      <c r="H382" s="361">
        <v>59.3</v>
      </c>
      <c r="I382" s="361">
        <v>70.55</v>
      </c>
      <c r="J382" s="59">
        <v>8.9284279999999998E-4</v>
      </c>
      <c r="K382" s="362">
        <v>44146</v>
      </c>
      <c r="L382" s="362">
        <v>45240</v>
      </c>
      <c r="M382" s="360" t="s">
        <v>1066</v>
      </c>
      <c r="N382" s="364" t="s">
        <v>1926</v>
      </c>
      <c r="O382" s="29"/>
      <c r="P382" s="29"/>
      <c r="Q382" s="387"/>
      <c r="R382" s="387"/>
      <c r="S382" s="29"/>
      <c r="T382" s="29"/>
      <c r="U382" s="29"/>
    </row>
    <row r="383" spans="2:21" ht="38.450000000000003" customHeight="1" x14ac:dyDescent="0.25">
      <c r="B383" s="357">
        <v>234</v>
      </c>
      <c r="C383" s="360" t="s">
        <v>1928</v>
      </c>
      <c r="D383" s="360" t="s">
        <v>587</v>
      </c>
      <c r="E383" s="360" t="s">
        <v>1927</v>
      </c>
      <c r="F383" s="360" t="s">
        <v>161</v>
      </c>
      <c r="G383" s="360" t="s">
        <v>749</v>
      </c>
      <c r="H383" s="361">
        <v>59.6</v>
      </c>
      <c r="I383" s="361">
        <v>70.55</v>
      </c>
      <c r="J383" s="59">
        <v>9.399222E-4</v>
      </c>
      <c r="K383" s="362">
        <v>44146</v>
      </c>
      <c r="L383" s="362">
        <v>45240</v>
      </c>
      <c r="M383" s="360" t="s">
        <v>1066</v>
      </c>
      <c r="N383" s="364" t="s">
        <v>1926</v>
      </c>
      <c r="O383" s="29"/>
      <c r="P383" s="29"/>
      <c r="Q383" s="387"/>
      <c r="R383" s="387"/>
      <c r="S383" s="29"/>
      <c r="T383" s="29"/>
      <c r="U383" s="29"/>
    </row>
    <row r="384" spans="2:21" ht="38.450000000000003" customHeight="1" x14ac:dyDescent="0.25">
      <c r="B384" s="357">
        <v>235</v>
      </c>
      <c r="C384" s="360" t="s">
        <v>1925</v>
      </c>
      <c r="D384" s="360" t="s">
        <v>1924</v>
      </c>
      <c r="E384" s="360" t="s">
        <v>1923</v>
      </c>
      <c r="F384" s="360" t="s">
        <v>50</v>
      </c>
      <c r="G384" s="360" t="s">
        <v>749</v>
      </c>
      <c r="H384" s="361">
        <v>59.55</v>
      </c>
      <c r="I384" s="361">
        <v>93.24</v>
      </c>
      <c r="J384" s="59">
        <v>1.18497E-3</v>
      </c>
      <c r="K384" s="362">
        <v>44154</v>
      </c>
      <c r="L384" s="362">
        <v>45248</v>
      </c>
      <c r="M384" s="360" t="s">
        <v>1066</v>
      </c>
      <c r="N384" s="364" t="s">
        <v>1922</v>
      </c>
      <c r="O384" s="29"/>
      <c r="P384" s="29"/>
      <c r="Q384" s="387"/>
      <c r="R384" s="387"/>
      <c r="S384" s="29"/>
      <c r="T384" s="29"/>
      <c r="U384" s="29"/>
    </row>
    <row r="385" spans="2:14" ht="38.450000000000003" customHeight="1" x14ac:dyDescent="0.25">
      <c r="B385" s="357">
        <v>236</v>
      </c>
      <c r="C385" s="360" t="s">
        <v>1921</v>
      </c>
      <c r="D385" s="360" t="s">
        <v>579</v>
      </c>
      <c r="E385" s="360" t="s">
        <v>1920</v>
      </c>
      <c r="F385" s="360" t="s">
        <v>50</v>
      </c>
      <c r="G385" s="360" t="s">
        <v>749</v>
      </c>
      <c r="H385" s="361">
        <v>62.1</v>
      </c>
      <c r="I385" s="361">
        <v>87.87</v>
      </c>
      <c r="J385" s="59">
        <v>1.1645430000000001E-3</v>
      </c>
      <c r="K385" s="362">
        <v>44154</v>
      </c>
      <c r="L385" s="362">
        <v>45248</v>
      </c>
      <c r="M385" s="360" t="s">
        <v>736</v>
      </c>
      <c r="N385" s="364" t="s">
        <v>1919</v>
      </c>
    </row>
    <row r="386" spans="2:14" ht="38.450000000000003" customHeight="1" x14ac:dyDescent="0.25">
      <c r="B386" s="357">
        <v>236</v>
      </c>
      <c r="C386" s="360" t="s">
        <v>1921</v>
      </c>
      <c r="D386" s="360" t="s">
        <v>579</v>
      </c>
      <c r="E386" s="360" t="s">
        <v>1920</v>
      </c>
      <c r="F386" s="360" t="s">
        <v>161</v>
      </c>
      <c r="G386" s="360" t="s">
        <v>749</v>
      </c>
      <c r="H386" s="361">
        <v>62.4</v>
      </c>
      <c r="I386" s="361">
        <v>87.87</v>
      </c>
      <c r="J386" s="59">
        <v>1.225671E-3</v>
      </c>
      <c r="K386" s="362">
        <v>44154</v>
      </c>
      <c r="L386" s="362">
        <v>45248</v>
      </c>
      <c r="M386" s="360" t="s">
        <v>736</v>
      </c>
      <c r="N386" s="364" t="s">
        <v>1919</v>
      </c>
    </row>
    <row r="387" spans="2:14" ht="38.450000000000003" customHeight="1" x14ac:dyDescent="0.25">
      <c r="B387" s="357">
        <v>237</v>
      </c>
      <c r="C387" s="360" t="s">
        <v>1918</v>
      </c>
      <c r="D387" s="360" t="s">
        <v>595</v>
      </c>
      <c r="E387" s="360" t="s">
        <v>1917</v>
      </c>
      <c r="F387" s="360" t="s">
        <v>50</v>
      </c>
      <c r="G387" s="360" t="s">
        <v>749</v>
      </c>
      <c r="H387" s="361">
        <v>48.5</v>
      </c>
      <c r="I387" s="361">
        <v>70.02</v>
      </c>
      <c r="J387" s="59">
        <v>7.2474819999999995E-4</v>
      </c>
      <c r="K387" s="362">
        <v>44154</v>
      </c>
      <c r="L387" s="362">
        <v>45248</v>
      </c>
      <c r="M387" s="360" t="s">
        <v>753</v>
      </c>
      <c r="N387" s="364" t="s">
        <v>1916</v>
      </c>
    </row>
    <row r="388" spans="2:14" ht="38.450000000000003" customHeight="1" x14ac:dyDescent="0.25">
      <c r="B388" s="357">
        <v>237</v>
      </c>
      <c r="C388" s="360" t="s">
        <v>1918</v>
      </c>
      <c r="D388" s="360" t="s">
        <v>595</v>
      </c>
      <c r="E388" s="360" t="s">
        <v>1917</v>
      </c>
      <c r="F388" s="360" t="s">
        <v>161</v>
      </c>
      <c r="G388" s="360" t="s">
        <v>749</v>
      </c>
      <c r="H388" s="361">
        <v>48.9</v>
      </c>
      <c r="I388" s="361">
        <v>70.02</v>
      </c>
      <c r="J388" s="59">
        <v>7.6538439999999995E-4</v>
      </c>
      <c r="K388" s="362">
        <v>44154</v>
      </c>
      <c r="L388" s="362">
        <v>45248</v>
      </c>
      <c r="M388" s="360" t="s">
        <v>753</v>
      </c>
      <c r="N388" s="364" t="s">
        <v>1916</v>
      </c>
    </row>
    <row r="389" spans="2:14" ht="38.450000000000003" customHeight="1" x14ac:dyDescent="0.25">
      <c r="B389" s="357">
        <v>238</v>
      </c>
      <c r="C389" s="360" t="s">
        <v>1915</v>
      </c>
      <c r="D389" s="360" t="s">
        <v>575</v>
      </c>
      <c r="E389" s="360" t="s">
        <v>1914</v>
      </c>
      <c r="F389" s="360" t="s">
        <v>50</v>
      </c>
      <c r="G389" s="360" t="s">
        <v>749</v>
      </c>
      <c r="H389" s="361">
        <v>60</v>
      </c>
      <c r="I389" s="361">
        <v>96.38</v>
      </c>
      <c r="J389" s="59">
        <v>1.234132E-3</v>
      </c>
      <c r="K389" s="362">
        <v>44162</v>
      </c>
      <c r="L389" s="362">
        <v>45256</v>
      </c>
      <c r="M389" s="360" t="s">
        <v>753</v>
      </c>
      <c r="N389" s="364" t="s">
        <v>1913</v>
      </c>
    </row>
    <row r="390" spans="2:14" x14ac:dyDescent="0.25">
      <c r="C390" s="1"/>
      <c r="D390" s="1"/>
      <c r="E390" s="1"/>
    </row>
    <row r="391" spans="2:14" x14ac:dyDescent="0.25">
      <c r="C391" s="1"/>
      <c r="D391" s="1"/>
      <c r="E391" s="1"/>
    </row>
    <row r="392" spans="2:14" x14ac:dyDescent="0.25">
      <c r="C392" s="1"/>
      <c r="D392" s="1"/>
      <c r="E392" s="1"/>
    </row>
    <row r="393" spans="2:14" x14ac:dyDescent="0.25">
      <c r="B393" s="105" t="s">
        <v>1585</v>
      </c>
      <c r="C393" s="94"/>
      <c r="D393" s="95"/>
      <c r="E393" s="1"/>
    </row>
    <row r="394" spans="2:14" x14ac:dyDescent="0.25">
      <c r="E394" s="1"/>
    </row>
    <row r="395" spans="2:14" x14ac:dyDescent="0.25">
      <c r="B395" s="96" t="s">
        <v>1586</v>
      </c>
      <c r="E395" s="1"/>
    </row>
    <row r="396" spans="2:14" x14ac:dyDescent="0.25">
      <c r="B396" s="97" t="s">
        <v>1587</v>
      </c>
      <c r="C396" s="98" t="s">
        <v>1588</v>
      </c>
      <c r="D396" s="99" t="s">
        <v>1589</v>
      </c>
      <c r="E396" s="1"/>
    </row>
    <row r="397" spans="2:14" ht="24" x14ac:dyDescent="0.25">
      <c r="B397" s="100" t="s">
        <v>1590</v>
      </c>
      <c r="C397" s="101">
        <v>0.79100000000000004</v>
      </c>
      <c r="D397" s="102">
        <v>28.26</v>
      </c>
      <c r="E397" s="1"/>
    </row>
    <row r="398" spans="2:14" ht="24" x14ac:dyDescent="0.25">
      <c r="B398" s="100" t="s">
        <v>1591</v>
      </c>
      <c r="C398" s="101">
        <v>0.80900000000000005</v>
      </c>
      <c r="D398" s="102">
        <v>26.38</v>
      </c>
      <c r="E398" s="1"/>
    </row>
    <row r="399" spans="2:14" x14ac:dyDescent="0.25">
      <c r="B399" s="100" t="s">
        <v>1592</v>
      </c>
      <c r="C399" s="101">
        <v>0.88</v>
      </c>
      <c r="D399" s="102">
        <v>37.68</v>
      </c>
      <c r="E399" s="1"/>
      <c r="K399" s="72" t="s">
        <v>1950</v>
      </c>
    </row>
    <row r="400" spans="2:14" x14ac:dyDescent="0.25">
      <c r="C400" s="1"/>
      <c r="D400" s="1"/>
      <c r="E400" s="1"/>
      <c r="I400" s="72" t="s">
        <v>1951</v>
      </c>
    </row>
    <row r="401" spans="2:12" x14ac:dyDescent="0.25">
      <c r="B401" s="106" t="s">
        <v>1593</v>
      </c>
      <c r="C401" s="29"/>
      <c r="D401" s="29"/>
      <c r="E401" s="1"/>
      <c r="I401" s="72" t="s">
        <v>1952</v>
      </c>
    </row>
    <row r="402" spans="2:12" x14ac:dyDescent="0.25">
      <c r="C402" s="1"/>
      <c r="D402" s="1"/>
      <c r="E402" s="1"/>
      <c r="I402" s="72" t="s">
        <v>1953</v>
      </c>
      <c r="L402" s="72" t="s">
        <v>1956</v>
      </c>
    </row>
    <row r="403" spans="2:12" x14ac:dyDescent="0.25">
      <c r="C403" s="1"/>
      <c r="D403" s="1"/>
      <c r="E403" s="1"/>
      <c r="J403" s="72" t="s">
        <v>1954</v>
      </c>
    </row>
    <row r="404" spans="2:12" x14ac:dyDescent="0.25">
      <c r="C404" s="1"/>
      <c r="D404" s="1"/>
      <c r="E404" s="1"/>
      <c r="J404" s="72" t="s">
        <v>1955</v>
      </c>
    </row>
    <row r="405" spans="2:12" x14ac:dyDescent="0.25">
      <c r="C405" s="1"/>
      <c r="D405" s="1"/>
      <c r="E405" s="1"/>
    </row>
    <row r="406" spans="2:12" x14ac:dyDescent="0.25">
      <c r="C406" s="1"/>
      <c r="D406" s="1"/>
      <c r="E406" s="1"/>
    </row>
    <row r="407" spans="2:12" x14ac:dyDescent="0.25">
      <c r="C407" s="1"/>
      <c r="D407" s="1"/>
      <c r="E407" s="1"/>
      <c r="I407" s="72" t="s">
        <v>1957</v>
      </c>
    </row>
    <row r="408" spans="2:12" x14ac:dyDescent="0.25">
      <c r="C408" s="1"/>
      <c r="D408" s="1"/>
      <c r="E408" s="1"/>
      <c r="I408" s="72" t="s">
        <v>1958</v>
      </c>
    </row>
    <row r="409" spans="2:12" x14ac:dyDescent="0.25">
      <c r="C409" s="1"/>
      <c r="D409" s="1"/>
      <c r="E409" s="1"/>
    </row>
    <row r="410" spans="2:12" x14ac:dyDescent="0.25">
      <c r="C410" s="1"/>
      <c r="D410" s="1"/>
      <c r="E410" s="1"/>
    </row>
    <row r="411" spans="2:12" x14ac:dyDescent="0.25">
      <c r="C411" s="1"/>
      <c r="D411" s="1"/>
      <c r="E411" s="1"/>
    </row>
    <row r="412" spans="2:12" x14ac:dyDescent="0.25">
      <c r="C412" s="1"/>
      <c r="D412" s="1"/>
      <c r="E412" s="1"/>
    </row>
    <row r="413" spans="2:12" x14ac:dyDescent="0.25">
      <c r="C413" s="1"/>
      <c r="D413" s="1"/>
      <c r="E413" s="1"/>
    </row>
    <row r="414" spans="2:12" x14ac:dyDescent="0.25">
      <c r="C414" s="1"/>
      <c r="D414" s="1"/>
      <c r="E414" s="1"/>
    </row>
    <row r="415" spans="2:12" x14ac:dyDescent="0.25">
      <c r="C415" s="1"/>
      <c r="D415" s="1"/>
      <c r="E415" s="1"/>
    </row>
    <row r="416" spans="2:12" x14ac:dyDescent="0.25">
      <c r="C416" s="1"/>
      <c r="D416" s="1"/>
      <c r="E416" s="1"/>
    </row>
    <row r="417" spans="3:5" x14ac:dyDescent="0.25">
      <c r="C417" s="1"/>
      <c r="D417" s="1"/>
      <c r="E417" s="1"/>
    </row>
    <row r="418" spans="3:5" x14ac:dyDescent="0.25">
      <c r="C418" s="1"/>
      <c r="D418" s="1"/>
      <c r="E418" s="1"/>
    </row>
    <row r="419" spans="3:5" x14ac:dyDescent="0.25">
      <c r="C419" s="1"/>
      <c r="D419" s="1"/>
      <c r="E419" s="1"/>
    </row>
    <row r="420" spans="3:5" x14ac:dyDescent="0.25">
      <c r="C420" s="1"/>
      <c r="D420" s="1"/>
      <c r="E420" s="1"/>
    </row>
    <row r="421" spans="3:5" x14ac:dyDescent="0.25">
      <c r="C421" s="1"/>
      <c r="D421" s="1"/>
      <c r="E421" s="1"/>
    </row>
    <row r="422" spans="3:5" x14ac:dyDescent="0.25">
      <c r="C422" s="1"/>
      <c r="D422" s="1"/>
      <c r="E422" s="1"/>
    </row>
    <row r="423" spans="3:5" x14ac:dyDescent="0.25">
      <c r="C423" s="1"/>
      <c r="D423" s="1"/>
      <c r="E423" s="1"/>
    </row>
    <row r="424" spans="3:5" x14ac:dyDescent="0.25">
      <c r="C424" s="1"/>
      <c r="D424" s="1"/>
      <c r="E424" s="1"/>
    </row>
    <row r="425" spans="3:5" x14ac:dyDescent="0.25">
      <c r="C425" s="1"/>
      <c r="D425" s="1"/>
      <c r="E425" s="1"/>
    </row>
    <row r="426" spans="3:5" x14ac:dyDescent="0.25">
      <c r="C426" s="1"/>
      <c r="D426" s="1"/>
      <c r="E426" s="1"/>
    </row>
    <row r="427" spans="3:5" x14ac:dyDescent="0.25">
      <c r="C427" s="1"/>
      <c r="D427" s="1"/>
      <c r="E427" s="1"/>
    </row>
    <row r="428" spans="3:5" x14ac:dyDescent="0.25">
      <c r="C428" s="1"/>
      <c r="D428" s="1"/>
      <c r="E428" s="1"/>
    </row>
    <row r="429" spans="3:5" x14ac:dyDescent="0.25">
      <c r="C429" s="1"/>
      <c r="D429" s="1"/>
      <c r="E429" s="1"/>
    </row>
    <row r="430" spans="3:5" x14ac:dyDescent="0.25">
      <c r="C430" s="1"/>
      <c r="D430" s="1"/>
      <c r="E430" s="1"/>
    </row>
    <row r="431" spans="3:5" x14ac:dyDescent="0.25">
      <c r="C431" s="1"/>
      <c r="D431" s="1"/>
      <c r="E431" s="1"/>
    </row>
    <row r="432" spans="3:5" x14ac:dyDescent="0.25">
      <c r="C432" s="1"/>
      <c r="D432" s="1"/>
      <c r="E432" s="1"/>
    </row>
    <row r="433" spans="3:5" x14ac:dyDescent="0.25">
      <c r="C433" s="1"/>
      <c r="D433" s="1"/>
      <c r="E433" s="1"/>
    </row>
    <row r="434" spans="3:5" x14ac:dyDescent="0.25">
      <c r="C434" s="1"/>
      <c r="D434" s="1"/>
      <c r="E434" s="1"/>
    </row>
    <row r="435" spans="3:5" x14ac:dyDescent="0.25">
      <c r="C435" s="1"/>
      <c r="D435" s="1"/>
      <c r="E435" s="1"/>
    </row>
    <row r="436" spans="3:5" x14ac:dyDescent="0.25">
      <c r="C436" s="1"/>
      <c r="D436" s="1"/>
      <c r="E436" s="1"/>
    </row>
    <row r="437" spans="3:5" x14ac:dyDescent="0.25">
      <c r="C437" s="1"/>
      <c r="D437" s="1"/>
      <c r="E437" s="1"/>
    </row>
    <row r="438" spans="3:5" x14ac:dyDescent="0.25">
      <c r="C438" s="1"/>
      <c r="D438" s="1"/>
      <c r="E438" s="1"/>
    </row>
    <row r="439" spans="3:5" x14ac:dyDescent="0.25">
      <c r="C439" s="1"/>
      <c r="D439" s="1"/>
      <c r="E439" s="1"/>
    </row>
    <row r="440" spans="3:5" x14ac:dyDescent="0.25">
      <c r="C440" s="1"/>
      <c r="D440" s="1"/>
      <c r="E440" s="1"/>
    </row>
    <row r="441" spans="3:5" x14ac:dyDescent="0.25">
      <c r="C441" s="1"/>
      <c r="D441" s="1"/>
      <c r="E441" s="1"/>
    </row>
    <row r="442" spans="3:5" x14ac:dyDescent="0.25">
      <c r="C442" s="1"/>
      <c r="D442" s="1"/>
      <c r="E442" s="1"/>
    </row>
    <row r="443" spans="3:5" x14ac:dyDescent="0.25">
      <c r="C443" s="1"/>
      <c r="D443" s="1"/>
      <c r="E443" s="1"/>
    </row>
    <row r="444" spans="3:5" x14ac:dyDescent="0.25">
      <c r="C444" s="1"/>
      <c r="D444" s="1"/>
      <c r="E444" s="1"/>
    </row>
    <row r="445" spans="3:5" x14ac:dyDescent="0.25">
      <c r="C445" s="1"/>
      <c r="D445" s="1"/>
      <c r="E445" s="1"/>
    </row>
    <row r="446" spans="3:5" x14ac:dyDescent="0.25">
      <c r="C446" s="1"/>
      <c r="D446" s="1"/>
      <c r="E446" s="1"/>
    </row>
    <row r="447" spans="3:5" x14ac:dyDescent="0.25">
      <c r="C447" s="1"/>
      <c r="D447" s="1"/>
      <c r="E447" s="1"/>
    </row>
    <row r="448" spans="3:5" x14ac:dyDescent="0.25">
      <c r="C448" s="1"/>
      <c r="D448" s="1"/>
      <c r="E448" s="1"/>
    </row>
    <row r="449" spans="3:5" x14ac:dyDescent="0.25">
      <c r="C449" s="1"/>
      <c r="D449" s="1"/>
      <c r="E449" s="1"/>
    </row>
    <row r="450" spans="3:5" x14ac:dyDescent="0.25">
      <c r="C450" s="1"/>
      <c r="D450" s="1"/>
      <c r="E450" s="1"/>
    </row>
    <row r="451" spans="3:5" x14ac:dyDescent="0.25">
      <c r="C451" s="1"/>
      <c r="D451" s="1"/>
      <c r="E451" s="1"/>
    </row>
    <row r="452" spans="3:5" x14ac:dyDescent="0.25">
      <c r="C452" s="1"/>
      <c r="D452" s="1"/>
      <c r="E452" s="1"/>
    </row>
    <row r="453" spans="3:5" x14ac:dyDescent="0.25">
      <c r="C453" s="1"/>
      <c r="D453" s="1"/>
      <c r="E453" s="1"/>
    </row>
    <row r="454" spans="3:5" x14ac:dyDescent="0.25">
      <c r="C454" s="1"/>
      <c r="D454" s="1"/>
      <c r="E454" s="1"/>
    </row>
    <row r="455" spans="3:5" x14ac:dyDescent="0.25">
      <c r="C455" s="1"/>
      <c r="D455" s="1"/>
      <c r="E455" s="1"/>
    </row>
    <row r="456" spans="3:5" x14ac:dyDescent="0.25">
      <c r="C456" s="1"/>
      <c r="D456" s="1"/>
      <c r="E456" s="1"/>
    </row>
    <row r="457" spans="3:5" x14ac:dyDescent="0.25">
      <c r="C457" s="1"/>
      <c r="D457" s="1"/>
      <c r="E457" s="1"/>
    </row>
    <row r="458" spans="3:5" x14ac:dyDescent="0.25">
      <c r="C458" s="1"/>
      <c r="D458" s="1"/>
      <c r="E458" s="1"/>
    </row>
    <row r="459" spans="3:5" x14ac:dyDescent="0.25">
      <c r="C459" s="1"/>
      <c r="D459" s="1"/>
      <c r="E459" s="1"/>
    </row>
    <row r="460" spans="3:5" x14ac:dyDescent="0.25">
      <c r="C460" s="1"/>
      <c r="D460" s="1"/>
      <c r="E460" s="1"/>
    </row>
    <row r="461" spans="3:5" x14ac:dyDescent="0.25">
      <c r="C461" s="1"/>
      <c r="D461" s="1"/>
      <c r="E461" s="1"/>
    </row>
    <row r="462" spans="3:5" x14ac:dyDescent="0.25">
      <c r="C462" s="1"/>
      <c r="D462" s="1"/>
      <c r="E462" s="1"/>
    </row>
    <row r="463" spans="3:5" x14ac:dyDescent="0.25">
      <c r="C463" s="1"/>
      <c r="D463" s="1"/>
      <c r="E463" s="1"/>
    </row>
    <row r="464" spans="3:5" x14ac:dyDescent="0.25">
      <c r="C464" s="1"/>
      <c r="D464" s="1"/>
      <c r="E464" s="1"/>
    </row>
    <row r="465" spans="3:5" x14ac:dyDescent="0.25">
      <c r="C465" s="1"/>
      <c r="D465" s="1"/>
      <c r="E465" s="1"/>
    </row>
    <row r="466" spans="3:5" x14ac:dyDescent="0.25">
      <c r="C466" s="1"/>
      <c r="D466" s="1"/>
      <c r="E466" s="1"/>
    </row>
    <row r="467" spans="3:5" x14ac:dyDescent="0.25">
      <c r="C467" s="1"/>
      <c r="D467" s="1"/>
      <c r="E467" s="1"/>
    </row>
    <row r="468" spans="3:5" x14ac:dyDescent="0.25">
      <c r="C468" s="1"/>
      <c r="D468" s="1"/>
      <c r="E468" s="1"/>
    </row>
    <row r="469" spans="3:5" x14ac:dyDescent="0.25">
      <c r="C469" s="1"/>
      <c r="D469" s="1"/>
      <c r="E469" s="1"/>
    </row>
    <row r="470" spans="3:5" x14ac:dyDescent="0.25">
      <c r="C470" s="1"/>
      <c r="D470" s="1"/>
      <c r="E470" s="1"/>
    </row>
    <row r="471" spans="3:5" x14ac:dyDescent="0.25">
      <c r="C471" s="1"/>
      <c r="D471" s="1"/>
      <c r="E471" s="1"/>
    </row>
    <row r="472" spans="3:5" x14ac:dyDescent="0.25">
      <c r="C472" s="1"/>
      <c r="D472" s="1"/>
      <c r="E472" s="1"/>
    </row>
    <row r="473" spans="3:5" x14ac:dyDescent="0.25">
      <c r="C473" s="1"/>
      <c r="D473" s="1"/>
      <c r="E473" s="1"/>
    </row>
    <row r="474" spans="3:5" x14ac:dyDescent="0.25">
      <c r="C474" s="1"/>
      <c r="D474" s="1"/>
      <c r="E474" s="1"/>
    </row>
    <row r="475" spans="3:5" x14ac:dyDescent="0.25">
      <c r="C475" s="1"/>
      <c r="D475" s="1"/>
      <c r="E475" s="1"/>
    </row>
    <row r="476" spans="3:5" x14ac:dyDescent="0.25">
      <c r="C476" s="1"/>
      <c r="D476" s="1"/>
      <c r="E476" s="1"/>
    </row>
    <row r="477" spans="3:5" x14ac:dyDescent="0.25">
      <c r="C477" s="1"/>
      <c r="D477" s="1"/>
      <c r="E477" s="1"/>
    </row>
    <row r="478" spans="3:5" x14ac:dyDescent="0.25">
      <c r="C478" s="1"/>
      <c r="D478" s="1"/>
      <c r="E478" s="1"/>
    </row>
    <row r="479" spans="3:5" x14ac:dyDescent="0.25">
      <c r="C479" s="1"/>
      <c r="D479" s="1"/>
      <c r="E479" s="1"/>
    </row>
    <row r="480" spans="3:5" x14ac:dyDescent="0.25">
      <c r="C480" s="1"/>
      <c r="D480" s="1"/>
      <c r="E480" s="1"/>
    </row>
    <row r="481" spans="3:5" x14ac:dyDescent="0.25">
      <c r="C481" s="1"/>
      <c r="D481" s="1"/>
      <c r="E481" s="1"/>
    </row>
    <row r="482" spans="3:5" x14ac:dyDescent="0.25">
      <c r="C482" s="1"/>
      <c r="D482" s="1"/>
      <c r="E482" s="1"/>
    </row>
    <row r="483" spans="3:5" x14ac:dyDescent="0.25">
      <c r="C483" s="1"/>
      <c r="D483" s="1"/>
      <c r="E483" s="1"/>
    </row>
    <row r="484" spans="3:5" x14ac:dyDescent="0.25">
      <c r="C484" s="1"/>
      <c r="D484" s="1"/>
      <c r="E484" s="1"/>
    </row>
    <row r="485" spans="3:5" x14ac:dyDescent="0.25">
      <c r="C485" s="1"/>
      <c r="D485" s="1"/>
      <c r="E485" s="1"/>
    </row>
    <row r="486" spans="3:5" x14ac:dyDescent="0.25">
      <c r="C486" s="1"/>
      <c r="D486" s="1"/>
      <c r="E486" s="1"/>
    </row>
    <row r="487" spans="3:5" x14ac:dyDescent="0.25">
      <c r="C487" s="1"/>
      <c r="D487" s="1"/>
      <c r="E487" s="1"/>
    </row>
    <row r="488" spans="3:5" x14ac:dyDescent="0.25">
      <c r="C488" s="1"/>
      <c r="D488" s="1"/>
      <c r="E488" s="1"/>
    </row>
    <row r="489" spans="3:5" x14ac:dyDescent="0.25">
      <c r="C489" s="1"/>
      <c r="D489" s="1"/>
      <c r="E489" s="1"/>
    </row>
    <row r="490" spans="3:5" x14ac:dyDescent="0.25">
      <c r="C490" s="1"/>
      <c r="D490" s="1"/>
      <c r="E490" s="1"/>
    </row>
    <row r="491" spans="3:5" x14ac:dyDescent="0.25">
      <c r="C491" s="1"/>
      <c r="D491" s="1"/>
      <c r="E491" s="1"/>
    </row>
    <row r="492" spans="3:5" x14ac:dyDescent="0.25">
      <c r="C492" s="1"/>
      <c r="D492" s="1"/>
      <c r="E492" s="1"/>
    </row>
    <row r="493" spans="3:5" x14ac:dyDescent="0.25">
      <c r="C493" s="1"/>
      <c r="D493" s="1"/>
      <c r="E493" s="1"/>
    </row>
    <row r="494" spans="3:5" x14ac:dyDescent="0.25">
      <c r="C494" s="1"/>
      <c r="D494" s="1"/>
      <c r="E494" s="1"/>
    </row>
    <row r="495" spans="3:5" x14ac:dyDescent="0.25">
      <c r="C495" s="1"/>
      <c r="D495" s="1"/>
      <c r="E495" s="1"/>
    </row>
    <row r="496" spans="3:5" x14ac:dyDescent="0.25">
      <c r="C496" s="1"/>
      <c r="D496" s="1"/>
      <c r="E496" s="1"/>
    </row>
    <row r="497" spans="3:5" x14ac:dyDescent="0.25">
      <c r="C497" s="1"/>
      <c r="D497" s="1"/>
      <c r="E497" s="1"/>
    </row>
    <row r="498" spans="3:5" x14ac:dyDescent="0.25">
      <c r="C498" s="1"/>
      <c r="D498" s="1"/>
      <c r="E498" s="1"/>
    </row>
    <row r="499" spans="3:5" x14ac:dyDescent="0.25">
      <c r="C499" s="1"/>
      <c r="D499" s="1"/>
      <c r="E499" s="1"/>
    </row>
    <row r="500" spans="3:5" x14ac:dyDescent="0.25">
      <c r="C500" s="1"/>
      <c r="D500" s="1"/>
      <c r="E500" s="1"/>
    </row>
    <row r="501" spans="3:5" x14ac:dyDescent="0.25">
      <c r="C501" s="1"/>
      <c r="D501" s="1"/>
      <c r="E501" s="1"/>
    </row>
    <row r="502" spans="3:5" x14ac:dyDescent="0.25">
      <c r="C502" s="1"/>
      <c r="D502" s="1"/>
      <c r="E502" s="1"/>
    </row>
    <row r="503" spans="3:5" x14ac:dyDescent="0.25">
      <c r="C503" s="1"/>
      <c r="D503" s="1"/>
      <c r="E503" s="1"/>
    </row>
    <row r="504" spans="3:5" x14ac:dyDescent="0.25">
      <c r="C504" s="1"/>
      <c r="D504" s="1"/>
      <c r="E504" s="1"/>
    </row>
    <row r="505" spans="3:5" x14ac:dyDescent="0.25">
      <c r="C505" s="1"/>
      <c r="D505" s="1"/>
      <c r="E505" s="1"/>
    </row>
    <row r="506" spans="3:5" x14ac:dyDescent="0.25">
      <c r="C506" s="1"/>
      <c r="D506" s="1"/>
      <c r="E506" s="1"/>
    </row>
    <row r="507" spans="3:5" x14ac:dyDescent="0.25">
      <c r="C507" s="1"/>
      <c r="D507" s="1"/>
      <c r="E507" s="1"/>
    </row>
    <row r="508" spans="3:5" x14ac:dyDescent="0.25">
      <c r="C508" s="1"/>
      <c r="D508" s="1"/>
      <c r="E508" s="1"/>
    </row>
    <row r="509" spans="3:5" x14ac:dyDescent="0.25">
      <c r="C509" s="1"/>
      <c r="D509" s="1"/>
      <c r="E509" s="1"/>
    </row>
    <row r="510" spans="3:5" x14ac:dyDescent="0.25">
      <c r="C510" s="1"/>
      <c r="D510" s="1"/>
      <c r="E510" s="1"/>
    </row>
    <row r="511" spans="3:5" x14ac:dyDescent="0.25">
      <c r="C511" s="1"/>
      <c r="D511" s="1"/>
      <c r="E511" s="1"/>
    </row>
    <row r="512" spans="3:5" x14ac:dyDescent="0.25">
      <c r="C512" s="1"/>
      <c r="D512" s="1"/>
      <c r="E512" s="1"/>
    </row>
    <row r="513" spans="3:5" x14ac:dyDescent="0.25">
      <c r="C513" s="1"/>
      <c r="D513" s="1"/>
      <c r="E513" s="1"/>
    </row>
    <row r="514" spans="3:5" x14ac:dyDescent="0.25">
      <c r="C514" s="1"/>
      <c r="D514" s="1"/>
      <c r="E514" s="1"/>
    </row>
    <row r="515" spans="3:5" x14ac:dyDescent="0.25">
      <c r="C515" s="1"/>
      <c r="D515" s="1"/>
      <c r="E515" s="1"/>
    </row>
    <row r="516" spans="3:5" x14ac:dyDescent="0.25">
      <c r="C516" s="1"/>
      <c r="D516" s="1"/>
      <c r="E516" s="1"/>
    </row>
    <row r="517" spans="3:5" x14ac:dyDescent="0.25">
      <c r="C517" s="1"/>
      <c r="D517" s="1"/>
      <c r="E517" s="1"/>
    </row>
    <row r="518" spans="3:5" x14ac:dyDescent="0.25">
      <c r="C518" s="1"/>
      <c r="D518" s="1"/>
      <c r="E518" s="1"/>
    </row>
    <row r="519" spans="3:5" x14ac:dyDescent="0.25">
      <c r="C519" s="1"/>
      <c r="D519" s="1"/>
      <c r="E519" s="1"/>
    </row>
    <row r="520" spans="3:5" x14ac:dyDescent="0.25">
      <c r="C520" s="1"/>
      <c r="D520" s="1"/>
      <c r="E520" s="1"/>
    </row>
    <row r="521" spans="3:5" x14ac:dyDescent="0.25">
      <c r="C521" s="1"/>
      <c r="D521" s="1"/>
      <c r="E521" s="1"/>
    </row>
    <row r="522" spans="3:5" x14ac:dyDescent="0.25">
      <c r="C522" s="1"/>
      <c r="D522" s="1"/>
      <c r="E522" s="1"/>
    </row>
    <row r="523" spans="3:5" x14ac:dyDescent="0.25">
      <c r="C523" s="1"/>
      <c r="D523" s="1"/>
      <c r="E523" s="1"/>
    </row>
    <row r="524" spans="3:5" x14ac:dyDescent="0.25">
      <c r="C524" s="1"/>
      <c r="D524" s="1"/>
      <c r="E524" s="1"/>
    </row>
    <row r="525" spans="3:5" x14ac:dyDescent="0.25">
      <c r="C525" s="1"/>
      <c r="D525" s="1"/>
      <c r="E525" s="1"/>
    </row>
    <row r="526" spans="3:5" x14ac:dyDescent="0.25">
      <c r="C526" s="1"/>
      <c r="D526" s="1"/>
      <c r="E526" s="1"/>
    </row>
    <row r="527" spans="3:5" x14ac:dyDescent="0.25">
      <c r="C527" s="1"/>
      <c r="D527" s="1"/>
      <c r="E527" s="1"/>
    </row>
    <row r="528" spans="3:5" x14ac:dyDescent="0.25">
      <c r="C528" s="1"/>
      <c r="D528" s="1"/>
      <c r="E528" s="1"/>
    </row>
    <row r="529" spans="3:5" x14ac:dyDescent="0.25">
      <c r="C529" s="1"/>
      <c r="D529" s="1"/>
      <c r="E529" s="1"/>
    </row>
    <row r="530" spans="3:5" x14ac:dyDescent="0.25">
      <c r="C530" s="1"/>
      <c r="D530" s="1"/>
      <c r="E530" s="1"/>
    </row>
    <row r="531" spans="3:5" x14ac:dyDescent="0.25">
      <c r="C531" s="1"/>
      <c r="D531" s="1"/>
      <c r="E531" s="1"/>
    </row>
    <row r="532" spans="3:5" x14ac:dyDescent="0.25">
      <c r="C532" s="1"/>
      <c r="D532" s="1"/>
      <c r="E532" s="1"/>
    </row>
    <row r="533" spans="3:5" x14ac:dyDescent="0.25">
      <c r="C533" s="1"/>
      <c r="D533" s="1"/>
      <c r="E533" s="1"/>
    </row>
    <row r="534" spans="3:5" x14ac:dyDescent="0.25">
      <c r="C534" s="1"/>
      <c r="D534" s="1"/>
      <c r="E534" s="1"/>
    </row>
    <row r="535" spans="3:5" x14ac:dyDescent="0.25">
      <c r="C535" s="1"/>
      <c r="D535" s="1"/>
      <c r="E535" s="1"/>
    </row>
    <row r="536" spans="3:5" x14ac:dyDescent="0.25">
      <c r="C536" s="1"/>
      <c r="D536" s="1"/>
      <c r="E536" s="1"/>
    </row>
    <row r="537" spans="3:5" x14ac:dyDescent="0.25">
      <c r="C537" s="1"/>
      <c r="D537" s="1"/>
      <c r="E537" s="1"/>
    </row>
    <row r="538" spans="3:5" x14ac:dyDescent="0.25">
      <c r="C538" s="1"/>
      <c r="D538" s="1"/>
      <c r="E538" s="1"/>
    </row>
    <row r="539" spans="3:5" x14ac:dyDescent="0.25">
      <c r="C539" s="1"/>
      <c r="D539" s="1"/>
      <c r="E539" s="1"/>
    </row>
    <row r="540" spans="3:5" x14ac:dyDescent="0.25">
      <c r="C540" s="1"/>
      <c r="D540" s="1"/>
      <c r="E540" s="1"/>
    </row>
    <row r="541" spans="3:5" x14ac:dyDescent="0.25">
      <c r="C541" s="1"/>
      <c r="D541" s="1"/>
      <c r="E541" s="1"/>
    </row>
    <row r="542" spans="3:5" x14ac:dyDescent="0.25">
      <c r="C542" s="1"/>
      <c r="D542" s="1"/>
      <c r="E542" s="1"/>
    </row>
    <row r="543" spans="3:5" x14ac:dyDescent="0.25">
      <c r="C543" s="1"/>
      <c r="D543" s="1"/>
      <c r="E543" s="1"/>
    </row>
    <row r="544" spans="3:5" x14ac:dyDescent="0.25">
      <c r="C544" s="1"/>
      <c r="D544" s="1"/>
      <c r="E544" s="1"/>
    </row>
    <row r="545" spans="3:5" x14ac:dyDescent="0.25">
      <c r="C545" s="1"/>
      <c r="D545" s="1"/>
      <c r="E545" s="1"/>
    </row>
    <row r="546" spans="3:5" x14ac:dyDescent="0.25">
      <c r="C546" s="1"/>
      <c r="D546" s="1"/>
      <c r="E546" s="1"/>
    </row>
    <row r="547" spans="3:5" x14ac:dyDescent="0.25">
      <c r="C547" s="1"/>
      <c r="D547" s="1"/>
      <c r="E547" s="1"/>
    </row>
    <row r="548" spans="3:5" x14ac:dyDescent="0.25">
      <c r="C548" s="1"/>
      <c r="D548" s="1"/>
      <c r="E548" s="1"/>
    </row>
    <row r="549" spans="3:5" x14ac:dyDescent="0.25">
      <c r="C549" s="1"/>
      <c r="D549" s="1"/>
      <c r="E549" s="1"/>
    </row>
    <row r="550" spans="3:5" x14ac:dyDescent="0.25">
      <c r="C550" s="1"/>
      <c r="D550" s="1"/>
      <c r="E550" s="1"/>
    </row>
    <row r="551" spans="3:5" x14ac:dyDescent="0.25">
      <c r="C551" s="1"/>
      <c r="D551" s="1"/>
      <c r="E551" s="1"/>
    </row>
    <row r="552" spans="3:5" x14ac:dyDescent="0.25">
      <c r="C552" s="1"/>
      <c r="D552" s="1"/>
      <c r="E552" s="1"/>
    </row>
    <row r="553" spans="3:5" x14ac:dyDescent="0.25">
      <c r="C553" s="1"/>
      <c r="D553" s="1"/>
      <c r="E553" s="1"/>
    </row>
    <row r="554" spans="3:5" x14ac:dyDescent="0.25">
      <c r="C554" s="1"/>
      <c r="D554" s="1"/>
      <c r="E554" s="1"/>
    </row>
    <row r="555" spans="3:5" x14ac:dyDescent="0.25">
      <c r="C555" s="1"/>
      <c r="D555" s="1"/>
      <c r="E555" s="1"/>
    </row>
    <row r="556" spans="3:5" x14ac:dyDescent="0.25">
      <c r="C556" s="1"/>
      <c r="D556" s="1"/>
      <c r="E556" s="1"/>
    </row>
    <row r="557" spans="3:5" x14ac:dyDescent="0.25">
      <c r="C557" s="1"/>
      <c r="D557" s="1"/>
      <c r="E557" s="1"/>
    </row>
    <row r="558" spans="3:5" x14ac:dyDescent="0.25">
      <c r="C558" s="1"/>
      <c r="D558" s="1"/>
      <c r="E558" s="1"/>
    </row>
    <row r="559" spans="3:5" x14ac:dyDescent="0.25">
      <c r="C559" s="1"/>
      <c r="D559" s="1"/>
      <c r="E559" s="1"/>
    </row>
    <row r="560" spans="3:5" x14ac:dyDescent="0.25">
      <c r="C560" s="1"/>
      <c r="D560" s="1"/>
      <c r="E560" s="1"/>
    </row>
    <row r="561" spans="3:5" x14ac:dyDescent="0.25">
      <c r="C561" s="1"/>
      <c r="D561" s="1"/>
      <c r="E561" s="1"/>
    </row>
    <row r="562" spans="3:5" x14ac:dyDescent="0.25">
      <c r="C562" s="1"/>
      <c r="D562" s="1"/>
      <c r="E562" s="1"/>
    </row>
    <row r="563" spans="3:5" x14ac:dyDescent="0.25">
      <c r="C563" s="1"/>
      <c r="D563" s="1"/>
      <c r="E563" s="1"/>
    </row>
    <row r="564" spans="3:5" x14ac:dyDescent="0.25">
      <c r="C564" s="1"/>
      <c r="D564" s="1"/>
      <c r="E564" s="1"/>
    </row>
    <row r="565" spans="3:5" x14ac:dyDescent="0.25">
      <c r="C565" s="1"/>
      <c r="D565" s="1"/>
      <c r="E565" s="1"/>
    </row>
    <row r="566" spans="3:5" x14ac:dyDescent="0.25">
      <c r="C566" s="1"/>
      <c r="D566" s="1"/>
      <c r="E566" s="1"/>
    </row>
    <row r="567" spans="3:5" x14ac:dyDescent="0.25">
      <c r="C567" s="1"/>
      <c r="D567" s="1"/>
      <c r="E567" s="1"/>
    </row>
    <row r="568" spans="3:5" x14ac:dyDescent="0.25">
      <c r="C568" s="1"/>
      <c r="D568" s="1"/>
      <c r="E568" s="1"/>
    </row>
    <row r="569" spans="3:5" x14ac:dyDescent="0.25">
      <c r="C569" s="1"/>
      <c r="D569" s="1"/>
      <c r="E569" s="1"/>
    </row>
    <row r="570" spans="3:5" x14ac:dyDescent="0.25">
      <c r="C570" s="1"/>
      <c r="D570" s="1"/>
      <c r="E570" s="1"/>
    </row>
    <row r="571" spans="3:5" x14ac:dyDescent="0.25">
      <c r="C571" s="1"/>
      <c r="D571" s="1"/>
      <c r="E571" s="1"/>
    </row>
    <row r="572" spans="3:5" x14ac:dyDescent="0.25">
      <c r="C572" s="1"/>
      <c r="D572" s="1"/>
      <c r="E572" s="1"/>
    </row>
    <row r="573" spans="3:5" x14ac:dyDescent="0.25">
      <c r="C573" s="1"/>
      <c r="D573" s="1"/>
      <c r="E573" s="1"/>
    </row>
    <row r="574" spans="3:5" x14ac:dyDescent="0.25">
      <c r="C574" s="1"/>
      <c r="D574" s="1"/>
      <c r="E574" s="1"/>
    </row>
    <row r="575" spans="3:5" x14ac:dyDescent="0.25">
      <c r="C575" s="1"/>
      <c r="D575" s="1"/>
      <c r="E575" s="1"/>
    </row>
    <row r="576" spans="3:5" x14ac:dyDescent="0.25">
      <c r="C576" s="1"/>
      <c r="D576" s="1"/>
      <c r="E576" s="1"/>
    </row>
    <row r="577" spans="3:5" x14ac:dyDescent="0.25">
      <c r="C577" s="1"/>
      <c r="D577" s="1"/>
      <c r="E577" s="1"/>
    </row>
    <row r="578" spans="3:5" x14ac:dyDescent="0.25">
      <c r="C578" s="1"/>
      <c r="D578" s="1"/>
      <c r="E578" s="1"/>
    </row>
    <row r="579" spans="3:5" x14ac:dyDescent="0.25">
      <c r="C579" s="1"/>
      <c r="D579" s="1"/>
      <c r="E579" s="1"/>
    </row>
    <row r="580" spans="3:5" x14ac:dyDescent="0.25">
      <c r="C580" s="1"/>
      <c r="D580" s="1"/>
      <c r="E580" s="1"/>
    </row>
    <row r="581" spans="3:5" x14ac:dyDescent="0.25">
      <c r="C581" s="1"/>
      <c r="D581" s="1"/>
      <c r="E581" s="1"/>
    </row>
    <row r="582" spans="3:5" x14ac:dyDescent="0.25">
      <c r="C582" s="1"/>
      <c r="D582" s="1"/>
      <c r="E582" s="1"/>
    </row>
    <row r="583" spans="3:5" x14ac:dyDescent="0.25">
      <c r="C583" s="1"/>
      <c r="D583" s="1"/>
      <c r="E583" s="1"/>
    </row>
    <row r="584" spans="3:5" x14ac:dyDescent="0.25">
      <c r="C584" s="1"/>
      <c r="D584" s="1"/>
      <c r="E584" s="1"/>
    </row>
    <row r="585" spans="3:5" x14ac:dyDescent="0.25">
      <c r="C585" s="1"/>
      <c r="D585" s="1"/>
      <c r="E585" s="1"/>
    </row>
    <row r="586" spans="3:5" x14ac:dyDescent="0.25">
      <c r="C586" s="1"/>
      <c r="D586" s="1"/>
      <c r="E586" s="1"/>
    </row>
    <row r="587" spans="3:5" x14ac:dyDescent="0.25">
      <c r="C587" s="1"/>
      <c r="D587" s="1"/>
      <c r="E587" s="1"/>
    </row>
    <row r="588" spans="3:5" x14ac:dyDescent="0.25">
      <c r="C588" s="1"/>
      <c r="D588" s="1"/>
      <c r="E588" s="1"/>
    </row>
    <row r="589" spans="3:5" x14ac:dyDescent="0.25">
      <c r="C589" s="1"/>
      <c r="D589" s="1"/>
      <c r="E589" s="1"/>
    </row>
    <row r="590" spans="3:5" x14ac:dyDescent="0.25">
      <c r="C590" s="1"/>
      <c r="D590" s="1"/>
      <c r="E590" s="1"/>
    </row>
    <row r="591" spans="3:5" x14ac:dyDescent="0.25">
      <c r="C591" s="1"/>
      <c r="D591" s="1"/>
      <c r="E591" s="1"/>
    </row>
    <row r="592" spans="3:5" x14ac:dyDescent="0.25">
      <c r="C592" s="1"/>
      <c r="D592" s="1"/>
      <c r="E592" s="1"/>
    </row>
    <row r="593" spans="3:5" x14ac:dyDescent="0.25">
      <c r="C593" s="1"/>
      <c r="D593" s="1"/>
      <c r="E593" s="1"/>
    </row>
    <row r="594" spans="3:5" x14ac:dyDescent="0.25">
      <c r="C594" s="1"/>
      <c r="D594" s="1"/>
      <c r="E594" s="1"/>
    </row>
    <row r="595" spans="3:5" x14ac:dyDescent="0.25">
      <c r="C595" s="1"/>
      <c r="D595" s="1"/>
      <c r="E595" s="1"/>
    </row>
    <row r="596" spans="3:5" x14ac:dyDescent="0.25">
      <c r="C596" s="1"/>
      <c r="D596" s="1"/>
      <c r="E596" s="1"/>
    </row>
    <row r="597" spans="3:5" x14ac:dyDescent="0.25">
      <c r="C597" s="1"/>
      <c r="D597" s="1"/>
      <c r="E597" s="1"/>
    </row>
    <row r="598" spans="3:5" x14ac:dyDescent="0.25">
      <c r="C598" s="1"/>
      <c r="D598" s="1"/>
      <c r="E598" s="1"/>
    </row>
    <row r="599" spans="3:5" x14ac:dyDescent="0.25">
      <c r="C599" s="1"/>
      <c r="D599" s="1"/>
      <c r="E599" s="1"/>
    </row>
    <row r="600" spans="3:5" x14ac:dyDescent="0.25">
      <c r="C600" s="1"/>
      <c r="D600" s="1"/>
      <c r="E600" s="1"/>
    </row>
    <row r="601" spans="3:5" x14ac:dyDescent="0.25">
      <c r="C601" s="1"/>
      <c r="D601" s="1"/>
      <c r="E601" s="1"/>
    </row>
    <row r="602" spans="3:5" x14ac:dyDescent="0.25">
      <c r="C602" s="1"/>
      <c r="D602" s="1"/>
      <c r="E602" s="1"/>
    </row>
    <row r="603" spans="3:5" x14ac:dyDescent="0.25">
      <c r="C603" s="1"/>
      <c r="D603" s="1"/>
      <c r="E603" s="1"/>
    </row>
    <row r="604" spans="3:5" x14ac:dyDescent="0.25">
      <c r="C604" s="1"/>
      <c r="D604" s="1"/>
      <c r="E604" s="1"/>
    </row>
    <row r="605" spans="3:5" x14ac:dyDescent="0.25">
      <c r="C605" s="1"/>
      <c r="D605" s="1"/>
      <c r="E605" s="1"/>
    </row>
    <row r="606" spans="3:5" x14ac:dyDescent="0.25">
      <c r="C606" s="1"/>
      <c r="D606" s="1"/>
      <c r="E606" s="1"/>
    </row>
    <row r="607" spans="3:5" x14ac:dyDescent="0.25">
      <c r="C607" s="1"/>
      <c r="D607" s="1"/>
      <c r="E607" s="1"/>
    </row>
    <row r="608" spans="3:5" x14ac:dyDescent="0.25">
      <c r="C608" s="1"/>
      <c r="D608" s="1"/>
      <c r="E608" s="1"/>
    </row>
    <row r="609" spans="3:5" x14ac:dyDescent="0.25">
      <c r="C609" s="1"/>
      <c r="D609" s="1"/>
      <c r="E609" s="1"/>
    </row>
    <row r="610" spans="3:5" x14ac:dyDescent="0.25">
      <c r="C610" s="1"/>
      <c r="D610" s="1"/>
      <c r="E610" s="1"/>
    </row>
    <row r="611" spans="3:5" x14ac:dyDescent="0.25">
      <c r="C611" s="1"/>
      <c r="D611" s="1"/>
      <c r="E611" s="1"/>
    </row>
    <row r="612" spans="3:5" x14ac:dyDescent="0.25">
      <c r="C612" s="1"/>
      <c r="D612" s="1"/>
      <c r="E612" s="1"/>
    </row>
    <row r="613" spans="3:5" x14ac:dyDescent="0.25">
      <c r="C613" s="1"/>
      <c r="D613" s="1"/>
      <c r="E613" s="1"/>
    </row>
    <row r="614" spans="3:5" x14ac:dyDescent="0.25">
      <c r="C614" s="1"/>
      <c r="D614" s="1"/>
      <c r="E614" s="1"/>
    </row>
    <row r="615" spans="3:5" x14ac:dyDescent="0.25">
      <c r="C615" s="1"/>
      <c r="D615" s="1"/>
      <c r="E615" s="1"/>
    </row>
    <row r="616" spans="3:5" x14ac:dyDescent="0.25">
      <c r="C616" s="1"/>
      <c r="D616" s="1"/>
      <c r="E616" s="1"/>
    </row>
    <row r="617" spans="3:5" x14ac:dyDescent="0.25">
      <c r="C617" s="1"/>
      <c r="D617" s="1"/>
      <c r="E617" s="1"/>
    </row>
    <row r="618" spans="3:5" x14ac:dyDescent="0.25">
      <c r="C618" s="1"/>
      <c r="D618" s="1"/>
      <c r="E618" s="1"/>
    </row>
    <row r="619" spans="3:5" x14ac:dyDescent="0.25">
      <c r="C619" s="1"/>
      <c r="D619" s="1"/>
      <c r="E619" s="1"/>
    </row>
    <row r="620" spans="3:5" x14ac:dyDescent="0.25">
      <c r="C620" s="1"/>
      <c r="D620" s="1"/>
      <c r="E620" s="1"/>
    </row>
    <row r="621" spans="3:5" x14ac:dyDescent="0.25">
      <c r="C621" s="1"/>
      <c r="D621" s="1"/>
      <c r="E621" s="1"/>
    </row>
    <row r="622" spans="3:5" x14ac:dyDescent="0.25">
      <c r="C622" s="1"/>
      <c r="D622" s="1"/>
      <c r="E622" s="1"/>
    </row>
    <row r="623" spans="3:5" x14ac:dyDescent="0.25">
      <c r="C623" s="1"/>
      <c r="D623" s="1"/>
      <c r="E623" s="1"/>
    </row>
    <row r="624" spans="3:5" x14ac:dyDescent="0.25">
      <c r="C624" s="1"/>
      <c r="D624" s="1"/>
      <c r="E624" s="1"/>
    </row>
    <row r="625" spans="3:5" x14ac:dyDescent="0.25">
      <c r="C625" s="1"/>
      <c r="D625" s="1"/>
      <c r="E625" s="1"/>
    </row>
    <row r="626" spans="3:5" x14ac:dyDescent="0.25">
      <c r="C626" s="1"/>
      <c r="D626" s="1"/>
      <c r="E626" s="1"/>
    </row>
    <row r="627" spans="3:5" x14ac:dyDescent="0.25">
      <c r="C627" s="1"/>
      <c r="D627" s="1"/>
      <c r="E627" s="1"/>
    </row>
    <row r="628" spans="3:5" x14ac:dyDescent="0.25">
      <c r="C628" s="1"/>
      <c r="D628" s="1"/>
      <c r="E628" s="1"/>
    </row>
    <row r="629" spans="3:5" x14ac:dyDescent="0.25">
      <c r="C629" s="1"/>
      <c r="D629" s="1"/>
      <c r="E629" s="1"/>
    </row>
    <row r="630" spans="3:5" x14ac:dyDescent="0.25">
      <c r="C630" s="1"/>
      <c r="D630" s="1"/>
      <c r="E630" s="1"/>
    </row>
    <row r="631" spans="3:5" x14ac:dyDescent="0.25">
      <c r="C631" s="1"/>
      <c r="D631" s="1"/>
      <c r="E631" s="1"/>
    </row>
    <row r="632" spans="3:5" x14ac:dyDescent="0.25">
      <c r="C632" s="1"/>
      <c r="D632" s="1"/>
      <c r="E632" s="1"/>
    </row>
    <row r="633" spans="3:5" x14ac:dyDescent="0.25">
      <c r="C633" s="1"/>
      <c r="D633" s="1"/>
      <c r="E633" s="1"/>
    </row>
    <row r="634" spans="3:5" x14ac:dyDescent="0.25">
      <c r="C634" s="1"/>
      <c r="D634" s="1"/>
      <c r="E634" s="1"/>
    </row>
    <row r="635" spans="3:5" x14ac:dyDescent="0.25">
      <c r="C635" s="1"/>
      <c r="D635" s="1"/>
      <c r="E635" s="1"/>
    </row>
    <row r="636" spans="3:5" x14ac:dyDescent="0.25">
      <c r="C636" s="1"/>
      <c r="D636" s="1"/>
      <c r="E636" s="1"/>
    </row>
    <row r="637" spans="3:5" x14ac:dyDescent="0.25">
      <c r="C637" s="1"/>
      <c r="D637" s="1"/>
      <c r="E637" s="1"/>
    </row>
    <row r="638" spans="3:5" x14ac:dyDescent="0.25">
      <c r="C638" s="1"/>
      <c r="D638" s="1"/>
      <c r="E638" s="1"/>
    </row>
    <row r="639" spans="3:5" x14ac:dyDescent="0.25">
      <c r="C639" s="1"/>
      <c r="D639" s="1"/>
      <c r="E639" s="1"/>
    </row>
    <row r="640" spans="3:5" x14ac:dyDescent="0.25">
      <c r="C640" s="1"/>
      <c r="D640" s="1"/>
      <c r="E640" s="1"/>
    </row>
    <row r="641" spans="3:5" x14ac:dyDescent="0.25">
      <c r="C641" s="1"/>
      <c r="D641" s="1"/>
      <c r="E641" s="1"/>
    </row>
    <row r="642" spans="3:5" x14ac:dyDescent="0.25">
      <c r="C642" s="1"/>
      <c r="D642" s="1"/>
      <c r="E642" s="1"/>
    </row>
    <row r="643" spans="3:5" x14ac:dyDescent="0.25">
      <c r="C643" s="1"/>
      <c r="D643" s="1"/>
      <c r="E643" s="1"/>
    </row>
    <row r="644" spans="3:5" x14ac:dyDescent="0.25">
      <c r="C644" s="1"/>
      <c r="D644" s="1"/>
      <c r="E644" s="1"/>
    </row>
    <row r="645" spans="3:5" x14ac:dyDescent="0.25">
      <c r="C645" s="1"/>
      <c r="D645" s="1"/>
      <c r="E645" s="1"/>
    </row>
    <row r="646" spans="3:5" x14ac:dyDescent="0.25">
      <c r="C646" s="1"/>
      <c r="D646" s="1"/>
      <c r="E646" s="1"/>
    </row>
    <row r="647" spans="3:5" x14ac:dyDescent="0.25">
      <c r="C647" s="1"/>
      <c r="D647" s="1"/>
      <c r="E647" s="1"/>
    </row>
    <row r="648" spans="3:5" x14ac:dyDescent="0.25">
      <c r="C648" s="1"/>
      <c r="D648" s="1"/>
      <c r="E648" s="1"/>
    </row>
    <row r="649" spans="3:5" x14ac:dyDescent="0.25">
      <c r="C649" s="1"/>
      <c r="D649" s="1"/>
      <c r="E649" s="1"/>
    </row>
    <row r="650" spans="3:5" x14ac:dyDescent="0.25">
      <c r="C650" s="1"/>
      <c r="D650" s="1"/>
      <c r="E650" s="1"/>
    </row>
    <row r="651" spans="3:5" x14ac:dyDescent="0.25">
      <c r="C651" s="1"/>
      <c r="D651" s="1"/>
      <c r="E651" s="1"/>
    </row>
    <row r="652" spans="3:5" x14ac:dyDescent="0.25">
      <c r="C652" s="1"/>
      <c r="D652" s="1"/>
      <c r="E652" s="1"/>
    </row>
    <row r="653" spans="3:5" x14ac:dyDescent="0.25">
      <c r="C653" s="1"/>
      <c r="D653" s="1"/>
      <c r="E653" s="1"/>
    </row>
    <row r="654" spans="3:5" x14ac:dyDescent="0.25">
      <c r="C654" s="1"/>
      <c r="D654" s="1"/>
      <c r="E654" s="1"/>
    </row>
    <row r="655" spans="3:5" x14ac:dyDescent="0.25">
      <c r="C655" s="1"/>
      <c r="D655" s="1"/>
      <c r="E655" s="1"/>
    </row>
    <row r="656" spans="3:5" x14ac:dyDescent="0.25">
      <c r="C656" s="1"/>
      <c r="D656" s="1"/>
      <c r="E656" s="1"/>
    </row>
    <row r="657" spans="3:5" x14ac:dyDescent="0.25">
      <c r="C657" s="1"/>
      <c r="D657" s="1"/>
      <c r="E657" s="1"/>
    </row>
    <row r="658" spans="3:5" x14ac:dyDescent="0.25">
      <c r="C658" s="1"/>
      <c r="D658" s="1"/>
      <c r="E658" s="1"/>
    </row>
    <row r="659" spans="3:5" x14ac:dyDescent="0.25">
      <c r="C659" s="1"/>
      <c r="D659" s="1"/>
      <c r="E659" s="1"/>
    </row>
    <row r="660" spans="3:5" x14ac:dyDescent="0.25">
      <c r="C660" s="1"/>
      <c r="D660" s="1"/>
      <c r="E660" s="1"/>
    </row>
    <row r="661" spans="3:5" x14ac:dyDescent="0.25">
      <c r="C661" s="1"/>
      <c r="D661" s="1"/>
      <c r="E661" s="1"/>
    </row>
    <row r="662" spans="3:5" x14ac:dyDescent="0.25">
      <c r="C662" s="1"/>
      <c r="D662" s="1"/>
      <c r="E662" s="1"/>
    </row>
    <row r="663" spans="3:5" x14ac:dyDescent="0.25">
      <c r="C663" s="1"/>
      <c r="D663" s="1"/>
      <c r="E663" s="1"/>
    </row>
    <row r="664" spans="3:5" x14ac:dyDescent="0.25">
      <c r="C664" s="1"/>
      <c r="D664" s="1"/>
      <c r="E664" s="1"/>
    </row>
    <row r="665" spans="3:5" x14ac:dyDescent="0.25">
      <c r="C665" s="1"/>
      <c r="D665" s="1"/>
      <c r="E665" s="1"/>
    </row>
    <row r="666" spans="3:5" x14ac:dyDescent="0.25">
      <c r="C666" s="1"/>
      <c r="D666" s="1"/>
      <c r="E666" s="1"/>
    </row>
    <row r="667" spans="3:5" x14ac:dyDescent="0.25">
      <c r="C667" s="1"/>
      <c r="D667" s="1"/>
      <c r="E667" s="1"/>
    </row>
    <row r="668" spans="3:5" x14ac:dyDescent="0.25">
      <c r="C668" s="1"/>
      <c r="D668" s="1"/>
      <c r="E668" s="1"/>
    </row>
    <row r="669" spans="3:5" x14ac:dyDescent="0.25">
      <c r="C669" s="1"/>
      <c r="D669" s="1"/>
      <c r="E669" s="1"/>
    </row>
    <row r="670" spans="3:5" x14ac:dyDescent="0.25">
      <c r="C670" s="1"/>
      <c r="D670" s="1"/>
      <c r="E670" s="1"/>
    </row>
    <row r="671" spans="3:5" x14ac:dyDescent="0.25">
      <c r="C671" s="1"/>
      <c r="D671" s="1"/>
      <c r="E671" s="1"/>
    </row>
    <row r="672" spans="3:5" x14ac:dyDescent="0.25">
      <c r="C672" s="1"/>
      <c r="D672" s="1"/>
      <c r="E672" s="1"/>
    </row>
    <row r="673" spans="3:5" x14ac:dyDescent="0.25">
      <c r="C673" s="1"/>
      <c r="D673" s="1"/>
      <c r="E673" s="1"/>
    </row>
    <row r="674" spans="3:5" x14ac:dyDescent="0.25">
      <c r="C674" s="1"/>
      <c r="D674" s="1"/>
      <c r="E674" s="1"/>
    </row>
    <row r="675" spans="3:5" x14ac:dyDescent="0.25">
      <c r="C675" s="1"/>
      <c r="D675" s="1"/>
      <c r="E675" s="1"/>
    </row>
    <row r="676" spans="3:5" x14ac:dyDescent="0.25">
      <c r="C676" s="1"/>
      <c r="D676" s="1"/>
      <c r="E676" s="1"/>
    </row>
    <row r="677" spans="3:5" x14ac:dyDescent="0.25">
      <c r="C677" s="1"/>
      <c r="D677" s="1"/>
      <c r="E677" s="1"/>
    </row>
    <row r="678" spans="3:5" x14ac:dyDescent="0.25">
      <c r="C678" s="1"/>
      <c r="D678" s="1"/>
      <c r="E678" s="1"/>
    </row>
    <row r="679" spans="3:5" x14ac:dyDescent="0.25">
      <c r="C679" s="1"/>
      <c r="D679" s="1"/>
      <c r="E679" s="1"/>
    </row>
    <row r="680" spans="3:5" x14ac:dyDescent="0.25">
      <c r="C680" s="1"/>
      <c r="D680" s="1"/>
      <c r="E680" s="1"/>
    </row>
    <row r="681" spans="3:5" x14ac:dyDescent="0.25">
      <c r="C681" s="1"/>
      <c r="D681" s="1"/>
      <c r="E681" s="1"/>
    </row>
    <row r="682" spans="3:5" x14ac:dyDescent="0.25">
      <c r="C682" s="1"/>
      <c r="D682" s="1"/>
      <c r="E682" s="1"/>
    </row>
    <row r="683" spans="3:5" x14ac:dyDescent="0.25">
      <c r="C683" s="1"/>
      <c r="D683" s="1"/>
      <c r="E683" s="1"/>
    </row>
    <row r="684" spans="3:5" x14ac:dyDescent="0.25">
      <c r="C684" s="1"/>
      <c r="D684" s="1"/>
      <c r="E684" s="1"/>
    </row>
    <row r="685" spans="3:5" x14ac:dyDescent="0.25">
      <c r="C685" s="1"/>
      <c r="D685" s="1"/>
      <c r="E685" s="1"/>
    </row>
    <row r="686" spans="3:5" x14ac:dyDescent="0.25">
      <c r="C686" s="1"/>
      <c r="D686" s="1"/>
      <c r="E686" s="1"/>
    </row>
    <row r="687" spans="3:5" x14ac:dyDescent="0.25">
      <c r="C687" s="1"/>
      <c r="D687" s="1"/>
      <c r="E687" s="1"/>
    </row>
    <row r="688" spans="3:5" x14ac:dyDescent="0.25">
      <c r="C688" s="1"/>
      <c r="D688" s="1"/>
      <c r="E688" s="1"/>
    </row>
    <row r="689" spans="3:5" x14ac:dyDescent="0.25">
      <c r="C689" s="1"/>
      <c r="D689" s="1"/>
      <c r="E689" s="1"/>
    </row>
    <row r="690" spans="3:5" x14ac:dyDescent="0.25">
      <c r="C690" s="1"/>
      <c r="D690" s="1"/>
      <c r="E690" s="1"/>
    </row>
    <row r="691" spans="3:5" x14ac:dyDescent="0.25">
      <c r="C691" s="1"/>
      <c r="D691" s="1"/>
      <c r="E691" s="1"/>
    </row>
    <row r="692" spans="3:5" x14ac:dyDescent="0.25">
      <c r="C692" s="1"/>
      <c r="D692" s="1"/>
      <c r="E692" s="1"/>
    </row>
    <row r="693" spans="3:5" x14ac:dyDescent="0.25">
      <c r="C693" s="1"/>
      <c r="D693" s="1"/>
      <c r="E693" s="1"/>
    </row>
    <row r="694" spans="3:5" x14ac:dyDescent="0.25">
      <c r="C694" s="1"/>
      <c r="D694" s="1"/>
      <c r="E694" s="1"/>
    </row>
    <row r="695" spans="3:5" x14ac:dyDescent="0.25">
      <c r="C695" s="1"/>
      <c r="D695" s="1"/>
      <c r="E695" s="1"/>
    </row>
    <row r="696" spans="3:5" x14ac:dyDescent="0.25">
      <c r="C696" s="1"/>
      <c r="D696" s="1"/>
      <c r="E696" s="1"/>
    </row>
    <row r="697" spans="3:5" x14ac:dyDescent="0.25">
      <c r="C697" s="1"/>
      <c r="D697" s="1"/>
      <c r="E697" s="1"/>
    </row>
    <row r="698" spans="3:5" x14ac:dyDescent="0.25">
      <c r="C698" s="1"/>
      <c r="D698" s="1"/>
      <c r="E698" s="1"/>
    </row>
    <row r="699" spans="3:5" x14ac:dyDescent="0.25">
      <c r="C699" s="1"/>
      <c r="D699" s="1"/>
      <c r="E699" s="1"/>
    </row>
    <row r="700" spans="3:5" x14ac:dyDescent="0.25">
      <c r="C700" s="1"/>
      <c r="D700" s="1"/>
      <c r="E700" s="1"/>
    </row>
    <row r="701" spans="3:5" x14ac:dyDescent="0.25">
      <c r="C701" s="1"/>
      <c r="D701" s="1"/>
      <c r="E701" s="1"/>
    </row>
    <row r="702" spans="3:5" x14ac:dyDescent="0.25">
      <c r="C702" s="1"/>
      <c r="D702" s="1"/>
      <c r="E702" s="1"/>
    </row>
    <row r="703" spans="3:5" x14ac:dyDescent="0.25">
      <c r="C703" s="1"/>
      <c r="D703" s="1"/>
      <c r="E703" s="1"/>
    </row>
    <row r="704" spans="3:5" x14ac:dyDescent="0.25">
      <c r="C704" s="1"/>
      <c r="D704" s="1"/>
      <c r="E704" s="1"/>
    </row>
    <row r="705" spans="3:5" x14ac:dyDescent="0.25">
      <c r="C705" s="1"/>
      <c r="D705" s="1"/>
      <c r="E705" s="1"/>
    </row>
    <row r="706" spans="3:5" x14ac:dyDescent="0.25">
      <c r="C706" s="1"/>
      <c r="D706" s="1"/>
      <c r="E706" s="1"/>
    </row>
    <row r="707" spans="3:5" x14ac:dyDescent="0.25">
      <c r="C707" s="1"/>
      <c r="D707" s="1"/>
      <c r="E707" s="1"/>
    </row>
    <row r="708" spans="3:5" x14ac:dyDescent="0.25">
      <c r="C708" s="1"/>
      <c r="D708" s="1"/>
      <c r="E708" s="1"/>
    </row>
    <row r="709" spans="3:5" x14ac:dyDescent="0.25">
      <c r="C709" s="1"/>
      <c r="D709" s="1"/>
      <c r="E709" s="1"/>
    </row>
    <row r="710" spans="3:5" x14ac:dyDescent="0.25">
      <c r="C710" s="1"/>
      <c r="D710" s="1"/>
      <c r="E710" s="1"/>
    </row>
    <row r="711" spans="3:5" x14ac:dyDescent="0.25">
      <c r="C711" s="1"/>
      <c r="D711" s="1"/>
      <c r="E711" s="1"/>
    </row>
    <row r="712" spans="3:5" x14ac:dyDescent="0.25">
      <c r="C712" s="1"/>
      <c r="D712" s="1"/>
      <c r="E712" s="1"/>
    </row>
    <row r="713" spans="3:5" x14ac:dyDescent="0.25">
      <c r="C713" s="1"/>
      <c r="D713" s="1"/>
      <c r="E713" s="1"/>
    </row>
    <row r="714" spans="3:5" x14ac:dyDescent="0.25">
      <c r="C714" s="1"/>
      <c r="D714" s="1"/>
      <c r="E714" s="1"/>
    </row>
    <row r="715" spans="3:5" x14ac:dyDescent="0.25">
      <c r="C715" s="1"/>
      <c r="D715" s="1"/>
      <c r="E715" s="1"/>
    </row>
    <row r="716" spans="3:5" x14ac:dyDescent="0.25">
      <c r="C716" s="1"/>
      <c r="D716" s="1"/>
      <c r="E716" s="1"/>
    </row>
    <row r="717" spans="3:5" x14ac:dyDescent="0.25">
      <c r="C717" s="1"/>
      <c r="D717" s="1"/>
      <c r="E717" s="1"/>
    </row>
    <row r="718" spans="3:5" x14ac:dyDescent="0.25">
      <c r="C718" s="1"/>
      <c r="D718" s="1"/>
      <c r="E718" s="1"/>
    </row>
    <row r="719" spans="3:5" x14ac:dyDescent="0.25">
      <c r="C719" s="1"/>
      <c r="D719" s="1"/>
      <c r="E719" s="1"/>
    </row>
    <row r="720" spans="3:5" x14ac:dyDescent="0.25">
      <c r="C720" s="1"/>
      <c r="D720" s="1"/>
      <c r="E720" s="1"/>
    </row>
    <row r="721" spans="3:5" x14ac:dyDescent="0.25">
      <c r="C721" s="1"/>
      <c r="D721" s="1"/>
      <c r="E721" s="1"/>
    </row>
    <row r="722" spans="3:5" x14ac:dyDescent="0.25">
      <c r="C722" s="1"/>
      <c r="D722" s="1"/>
      <c r="E722" s="1"/>
    </row>
    <row r="723" spans="3:5" x14ac:dyDescent="0.25">
      <c r="C723" s="1"/>
      <c r="D723" s="1"/>
      <c r="E723" s="1"/>
    </row>
    <row r="724" spans="3:5" x14ac:dyDescent="0.25">
      <c r="C724" s="1"/>
      <c r="D724" s="1"/>
      <c r="E724" s="1"/>
    </row>
    <row r="725" spans="3:5" x14ac:dyDescent="0.25">
      <c r="C725" s="1"/>
      <c r="D725" s="1"/>
      <c r="E725" s="1"/>
    </row>
    <row r="726" spans="3:5" x14ac:dyDescent="0.25">
      <c r="C726" s="1"/>
      <c r="D726" s="1"/>
      <c r="E726" s="1"/>
    </row>
    <row r="727" spans="3:5" x14ac:dyDescent="0.25">
      <c r="C727" s="1"/>
      <c r="D727" s="1"/>
      <c r="E727" s="1"/>
    </row>
    <row r="728" spans="3:5" x14ac:dyDescent="0.25">
      <c r="C728" s="1"/>
      <c r="D728" s="1"/>
      <c r="E728" s="1"/>
    </row>
    <row r="729" spans="3:5" x14ac:dyDescent="0.25">
      <c r="C729" s="1"/>
      <c r="D729" s="1"/>
      <c r="E729" s="1"/>
    </row>
    <row r="730" spans="3:5" x14ac:dyDescent="0.25">
      <c r="C730" s="1"/>
      <c r="D730" s="1"/>
    </row>
    <row r="731" spans="3:5" x14ac:dyDescent="0.25">
      <c r="C731" s="1"/>
      <c r="D731" s="1"/>
    </row>
    <row r="732" spans="3:5" x14ac:dyDescent="0.25">
      <c r="C732" s="1"/>
      <c r="D732" s="1"/>
    </row>
    <row r="733" spans="3:5" x14ac:dyDescent="0.25">
      <c r="C733" s="1"/>
      <c r="D733" s="1"/>
    </row>
    <row r="734" spans="3:5" x14ac:dyDescent="0.25">
      <c r="C734" s="1"/>
      <c r="D734" s="1"/>
    </row>
  </sheetData>
  <autoFilter ref="B2:U389" xr:uid="{1036971D-64FD-4E8B-B7A2-CF917971B11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7F2E-2985-4E0A-9276-B8322179E102}">
  <sheetPr>
    <tabColor theme="9" tint="0.39997558519241921"/>
  </sheetPr>
  <dimension ref="A1:EQ159"/>
  <sheetViews>
    <sheetView showGridLines="0" zoomScale="70" zoomScaleNormal="70" workbookViewId="0">
      <pane xSplit="2" ySplit="2" topLeftCell="C4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51.140625" style="29" bestFit="1" customWidth="1"/>
    <col min="2" max="2" width="12.42578125" style="133" bestFit="1" customWidth="1"/>
    <col min="3" max="3" width="22.42578125" style="134" bestFit="1" customWidth="1"/>
    <col min="4" max="4" width="20.7109375" style="134" customWidth="1"/>
    <col min="5" max="5" width="30.140625" style="134" bestFit="1" customWidth="1"/>
    <col min="6" max="144" width="20.7109375" style="134" customWidth="1"/>
    <col min="145" max="145" width="36.28515625" style="134" bestFit="1" customWidth="1"/>
    <col min="146" max="146" width="22.28515625" style="128" customWidth="1"/>
    <col min="147" max="147" width="20.28515625" style="128" customWidth="1"/>
    <col min="148" max="16384" width="9.140625" style="128"/>
  </cols>
  <sheetData>
    <row r="1" spans="1:147" x14ac:dyDescent="0.25">
      <c r="A1" s="1"/>
      <c r="B1" s="8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131"/>
    </row>
    <row r="2" spans="1:147" ht="61.35" customHeight="1" x14ac:dyDescent="0.25">
      <c r="A2" s="1" t="s">
        <v>83</v>
      </c>
      <c r="B2" s="8"/>
      <c r="C2" s="4" t="s">
        <v>243</v>
      </c>
      <c r="D2" s="4" t="s">
        <v>260</v>
      </c>
      <c r="E2" s="4" t="s">
        <v>264</v>
      </c>
      <c r="F2" s="4" t="s">
        <v>268</v>
      </c>
      <c r="G2" s="33" t="s">
        <v>273</v>
      </c>
      <c r="H2" s="33" t="s">
        <v>274</v>
      </c>
      <c r="I2" s="33" t="s">
        <v>278</v>
      </c>
      <c r="J2" s="33" t="s">
        <v>282</v>
      </c>
      <c r="K2" s="33" t="s">
        <v>286</v>
      </c>
      <c r="L2" s="33" t="s">
        <v>288</v>
      </c>
      <c r="M2" s="33" t="s">
        <v>290</v>
      </c>
      <c r="N2" s="33" t="s">
        <v>292</v>
      </c>
      <c r="O2" s="33" t="s">
        <v>294</v>
      </c>
      <c r="P2" s="33" t="s">
        <v>296</v>
      </c>
      <c r="Q2" s="33" t="s">
        <v>298</v>
      </c>
      <c r="R2" s="33" t="s">
        <v>300</v>
      </c>
      <c r="S2" s="33" t="s">
        <v>302</v>
      </c>
      <c r="T2" s="33" t="s">
        <v>306</v>
      </c>
      <c r="U2" s="33" t="s">
        <v>308</v>
      </c>
      <c r="V2" s="33" t="s">
        <v>312</v>
      </c>
      <c r="W2" s="33" t="s">
        <v>316</v>
      </c>
      <c r="X2" s="33" t="s">
        <v>320</v>
      </c>
      <c r="Y2" s="33" t="s">
        <v>324</v>
      </c>
      <c r="Z2" s="33" t="s">
        <v>328</v>
      </c>
      <c r="AA2" s="33" t="s">
        <v>333</v>
      </c>
      <c r="AB2" s="33" t="s">
        <v>337</v>
      </c>
      <c r="AC2" s="33" t="s">
        <v>341</v>
      </c>
      <c r="AD2" s="33" t="s">
        <v>345</v>
      </c>
      <c r="AE2" s="33" t="s">
        <v>349</v>
      </c>
      <c r="AF2" s="33" t="s">
        <v>351</v>
      </c>
      <c r="AG2" s="33" t="s">
        <v>355</v>
      </c>
      <c r="AH2" s="33" t="s">
        <v>359</v>
      </c>
      <c r="AI2" s="33" t="s">
        <v>363</v>
      </c>
      <c r="AJ2" s="33" t="s">
        <v>366</v>
      </c>
      <c r="AK2" s="33" t="s">
        <v>370</v>
      </c>
      <c r="AL2" s="33" t="s">
        <v>374</v>
      </c>
      <c r="AM2" s="33" t="s">
        <v>380</v>
      </c>
      <c r="AN2" s="33" t="s">
        <v>384</v>
      </c>
      <c r="AO2" s="33" t="s">
        <v>387</v>
      </c>
      <c r="AP2" s="33" t="s">
        <v>391</v>
      </c>
      <c r="AQ2" s="33" t="s">
        <v>395</v>
      </c>
      <c r="AR2" s="33" t="s">
        <v>399</v>
      </c>
      <c r="AS2" s="33" t="s">
        <v>403</v>
      </c>
      <c r="AT2" s="369" t="s">
        <v>407</v>
      </c>
      <c r="AU2" s="33" t="s">
        <v>412</v>
      </c>
      <c r="AV2" s="33" t="s">
        <v>414</v>
      </c>
      <c r="AW2" s="33" t="s">
        <v>418</v>
      </c>
      <c r="AX2" s="33" t="s">
        <v>422</v>
      </c>
      <c r="AY2" s="33" t="s">
        <v>425</v>
      </c>
      <c r="AZ2" s="33" t="s">
        <v>427</v>
      </c>
      <c r="BA2" s="33" t="s">
        <v>429</v>
      </c>
      <c r="BB2" s="33" t="s">
        <v>431</v>
      </c>
      <c r="BC2" s="33" t="s">
        <v>433</v>
      </c>
      <c r="BD2" s="33" t="s">
        <v>437</v>
      </c>
      <c r="BE2" s="33" t="s">
        <v>441</v>
      </c>
      <c r="BF2" s="33" t="s">
        <v>445</v>
      </c>
      <c r="BG2" s="33" t="s">
        <v>447</v>
      </c>
      <c r="BH2" s="33" t="s">
        <v>79</v>
      </c>
      <c r="BI2" s="33" t="s">
        <v>449</v>
      </c>
      <c r="BJ2" s="33" t="s">
        <v>453</v>
      </c>
      <c r="BK2" s="33" t="s">
        <v>457</v>
      </c>
      <c r="BL2" s="33" t="s">
        <v>461</v>
      </c>
      <c r="BM2" s="33" t="s">
        <v>465</v>
      </c>
      <c r="BN2" s="33" t="s">
        <v>469</v>
      </c>
      <c r="BO2" s="33" t="s">
        <v>473</v>
      </c>
      <c r="BP2" s="33" t="s">
        <v>477</v>
      </c>
      <c r="BQ2" s="33" t="s">
        <v>481</v>
      </c>
      <c r="BR2" s="33" t="s">
        <v>485</v>
      </c>
      <c r="BS2" s="33" t="s">
        <v>487</v>
      </c>
      <c r="BT2" s="33" t="s">
        <v>489</v>
      </c>
      <c r="BU2" s="33" t="s">
        <v>493</v>
      </c>
      <c r="BV2" s="33" t="s">
        <v>497</v>
      </c>
      <c r="BW2" s="33" t="s">
        <v>500</v>
      </c>
      <c r="BX2" s="33" t="s">
        <v>504</v>
      </c>
      <c r="BY2" s="33" t="s">
        <v>508</v>
      </c>
      <c r="BZ2" s="33" t="s">
        <v>316</v>
      </c>
      <c r="CA2" s="33" t="s">
        <v>512</v>
      </c>
      <c r="CB2" s="33" t="s">
        <v>516</v>
      </c>
      <c r="CC2" s="33" t="s">
        <v>518</v>
      </c>
      <c r="CD2" s="33" t="s">
        <v>520</v>
      </c>
      <c r="CE2" s="33" t="s">
        <v>522</v>
      </c>
      <c r="CF2" s="33" t="s">
        <v>524</v>
      </c>
      <c r="CG2" s="33" t="s">
        <v>526</v>
      </c>
      <c r="CH2" s="33" t="s">
        <v>528</v>
      </c>
      <c r="CI2" s="33" t="s">
        <v>530</v>
      </c>
      <c r="CJ2" s="33" t="s">
        <v>533</v>
      </c>
      <c r="CK2" s="33" t="s">
        <v>535</v>
      </c>
      <c r="CL2" s="33" t="s">
        <v>537</v>
      </c>
      <c r="CM2" s="33" t="s">
        <v>539</v>
      </c>
      <c r="CN2" s="33" t="s">
        <v>541</v>
      </c>
      <c r="CO2" s="33" t="s">
        <v>542</v>
      </c>
      <c r="CP2" s="33" t="s">
        <v>546</v>
      </c>
      <c r="CQ2" s="33" t="s">
        <v>550</v>
      </c>
      <c r="CR2" s="33" t="s">
        <v>554</v>
      </c>
      <c r="CS2" s="33" t="s">
        <v>558</v>
      </c>
      <c r="CT2" s="33" t="s">
        <v>562</v>
      </c>
      <c r="CU2" s="33" t="s">
        <v>566</v>
      </c>
      <c r="CV2" s="33" t="s">
        <v>570</v>
      </c>
      <c r="CW2" s="33" t="s">
        <v>574</v>
      </c>
      <c r="CX2" s="33" t="s">
        <v>578</v>
      </c>
      <c r="CY2" s="33" t="s">
        <v>582</v>
      </c>
      <c r="CZ2" s="33" t="s">
        <v>586</v>
      </c>
      <c r="DA2" s="33" t="s">
        <v>590</v>
      </c>
      <c r="DB2" s="33" t="s">
        <v>594</v>
      </c>
      <c r="DC2" s="33" t="s">
        <v>598</v>
      </c>
      <c r="DD2" s="33" t="s">
        <v>602</v>
      </c>
      <c r="DE2" s="33" t="s">
        <v>606</v>
      </c>
      <c r="DF2" s="33" t="s">
        <v>611</v>
      </c>
      <c r="DG2" s="33" t="s">
        <v>615</v>
      </c>
      <c r="DH2" s="33" t="s">
        <v>619</v>
      </c>
      <c r="DI2" s="33" t="s">
        <v>623</v>
      </c>
      <c r="DJ2" s="33" t="s">
        <v>628</v>
      </c>
      <c r="DK2" s="33" t="s">
        <v>630</v>
      </c>
      <c r="DL2" s="33" t="s">
        <v>634</v>
      </c>
      <c r="DM2" s="33" t="s">
        <v>635</v>
      </c>
      <c r="DN2" s="33" t="s">
        <v>637</v>
      </c>
      <c r="DO2" s="33" t="s">
        <v>639</v>
      </c>
      <c r="DP2" s="33" t="s">
        <v>641</v>
      </c>
      <c r="DQ2" s="33" t="s">
        <v>645</v>
      </c>
      <c r="DR2" s="33" t="s">
        <v>648</v>
      </c>
      <c r="DS2" s="33" t="s">
        <v>652</v>
      </c>
      <c r="DT2" s="33" t="s">
        <v>656</v>
      </c>
      <c r="DU2" s="33" t="s">
        <v>660</v>
      </c>
      <c r="DV2" s="33" t="s">
        <v>662</v>
      </c>
      <c r="DW2" s="33" t="s">
        <v>665</v>
      </c>
      <c r="DX2" s="33" t="s">
        <v>667</v>
      </c>
      <c r="DY2" s="33" t="s">
        <v>669</v>
      </c>
      <c r="DZ2" s="33" t="s">
        <v>274</v>
      </c>
      <c r="EA2" s="33" t="s">
        <v>672</v>
      </c>
      <c r="EB2" s="33" t="s">
        <v>676</v>
      </c>
      <c r="EC2" s="33" t="s">
        <v>679</v>
      </c>
      <c r="ED2" s="33" t="s">
        <v>681</v>
      </c>
      <c r="EE2" s="33" t="s">
        <v>685</v>
      </c>
      <c r="EF2" s="33" t="s">
        <v>689</v>
      </c>
      <c r="EG2" s="33" t="s">
        <v>693</v>
      </c>
      <c r="EH2" s="33" t="s">
        <v>695</v>
      </c>
      <c r="EI2" s="33" t="s">
        <v>699</v>
      </c>
      <c r="EJ2" s="33" t="s">
        <v>702</v>
      </c>
      <c r="EK2" s="33" t="s">
        <v>706</v>
      </c>
      <c r="EL2" s="33" t="s">
        <v>708</v>
      </c>
      <c r="EM2" s="33" t="s">
        <v>712</v>
      </c>
      <c r="EN2" s="33" t="s">
        <v>714</v>
      </c>
      <c r="EO2" s="33" t="s">
        <v>716</v>
      </c>
      <c r="EP2" s="33" t="s">
        <v>1925</v>
      </c>
      <c r="EQ2" s="33" t="s">
        <v>1961</v>
      </c>
    </row>
    <row r="3" spans="1:147" x14ac:dyDescent="0.25">
      <c r="A3" s="1" t="s">
        <v>84</v>
      </c>
      <c r="B3" s="8"/>
      <c r="C3" s="4" t="s">
        <v>762</v>
      </c>
      <c r="D3" s="4" t="s">
        <v>261</v>
      </c>
      <c r="E3" s="4" t="s">
        <v>265</v>
      </c>
      <c r="F3" s="4" t="s">
        <v>269</v>
      </c>
      <c r="G3" s="4" t="s">
        <v>272</v>
      </c>
      <c r="H3" s="4" t="s">
        <v>904</v>
      </c>
      <c r="I3" s="4" t="s">
        <v>279</v>
      </c>
      <c r="J3" s="4" t="s">
        <v>283</v>
      </c>
      <c r="K3" s="4" t="s">
        <v>287</v>
      </c>
      <c r="L3" s="4" t="s">
        <v>289</v>
      </c>
      <c r="M3" s="4" t="s">
        <v>291</v>
      </c>
      <c r="N3" s="4" t="s">
        <v>293</v>
      </c>
      <c r="O3" s="4" t="s">
        <v>295</v>
      </c>
      <c r="P3" s="4" t="s">
        <v>297</v>
      </c>
      <c r="Q3" s="4" t="s">
        <v>299</v>
      </c>
      <c r="R3" s="4" t="s">
        <v>301</v>
      </c>
      <c r="S3" s="4" t="s">
        <v>303</v>
      </c>
      <c r="T3" s="4" t="s">
        <v>307</v>
      </c>
      <c r="U3" s="4" t="s">
        <v>309</v>
      </c>
      <c r="V3" s="4" t="s">
        <v>313</v>
      </c>
      <c r="W3" s="4" t="s">
        <v>317</v>
      </c>
      <c r="X3" s="4" t="s">
        <v>321</v>
      </c>
      <c r="Y3" s="4" t="s">
        <v>325</v>
      </c>
      <c r="Z3" s="4" t="s">
        <v>329</v>
      </c>
      <c r="AA3" s="4" t="s">
        <v>334</v>
      </c>
      <c r="AB3" s="4" t="s">
        <v>338</v>
      </c>
      <c r="AC3" s="4" t="s">
        <v>342</v>
      </c>
      <c r="AD3" s="4" t="s">
        <v>346</v>
      </c>
      <c r="AE3" s="4" t="s">
        <v>350</v>
      </c>
      <c r="AF3" s="4" t="s">
        <v>352</v>
      </c>
      <c r="AG3" s="4" t="s">
        <v>356</v>
      </c>
      <c r="AH3" s="4" t="s">
        <v>360</v>
      </c>
      <c r="AI3" s="4" t="s">
        <v>364</v>
      </c>
      <c r="AJ3" s="4" t="s">
        <v>367</v>
      </c>
      <c r="AK3" s="4" t="s">
        <v>371</v>
      </c>
      <c r="AL3" s="4" t="s">
        <v>375</v>
      </c>
      <c r="AM3" s="4" t="s">
        <v>381</v>
      </c>
      <c r="AN3" s="4" t="s">
        <v>385</v>
      </c>
      <c r="AO3" s="4" t="s">
        <v>388</v>
      </c>
      <c r="AP3" s="4" t="s">
        <v>392</v>
      </c>
      <c r="AQ3" s="4" t="s">
        <v>396</v>
      </c>
      <c r="AR3" s="4" t="s">
        <v>400</v>
      </c>
      <c r="AS3" s="4" t="s">
        <v>404</v>
      </c>
      <c r="AT3" s="4" t="s">
        <v>408</v>
      </c>
      <c r="AU3" s="4" t="s">
        <v>413</v>
      </c>
      <c r="AV3" s="4" t="s">
        <v>415</v>
      </c>
      <c r="AW3" s="4" t="s">
        <v>419</v>
      </c>
      <c r="AX3" s="4" t="s">
        <v>1285</v>
      </c>
      <c r="AY3" s="4" t="s">
        <v>426</v>
      </c>
      <c r="AZ3" s="4" t="s">
        <v>428</v>
      </c>
      <c r="BA3" s="4" t="s">
        <v>1173</v>
      </c>
      <c r="BB3" s="4" t="s">
        <v>432</v>
      </c>
      <c r="BC3" s="4" t="s">
        <v>434</v>
      </c>
      <c r="BD3" s="4" t="s">
        <v>438</v>
      </c>
      <c r="BE3" s="4" t="s">
        <v>442</v>
      </c>
      <c r="BF3" s="4" t="s">
        <v>446</v>
      </c>
      <c r="BG3" s="4" t="s">
        <v>448</v>
      </c>
      <c r="BH3" s="4" t="s">
        <v>80</v>
      </c>
      <c r="BI3" s="4" t="s">
        <v>1263</v>
      </c>
      <c r="BJ3" s="4" t="s">
        <v>454</v>
      </c>
      <c r="BK3" s="4" t="s">
        <v>458</v>
      </c>
      <c r="BL3" s="4" t="s">
        <v>462</v>
      </c>
      <c r="BM3" s="4" t="s">
        <v>466</v>
      </c>
      <c r="BN3" s="4" t="s">
        <v>1558</v>
      </c>
      <c r="BO3" s="4" t="s">
        <v>474</v>
      </c>
      <c r="BP3" s="4" t="s">
        <v>478</v>
      </c>
      <c r="BQ3" s="4" t="s">
        <v>482</v>
      </c>
      <c r="BR3" s="4" t="s">
        <v>486</v>
      </c>
      <c r="BS3" s="4" t="s">
        <v>486</v>
      </c>
      <c r="BT3" s="4" t="s">
        <v>1235</v>
      </c>
      <c r="BU3" s="4" t="s">
        <v>494</v>
      </c>
      <c r="BV3" s="4" t="s">
        <v>498</v>
      </c>
      <c r="BW3" s="4" t="s">
        <v>501</v>
      </c>
      <c r="BX3" s="4" t="s">
        <v>505</v>
      </c>
      <c r="BY3" s="4" t="s">
        <v>509</v>
      </c>
      <c r="BZ3" s="4" t="s">
        <v>317</v>
      </c>
      <c r="CA3" s="4" t="s">
        <v>513</v>
      </c>
      <c r="CB3" s="4" t="s">
        <v>1414</v>
      </c>
      <c r="CC3" s="4" t="s">
        <v>519</v>
      </c>
      <c r="CD3" s="4" t="s">
        <v>521</v>
      </c>
      <c r="CE3" s="4" t="s">
        <v>523</v>
      </c>
      <c r="CF3" s="4" t="s">
        <v>525</v>
      </c>
      <c r="CG3" s="4" t="s">
        <v>527</v>
      </c>
      <c r="CH3" s="4" t="s">
        <v>529</v>
      </c>
      <c r="CI3" s="4" t="s">
        <v>531</v>
      </c>
      <c r="CJ3" s="4" t="s">
        <v>534</v>
      </c>
      <c r="CK3" s="4" t="s">
        <v>536</v>
      </c>
      <c r="CL3" s="4" t="s">
        <v>538</v>
      </c>
      <c r="CM3" s="4" t="s">
        <v>540</v>
      </c>
      <c r="CN3" s="4" t="s">
        <v>513</v>
      </c>
      <c r="CO3" s="4" t="s">
        <v>543</v>
      </c>
      <c r="CP3" s="4" t="s">
        <v>547</v>
      </c>
      <c r="CQ3" s="4" t="s">
        <v>551</v>
      </c>
      <c r="CR3" s="4" t="s">
        <v>555</v>
      </c>
      <c r="CS3" s="4" t="s">
        <v>559</v>
      </c>
      <c r="CT3" s="4" t="s">
        <v>563</v>
      </c>
      <c r="CU3" s="4" t="s">
        <v>567</v>
      </c>
      <c r="CV3" s="4" t="s">
        <v>571</v>
      </c>
      <c r="CW3" s="4" t="s">
        <v>575</v>
      </c>
      <c r="CX3" s="4" t="s">
        <v>579</v>
      </c>
      <c r="CY3" s="4" t="s">
        <v>583</v>
      </c>
      <c r="CZ3" s="4" t="s">
        <v>587</v>
      </c>
      <c r="DA3" s="4" t="s">
        <v>591</v>
      </c>
      <c r="DB3" s="4" t="s">
        <v>595</v>
      </c>
      <c r="DC3" s="4" t="s">
        <v>599</v>
      </c>
      <c r="DD3" s="4" t="s">
        <v>603</v>
      </c>
      <c r="DE3" s="4" t="s">
        <v>607</v>
      </c>
      <c r="DF3" s="4" t="s">
        <v>612</v>
      </c>
      <c r="DG3" s="4" t="s">
        <v>616</v>
      </c>
      <c r="DH3" s="4" t="s">
        <v>747</v>
      </c>
      <c r="DI3" s="4" t="s">
        <v>624</v>
      </c>
      <c r="DJ3" s="4" t="s">
        <v>629</v>
      </c>
      <c r="DK3" s="4" t="s">
        <v>631</v>
      </c>
      <c r="DL3" s="4" t="s">
        <v>632</v>
      </c>
      <c r="DM3" s="4" t="s">
        <v>636</v>
      </c>
      <c r="DN3" s="4" t="s">
        <v>638</v>
      </c>
      <c r="DO3" s="4" t="s">
        <v>640</v>
      </c>
      <c r="DP3" s="4" t="s">
        <v>642</v>
      </c>
      <c r="DQ3" s="4" t="s">
        <v>646</v>
      </c>
      <c r="DR3" s="4" t="s">
        <v>649</v>
      </c>
      <c r="DS3" s="4" t="s">
        <v>932</v>
      </c>
      <c r="DT3" s="4" t="s">
        <v>657</v>
      </c>
      <c r="DU3" s="4" t="s">
        <v>661</v>
      </c>
      <c r="DV3" s="4" t="s">
        <v>663</v>
      </c>
      <c r="DW3" s="4" t="s">
        <v>666</v>
      </c>
      <c r="DX3" s="4" t="s">
        <v>668</v>
      </c>
      <c r="DY3" s="4" t="s">
        <v>670</v>
      </c>
      <c r="DZ3" s="4" t="s">
        <v>904</v>
      </c>
      <c r="EA3" s="4" t="s">
        <v>673</v>
      </c>
      <c r="EB3" s="4" t="s">
        <v>677</v>
      </c>
      <c r="EC3" s="4" t="s">
        <v>680</v>
      </c>
      <c r="ED3" s="4" t="s">
        <v>862</v>
      </c>
      <c r="EE3" s="4" t="s">
        <v>686</v>
      </c>
      <c r="EF3" s="4" t="s">
        <v>690</v>
      </c>
      <c r="EG3" s="4" t="s">
        <v>694</v>
      </c>
      <c r="EH3" s="4" t="s">
        <v>696</v>
      </c>
      <c r="EI3" s="4" t="s">
        <v>700</v>
      </c>
      <c r="EJ3" s="4" t="s">
        <v>703</v>
      </c>
      <c r="EK3" s="4" t="s">
        <v>707</v>
      </c>
      <c r="EL3" s="4" t="s">
        <v>709</v>
      </c>
      <c r="EM3" s="4" t="s">
        <v>1468</v>
      </c>
      <c r="EN3" s="4" t="s">
        <v>1492</v>
      </c>
      <c r="EO3" s="4" t="s">
        <v>717</v>
      </c>
      <c r="EP3" s="4" t="s">
        <v>1924</v>
      </c>
      <c r="EQ3" s="128" t="s">
        <v>1962</v>
      </c>
    </row>
    <row r="4" spans="1:147" x14ac:dyDescent="0.25">
      <c r="A4" s="1" t="s">
        <v>85</v>
      </c>
      <c r="B4" s="8"/>
      <c r="C4" s="4" t="s">
        <v>245</v>
      </c>
      <c r="D4" s="4" t="s">
        <v>262</v>
      </c>
      <c r="E4" s="4" t="s">
        <v>266</v>
      </c>
      <c r="F4" s="4" t="s">
        <v>270</v>
      </c>
      <c r="G4" s="4" t="s">
        <v>266</v>
      </c>
      <c r="H4" s="4" t="s">
        <v>276</v>
      </c>
      <c r="I4" s="4" t="s">
        <v>280</v>
      </c>
      <c r="J4" s="4" t="s">
        <v>284</v>
      </c>
      <c r="K4" s="4" t="s">
        <v>284</v>
      </c>
      <c r="L4" s="4" t="s">
        <v>284</v>
      </c>
      <c r="M4" s="4" t="s">
        <v>284</v>
      </c>
      <c r="N4" s="4" t="s">
        <v>284</v>
      </c>
      <c r="O4" s="4" t="s">
        <v>284</v>
      </c>
      <c r="P4" s="4" t="s">
        <v>284</v>
      </c>
      <c r="Q4" s="4" t="s">
        <v>284</v>
      </c>
      <c r="R4" s="4" t="s">
        <v>284</v>
      </c>
      <c r="S4" s="4" t="s">
        <v>304</v>
      </c>
      <c r="T4" s="4" t="s">
        <v>304</v>
      </c>
      <c r="U4" s="4" t="s">
        <v>310</v>
      </c>
      <c r="V4" s="4" t="s">
        <v>314</v>
      </c>
      <c r="W4" s="4" t="s">
        <v>318</v>
      </c>
      <c r="X4" s="4" t="s">
        <v>322</v>
      </c>
      <c r="Y4" s="4" t="s">
        <v>326</v>
      </c>
      <c r="Z4" s="4" t="s">
        <v>330</v>
      </c>
      <c r="AA4" s="4" t="s">
        <v>335</v>
      </c>
      <c r="AB4" s="4" t="s">
        <v>339</v>
      </c>
      <c r="AC4" s="4" t="s">
        <v>343</v>
      </c>
      <c r="AD4" s="4" t="s">
        <v>347</v>
      </c>
      <c r="AE4" s="4" t="s">
        <v>347</v>
      </c>
      <c r="AF4" s="4" t="s">
        <v>353</v>
      </c>
      <c r="AG4" s="4" t="s">
        <v>357</v>
      </c>
      <c r="AH4" s="4" t="s">
        <v>361</v>
      </c>
      <c r="AI4" s="4" t="s">
        <v>262</v>
      </c>
      <c r="AJ4" s="4" t="s">
        <v>368</v>
      </c>
      <c r="AK4" s="4" t="s">
        <v>372</v>
      </c>
      <c r="AL4" s="4" t="s">
        <v>376</v>
      </c>
      <c r="AM4" s="4" t="s">
        <v>382</v>
      </c>
      <c r="AN4" s="4" t="s">
        <v>376</v>
      </c>
      <c r="AO4" s="4" t="s">
        <v>389</v>
      </c>
      <c r="AP4" s="4" t="s">
        <v>393</v>
      </c>
      <c r="AQ4" s="4" t="s">
        <v>397</v>
      </c>
      <c r="AR4" s="4" t="s">
        <v>401</v>
      </c>
      <c r="AS4" s="4" t="s">
        <v>405</v>
      </c>
      <c r="AT4" s="4" t="s">
        <v>409</v>
      </c>
      <c r="AU4" s="4" t="s">
        <v>368</v>
      </c>
      <c r="AV4" s="4" t="s">
        <v>416</v>
      </c>
      <c r="AW4" s="4" t="s">
        <v>420</v>
      </c>
      <c r="AX4" s="4" t="s">
        <v>81</v>
      </c>
      <c r="AY4" s="4" t="s">
        <v>368</v>
      </c>
      <c r="AZ4" s="4" t="s">
        <v>368</v>
      </c>
      <c r="BA4" s="4" t="s">
        <v>368</v>
      </c>
      <c r="BB4" s="4" t="s">
        <v>368</v>
      </c>
      <c r="BC4" s="4" t="s">
        <v>435</v>
      </c>
      <c r="BD4" s="4" t="s">
        <v>439</v>
      </c>
      <c r="BE4" s="4" t="s">
        <v>443</v>
      </c>
      <c r="BF4" s="4" t="s">
        <v>81</v>
      </c>
      <c r="BG4" s="4" t="s">
        <v>81</v>
      </c>
      <c r="BH4" s="4" t="s">
        <v>81</v>
      </c>
      <c r="BI4" s="4" t="s">
        <v>451</v>
      </c>
      <c r="BJ4" s="4" t="s">
        <v>455</v>
      </c>
      <c r="BK4" s="4" t="s">
        <v>459</v>
      </c>
      <c r="BL4" s="4" t="s">
        <v>463</v>
      </c>
      <c r="BM4" s="4" t="s">
        <v>467</v>
      </c>
      <c r="BN4" s="4" t="s">
        <v>471</v>
      </c>
      <c r="BO4" s="4" t="s">
        <v>475</v>
      </c>
      <c r="BP4" s="4" t="s">
        <v>479</v>
      </c>
      <c r="BQ4" s="4" t="s">
        <v>483</v>
      </c>
      <c r="BR4" s="4" t="s">
        <v>318</v>
      </c>
      <c r="BS4" s="4" t="s">
        <v>318</v>
      </c>
      <c r="BT4" s="4" t="s">
        <v>491</v>
      </c>
      <c r="BU4" s="4" t="s">
        <v>495</v>
      </c>
      <c r="BV4" s="4" t="s">
        <v>499</v>
      </c>
      <c r="BW4" s="4" t="s">
        <v>502</v>
      </c>
      <c r="BX4" s="4" t="s">
        <v>506</v>
      </c>
      <c r="BY4" s="4" t="s">
        <v>510</v>
      </c>
      <c r="BZ4" s="4" t="s">
        <v>318</v>
      </c>
      <c r="CA4" s="4" t="s">
        <v>514</v>
      </c>
      <c r="CB4" s="4" t="s">
        <v>514</v>
      </c>
      <c r="CC4" s="4" t="s">
        <v>514</v>
      </c>
      <c r="CD4" s="4" t="s">
        <v>514</v>
      </c>
      <c r="CE4" s="4" t="s">
        <v>514</v>
      </c>
      <c r="CF4" s="4" t="s">
        <v>514</v>
      </c>
      <c r="CG4" s="4" t="s">
        <v>514</v>
      </c>
      <c r="CH4" s="4" t="s">
        <v>514</v>
      </c>
      <c r="CI4" s="4" t="s">
        <v>514</v>
      </c>
      <c r="CJ4" s="4" t="s">
        <v>514</v>
      </c>
      <c r="CK4" s="4" t="s">
        <v>514</v>
      </c>
      <c r="CL4" s="4" t="s">
        <v>514</v>
      </c>
      <c r="CM4" s="4" t="s">
        <v>514</v>
      </c>
      <c r="CN4" s="4" t="s">
        <v>514</v>
      </c>
      <c r="CO4" s="4" t="s">
        <v>544</v>
      </c>
      <c r="CP4" s="4" t="s">
        <v>548</v>
      </c>
      <c r="CQ4" s="4" t="s">
        <v>552</v>
      </c>
      <c r="CR4" s="4" t="s">
        <v>556</v>
      </c>
      <c r="CS4" s="4" t="s">
        <v>560</v>
      </c>
      <c r="CT4" s="4" t="s">
        <v>564</v>
      </c>
      <c r="CU4" s="4" t="s">
        <v>568</v>
      </c>
      <c r="CV4" s="4" t="s">
        <v>572</v>
      </c>
      <c r="CW4" s="4" t="s">
        <v>576</v>
      </c>
      <c r="CX4" s="4" t="s">
        <v>580</v>
      </c>
      <c r="CY4" s="4" t="s">
        <v>584</v>
      </c>
      <c r="CZ4" s="4" t="s">
        <v>588</v>
      </c>
      <c r="DA4" s="4" t="s">
        <v>592</v>
      </c>
      <c r="DB4" s="4" t="s">
        <v>596</v>
      </c>
      <c r="DC4" s="4" t="s">
        <v>600</v>
      </c>
      <c r="DD4" s="4" t="s">
        <v>604</v>
      </c>
      <c r="DE4" s="4" t="s">
        <v>608</v>
      </c>
      <c r="DF4" s="4" t="s">
        <v>613</v>
      </c>
      <c r="DG4" s="4" t="s">
        <v>617</v>
      </c>
      <c r="DH4" s="4" t="s">
        <v>621</v>
      </c>
      <c r="DI4" s="4" t="s">
        <v>625</v>
      </c>
      <c r="DJ4" s="4" t="s">
        <v>625</v>
      </c>
      <c r="DK4" s="4" t="s">
        <v>625</v>
      </c>
      <c r="DL4" s="4" t="s">
        <v>280</v>
      </c>
      <c r="DM4" s="4" t="s">
        <v>280</v>
      </c>
      <c r="DN4" s="4" t="s">
        <v>262</v>
      </c>
      <c r="DO4" s="4" t="s">
        <v>262</v>
      </c>
      <c r="DP4" s="4" t="s">
        <v>643</v>
      </c>
      <c r="DQ4" s="4" t="s">
        <v>647</v>
      </c>
      <c r="DR4" s="4" t="s">
        <v>266</v>
      </c>
      <c r="DS4" s="4" t="s">
        <v>654</v>
      </c>
      <c r="DT4" s="4" t="s">
        <v>658</v>
      </c>
      <c r="DU4" s="4" t="s">
        <v>262</v>
      </c>
      <c r="DV4" s="4" t="s">
        <v>266</v>
      </c>
      <c r="DW4" s="4" t="s">
        <v>266</v>
      </c>
      <c r="DX4" s="4" t="s">
        <v>266</v>
      </c>
      <c r="DY4" s="4" t="s">
        <v>266</v>
      </c>
      <c r="DZ4" s="4" t="s">
        <v>276</v>
      </c>
      <c r="EA4" s="4" t="s">
        <v>674</v>
      </c>
      <c r="EB4" s="4" t="s">
        <v>678</v>
      </c>
      <c r="EC4" s="4" t="s">
        <v>678</v>
      </c>
      <c r="ED4" s="4" t="s">
        <v>683</v>
      </c>
      <c r="EE4" s="4" t="s">
        <v>687</v>
      </c>
      <c r="EF4" s="4" t="s">
        <v>691</v>
      </c>
      <c r="EG4" s="4" t="s">
        <v>691</v>
      </c>
      <c r="EH4" s="4" t="s">
        <v>697</v>
      </c>
      <c r="EI4" s="4" t="s">
        <v>339</v>
      </c>
      <c r="EJ4" s="4" t="s">
        <v>704</v>
      </c>
      <c r="EK4" s="4" t="s">
        <v>326</v>
      </c>
      <c r="EL4" s="4" t="s">
        <v>710</v>
      </c>
      <c r="EM4" s="4" t="s">
        <v>704</v>
      </c>
      <c r="EN4" s="4" t="s">
        <v>704</v>
      </c>
      <c r="EO4" s="4" t="s">
        <v>718</v>
      </c>
      <c r="EP4" s="4" t="s">
        <v>1960</v>
      </c>
      <c r="EQ4" s="128" t="s">
        <v>1963</v>
      </c>
    </row>
    <row r="5" spans="1:147" x14ac:dyDescent="0.25">
      <c r="A5" s="1" t="s">
        <v>86</v>
      </c>
      <c r="B5" s="8"/>
      <c r="C5" s="4" t="s">
        <v>246</v>
      </c>
      <c r="D5" s="4" t="s">
        <v>263</v>
      </c>
      <c r="E5" s="4" t="s">
        <v>267</v>
      </c>
      <c r="F5" s="4" t="s">
        <v>271</v>
      </c>
      <c r="G5" s="4" t="s">
        <v>267</v>
      </c>
      <c r="H5" s="4" t="s">
        <v>277</v>
      </c>
      <c r="I5" s="4" t="s">
        <v>281</v>
      </c>
      <c r="J5" s="4" t="s">
        <v>285</v>
      </c>
      <c r="K5" s="4" t="s">
        <v>285</v>
      </c>
      <c r="L5" s="4" t="s">
        <v>285</v>
      </c>
      <c r="M5" s="4" t="s">
        <v>285</v>
      </c>
      <c r="N5" s="4" t="s">
        <v>285</v>
      </c>
      <c r="O5" s="4" t="s">
        <v>285</v>
      </c>
      <c r="P5" s="4" t="s">
        <v>285</v>
      </c>
      <c r="Q5" s="4" t="s">
        <v>285</v>
      </c>
      <c r="R5" s="4" t="s">
        <v>285</v>
      </c>
      <c r="S5" s="4" t="s">
        <v>305</v>
      </c>
      <c r="T5" s="4" t="s">
        <v>305</v>
      </c>
      <c r="U5" s="4" t="s">
        <v>311</v>
      </c>
      <c r="V5" s="4" t="s">
        <v>315</v>
      </c>
      <c r="W5" s="4" t="s">
        <v>319</v>
      </c>
      <c r="X5" s="4" t="s">
        <v>323</v>
      </c>
      <c r="Y5" s="4" t="s">
        <v>327</v>
      </c>
      <c r="Z5" s="4" t="s">
        <v>331</v>
      </c>
      <c r="AA5" s="4" t="s">
        <v>336</v>
      </c>
      <c r="AB5" s="4" t="s">
        <v>340</v>
      </c>
      <c r="AC5" s="4" t="s">
        <v>344</v>
      </c>
      <c r="AD5" s="4" t="s">
        <v>348</v>
      </c>
      <c r="AE5" s="4" t="s">
        <v>348</v>
      </c>
      <c r="AF5" s="4" t="s">
        <v>354</v>
      </c>
      <c r="AG5" s="4" t="s">
        <v>358</v>
      </c>
      <c r="AH5" s="4" t="s">
        <v>362</v>
      </c>
      <c r="AI5" s="4" t="s">
        <v>365</v>
      </c>
      <c r="AJ5" s="4" t="s">
        <v>369</v>
      </c>
      <c r="AK5" s="4" t="s">
        <v>373</v>
      </c>
      <c r="AL5" s="4" t="s">
        <v>377</v>
      </c>
      <c r="AM5" s="4" t="s">
        <v>383</v>
      </c>
      <c r="AN5" s="4" t="s">
        <v>386</v>
      </c>
      <c r="AO5" s="4" t="s">
        <v>390</v>
      </c>
      <c r="AP5" s="4" t="s">
        <v>394</v>
      </c>
      <c r="AQ5" s="4" t="s">
        <v>398</v>
      </c>
      <c r="AR5" s="4" t="s">
        <v>402</v>
      </c>
      <c r="AS5" s="4" t="s">
        <v>406</v>
      </c>
      <c r="AT5" s="4" t="s">
        <v>410</v>
      </c>
      <c r="AU5" s="4" t="s">
        <v>369</v>
      </c>
      <c r="AV5" s="4" t="s">
        <v>417</v>
      </c>
      <c r="AW5" s="4" t="s">
        <v>421</v>
      </c>
      <c r="AX5" s="4" t="s">
        <v>424</v>
      </c>
      <c r="AY5" s="4" t="s">
        <v>369</v>
      </c>
      <c r="AZ5" s="4" t="s">
        <v>369</v>
      </c>
      <c r="BA5" s="4" t="s">
        <v>369</v>
      </c>
      <c r="BB5" s="4" t="s">
        <v>369</v>
      </c>
      <c r="BC5" s="4" t="s">
        <v>436</v>
      </c>
      <c r="BD5" s="4" t="s">
        <v>440</v>
      </c>
      <c r="BE5" s="4" t="s">
        <v>444</v>
      </c>
      <c r="BF5" s="4" t="s">
        <v>424</v>
      </c>
      <c r="BG5" s="4" t="s">
        <v>424</v>
      </c>
      <c r="BH5" s="4" t="s">
        <v>424</v>
      </c>
      <c r="BI5" s="4" t="s">
        <v>452</v>
      </c>
      <c r="BJ5" s="4" t="s">
        <v>456</v>
      </c>
      <c r="BK5" s="4" t="s">
        <v>460</v>
      </c>
      <c r="BL5" s="4" t="s">
        <v>464</v>
      </c>
      <c r="BM5" s="4" t="s">
        <v>468</v>
      </c>
      <c r="BN5" s="4" t="s">
        <v>472</v>
      </c>
      <c r="BO5" s="4" t="s">
        <v>476</v>
      </c>
      <c r="BP5" s="4" t="s">
        <v>480</v>
      </c>
      <c r="BQ5" s="4" t="s">
        <v>484</v>
      </c>
      <c r="BR5" s="4" t="s">
        <v>319</v>
      </c>
      <c r="BS5" s="4" t="s">
        <v>319</v>
      </c>
      <c r="BT5" s="4" t="s">
        <v>492</v>
      </c>
      <c r="BU5" s="4" t="s">
        <v>496</v>
      </c>
      <c r="BV5" s="4">
        <v>1126156865</v>
      </c>
      <c r="BW5" s="4" t="s">
        <v>503</v>
      </c>
      <c r="BX5" s="4" t="s">
        <v>507</v>
      </c>
      <c r="BY5" s="4" t="s">
        <v>511</v>
      </c>
      <c r="BZ5" s="4" t="s">
        <v>319</v>
      </c>
      <c r="CA5" s="4" t="s">
        <v>515</v>
      </c>
      <c r="CB5" s="4" t="s">
        <v>515</v>
      </c>
      <c r="CC5" s="4" t="s">
        <v>515</v>
      </c>
      <c r="CD5" s="4" t="s">
        <v>515</v>
      </c>
      <c r="CE5" s="4" t="s">
        <v>515</v>
      </c>
      <c r="CF5" s="4" t="s">
        <v>515</v>
      </c>
      <c r="CG5" s="4" t="s">
        <v>515</v>
      </c>
      <c r="CH5" s="4" t="s">
        <v>515</v>
      </c>
      <c r="CI5" s="4" t="s">
        <v>515</v>
      </c>
      <c r="CJ5" s="4" t="s">
        <v>515</v>
      </c>
      <c r="CK5" s="4" t="s">
        <v>515</v>
      </c>
      <c r="CL5" s="4" t="s">
        <v>515</v>
      </c>
      <c r="CM5" s="4" t="s">
        <v>515</v>
      </c>
      <c r="CN5" s="4" t="s">
        <v>515</v>
      </c>
      <c r="CO5" s="4" t="s">
        <v>545</v>
      </c>
      <c r="CP5" s="4" t="s">
        <v>549</v>
      </c>
      <c r="CQ5" s="4" t="s">
        <v>553</v>
      </c>
      <c r="CR5" s="4" t="s">
        <v>557</v>
      </c>
      <c r="CS5" s="4" t="s">
        <v>561</v>
      </c>
      <c r="CT5" s="4" t="s">
        <v>565</v>
      </c>
      <c r="CU5" s="4" t="s">
        <v>569</v>
      </c>
      <c r="CV5" s="4" t="s">
        <v>573</v>
      </c>
      <c r="CW5" s="4" t="s">
        <v>577</v>
      </c>
      <c r="CX5" s="4" t="s">
        <v>581</v>
      </c>
      <c r="CY5" s="4" t="s">
        <v>585</v>
      </c>
      <c r="CZ5" s="4" t="s">
        <v>589</v>
      </c>
      <c r="DA5" s="4" t="s">
        <v>593</v>
      </c>
      <c r="DB5" s="4" t="s">
        <v>597</v>
      </c>
      <c r="DC5" s="4" t="s">
        <v>601</v>
      </c>
      <c r="DD5" s="4" t="s">
        <v>610</v>
      </c>
      <c r="DE5" s="4" t="s">
        <v>609</v>
      </c>
      <c r="DF5" s="4" t="s">
        <v>614</v>
      </c>
      <c r="DG5" s="4" t="s">
        <v>618</v>
      </c>
      <c r="DH5" s="4" t="s">
        <v>622</v>
      </c>
      <c r="DI5" s="4" t="s">
        <v>626</v>
      </c>
      <c r="DJ5" s="4" t="s">
        <v>626</v>
      </c>
      <c r="DK5" s="4" t="s">
        <v>626</v>
      </c>
      <c r="DL5" s="4" t="s">
        <v>633</v>
      </c>
      <c r="DM5" s="4" t="s">
        <v>633</v>
      </c>
      <c r="DN5" s="4" t="s">
        <v>365</v>
      </c>
      <c r="DO5" s="4" t="s">
        <v>365</v>
      </c>
      <c r="DP5" s="4" t="s">
        <v>644</v>
      </c>
      <c r="DQ5" s="4" t="s">
        <v>281</v>
      </c>
      <c r="DR5" s="4" t="s">
        <v>650</v>
      </c>
      <c r="DS5" s="4" t="s">
        <v>655</v>
      </c>
      <c r="DT5" s="4" t="s">
        <v>659</v>
      </c>
      <c r="DU5" s="4" t="s">
        <v>365</v>
      </c>
      <c r="DV5" s="4" t="s">
        <v>664</v>
      </c>
      <c r="DW5" s="4" t="s">
        <v>664</v>
      </c>
      <c r="DX5" s="4" t="s">
        <v>664</v>
      </c>
      <c r="DY5" s="4" t="s">
        <v>664</v>
      </c>
      <c r="DZ5" s="4" t="s">
        <v>671</v>
      </c>
      <c r="EA5" s="4" t="s">
        <v>675</v>
      </c>
      <c r="EB5" s="4" t="s">
        <v>281</v>
      </c>
      <c r="EC5" s="4" t="s">
        <v>281</v>
      </c>
      <c r="ED5" s="4" t="s">
        <v>684</v>
      </c>
      <c r="EE5" s="4" t="s">
        <v>688</v>
      </c>
      <c r="EF5" s="4" t="s">
        <v>692</v>
      </c>
      <c r="EG5" s="4" t="s">
        <v>692</v>
      </c>
      <c r="EH5" s="4" t="s">
        <v>698</v>
      </c>
      <c r="EI5" s="4" t="s">
        <v>701</v>
      </c>
      <c r="EJ5" s="4" t="s">
        <v>705</v>
      </c>
      <c r="EK5" s="4" t="s">
        <v>327</v>
      </c>
      <c r="EL5" s="4" t="s">
        <v>711</v>
      </c>
      <c r="EM5" s="4" t="s">
        <v>705</v>
      </c>
      <c r="EN5" s="4" t="s">
        <v>705</v>
      </c>
      <c r="EO5" s="4" t="s">
        <v>719</v>
      </c>
      <c r="EP5" s="4" t="s">
        <v>1959</v>
      </c>
      <c r="EQ5" s="128" t="s">
        <v>1964</v>
      </c>
    </row>
    <row r="6" spans="1:147" x14ac:dyDescent="0.25">
      <c r="A6" s="1" t="s">
        <v>411</v>
      </c>
      <c r="B6" s="8"/>
      <c r="C6" s="4" t="s">
        <v>82</v>
      </c>
      <c r="D6" s="4" t="s">
        <v>82</v>
      </c>
      <c r="E6" s="4" t="s">
        <v>82</v>
      </c>
      <c r="F6" s="4" t="s">
        <v>82</v>
      </c>
      <c r="G6" s="4" t="s">
        <v>82</v>
      </c>
      <c r="H6" s="4" t="s">
        <v>82</v>
      </c>
      <c r="I6" s="4" t="s">
        <v>82</v>
      </c>
      <c r="J6" s="4" t="s">
        <v>82</v>
      </c>
      <c r="K6" s="4" t="s">
        <v>82</v>
      </c>
      <c r="L6" s="4" t="s">
        <v>82</v>
      </c>
      <c r="M6" s="4" t="s">
        <v>82</v>
      </c>
      <c r="N6" s="4" t="s">
        <v>82</v>
      </c>
      <c r="O6" s="4" t="s">
        <v>82</v>
      </c>
      <c r="P6" s="4" t="s">
        <v>82</v>
      </c>
      <c r="Q6" s="4" t="s">
        <v>82</v>
      </c>
      <c r="R6" s="4" t="s">
        <v>82</v>
      </c>
      <c r="S6" s="4" t="s">
        <v>82</v>
      </c>
      <c r="T6" s="4" t="s">
        <v>82</v>
      </c>
      <c r="U6" s="4" t="s">
        <v>82</v>
      </c>
      <c r="V6" s="4" t="s">
        <v>82</v>
      </c>
      <c r="W6" s="4" t="s">
        <v>82</v>
      </c>
      <c r="X6" s="4" t="s">
        <v>82</v>
      </c>
      <c r="Y6" s="4" t="s">
        <v>82</v>
      </c>
      <c r="Z6" s="4" t="s">
        <v>82</v>
      </c>
      <c r="AA6" s="4" t="s">
        <v>82</v>
      </c>
      <c r="AB6" s="4" t="s">
        <v>82</v>
      </c>
      <c r="AC6" s="4" t="s">
        <v>82</v>
      </c>
      <c r="AD6" s="4" t="s">
        <v>82</v>
      </c>
      <c r="AE6" s="4" t="s">
        <v>82</v>
      </c>
      <c r="AF6" s="4" t="s">
        <v>82</v>
      </c>
      <c r="AG6" s="4" t="s">
        <v>82</v>
      </c>
      <c r="AH6" s="4" t="s">
        <v>82</v>
      </c>
      <c r="AI6" s="4" t="s">
        <v>82</v>
      </c>
      <c r="AJ6" s="4" t="s">
        <v>82</v>
      </c>
      <c r="AK6" s="4" t="s">
        <v>82</v>
      </c>
      <c r="AL6" s="4" t="s">
        <v>82</v>
      </c>
      <c r="AM6" s="4" t="s">
        <v>82</v>
      </c>
      <c r="AN6" s="4" t="s">
        <v>82</v>
      </c>
      <c r="AO6" s="4" t="s">
        <v>82</v>
      </c>
      <c r="AP6" s="4" t="s">
        <v>82</v>
      </c>
      <c r="AQ6" s="4" t="s">
        <v>82</v>
      </c>
      <c r="AR6" s="4" t="s">
        <v>82</v>
      </c>
      <c r="AS6" s="4" t="s">
        <v>82</v>
      </c>
      <c r="AT6" s="4" t="s">
        <v>82</v>
      </c>
      <c r="AU6" s="4" t="s">
        <v>82</v>
      </c>
      <c r="AV6" s="4" t="s">
        <v>82</v>
      </c>
      <c r="AW6" s="4" t="s">
        <v>82</v>
      </c>
      <c r="AX6" s="4" t="s">
        <v>82</v>
      </c>
      <c r="AY6" s="4" t="s">
        <v>82</v>
      </c>
      <c r="AZ6" s="4" t="s">
        <v>82</v>
      </c>
      <c r="BA6" s="4" t="s">
        <v>82</v>
      </c>
      <c r="BB6" s="4" t="s">
        <v>82</v>
      </c>
      <c r="BC6" s="4" t="s">
        <v>82</v>
      </c>
      <c r="BD6" s="4" t="s">
        <v>82</v>
      </c>
      <c r="BE6" s="4" t="s">
        <v>82</v>
      </c>
      <c r="BF6" s="4" t="s">
        <v>82</v>
      </c>
      <c r="BG6" s="4" t="s">
        <v>82</v>
      </c>
      <c r="BH6" s="4" t="s">
        <v>82</v>
      </c>
      <c r="BI6" s="4" t="s">
        <v>82</v>
      </c>
      <c r="BJ6" s="4" t="s">
        <v>82</v>
      </c>
      <c r="BK6" s="4" t="s">
        <v>82</v>
      </c>
      <c r="BL6" s="4" t="s">
        <v>82</v>
      </c>
      <c r="BM6" s="4" t="s">
        <v>82</v>
      </c>
      <c r="BN6" s="4" t="s">
        <v>82</v>
      </c>
      <c r="BO6" s="4" t="s">
        <v>82</v>
      </c>
      <c r="BP6" s="4" t="s">
        <v>82</v>
      </c>
      <c r="BQ6" s="4" t="s">
        <v>82</v>
      </c>
      <c r="BR6" s="4" t="s">
        <v>82</v>
      </c>
      <c r="BS6" s="4" t="s">
        <v>82</v>
      </c>
      <c r="BT6" s="4" t="s">
        <v>82</v>
      </c>
      <c r="BU6" s="4" t="s">
        <v>82</v>
      </c>
      <c r="BV6" s="4" t="s">
        <v>82</v>
      </c>
      <c r="BW6" s="4" t="s">
        <v>82</v>
      </c>
      <c r="BX6" s="4" t="s">
        <v>82</v>
      </c>
      <c r="BY6" s="4" t="s">
        <v>82</v>
      </c>
      <c r="BZ6" s="4" t="s">
        <v>82</v>
      </c>
      <c r="CA6" s="4" t="s">
        <v>82</v>
      </c>
      <c r="CB6" s="4" t="s">
        <v>82</v>
      </c>
      <c r="CC6" s="4" t="s">
        <v>82</v>
      </c>
      <c r="CD6" s="4" t="s">
        <v>82</v>
      </c>
      <c r="CE6" s="4" t="s">
        <v>82</v>
      </c>
      <c r="CF6" s="4" t="s">
        <v>82</v>
      </c>
      <c r="CG6" s="4" t="s">
        <v>82</v>
      </c>
      <c r="CH6" s="4" t="s">
        <v>82</v>
      </c>
      <c r="CI6" s="4" t="s">
        <v>82</v>
      </c>
      <c r="CJ6" s="4" t="s">
        <v>82</v>
      </c>
      <c r="CK6" s="4" t="s">
        <v>82</v>
      </c>
      <c r="CL6" s="4" t="s">
        <v>82</v>
      </c>
      <c r="CM6" s="4" t="s">
        <v>82</v>
      </c>
      <c r="CN6" s="4" t="s">
        <v>82</v>
      </c>
      <c r="CO6" s="4" t="s">
        <v>82</v>
      </c>
      <c r="CP6" s="4" t="s">
        <v>82</v>
      </c>
      <c r="CQ6" s="4" t="s">
        <v>82</v>
      </c>
      <c r="CR6" s="4" t="s">
        <v>82</v>
      </c>
      <c r="CS6" s="4" t="s">
        <v>82</v>
      </c>
      <c r="CT6" s="4" t="s">
        <v>82</v>
      </c>
      <c r="CU6" s="4" t="s">
        <v>82</v>
      </c>
      <c r="CV6" s="4" t="s">
        <v>82</v>
      </c>
      <c r="CW6" s="4" t="s">
        <v>82</v>
      </c>
      <c r="CX6" s="4" t="s">
        <v>82</v>
      </c>
      <c r="CY6" s="4" t="s">
        <v>82</v>
      </c>
      <c r="CZ6" s="4" t="s">
        <v>82</v>
      </c>
      <c r="DA6" s="4" t="s">
        <v>82</v>
      </c>
      <c r="DB6" s="4" t="s">
        <v>82</v>
      </c>
      <c r="DC6" s="4" t="s">
        <v>82</v>
      </c>
      <c r="DD6" s="4" t="s">
        <v>82</v>
      </c>
      <c r="DE6" s="4" t="s">
        <v>82</v>
      </c>
      <c r="DF6" s="4" t="s">
        <v>82</v>
      </c>
      <c r="DG6" s="4" t="s">
        <v>82</v>
      </c>
      <c r="DH6" s="4" t="s">
        <v>82</v>
      </c>
      <c r="DI6" s="4" t="s">
        <v>82</v>
      </c>
      <c r="DJ6" s="4" t="s">
        <v>82</v>
      </c>
      <c r="DK6" s="4" t="s">
        <v>82</v>
      </c>
      <c r="DL6" s="4" t="s">
        <v>82</v>
      </c>
      <c r="DM6" s="4" t="s">
        <v>82</v>
      </c>
      <c r="DN6" s="4" t="s">
        <v>82</v>
      </c>
      <c r="DO6" s="4" t="s">
        <v>82</v>
      </c>
      <c r="DP6" s="4" t="s">
        <v>82</v>
      </c>
      <c r="DQ6" s="4" t="s">
        <v>82</v>
      </c>
      <c r="DR6" s="4" t="s">
        <v>82</v>
      </c>
      <c r="DS6" s="4" t="s">
        <v>82</v>
      </c>
      <c r="DT6" s="4" t="s">
        <v>82</v>
      </c>
      <c r="DU6" s="4" t="s">
        <v>82</v>
      </c>
      <c r="DV6" s="4" t="s">
        <v>82</v>
      </c>
      <c r="DW6" s="4" t="s">
        <v>82</v>
      </c>
      <c r="DX6" s="4" t="s">
        <v>82</v>
      </c>
      <c r="DY6" s="4" t="s">
        <v>82</v>
      </c>
      <c r="DZ6" s="4" t="s">
        <v>82</v>
      </c>
      <c r="EA6" s="4" t="s">
        <v>82</v>
      </c>
      <c r="EB6" s="4" t="s">
        <v>82</v>
      </c>
      <c r="EC6" s="4" t="s">
        <v>82</v>
      </c>
      <c r="ED6" s="4" t="s">
        <v>82</v>
      </c>
      <c r="EE6" s="4" t="s">
        <v>82</v>
      </c>
      <c r="EF6" s="4" t="s">
        <v>82</v>
      </c>
      <c r="EG6" s="4" t="s">
        <v>82</v>
      </c>
      <c r="EH6" s="4" t="s">
        <v>82</v>
      </c>
      <c r="EI6" s="4" t="s">
        <v>82</v>
      </c>
      <c r="EJ6" s="4" t="s">
        <v>82</v>
      </c>
      <c r="EK6" s="4" t="s">
        <v>82</v>
      </c>
      <c r="EL6" s="4" t="s">
        <v>82</v>
      </c>
      <c r="EM6" s="4" t="s">
        <v>82</v>
      </c>
      <c r="EN6" s="4" t="s">
        <v>82</v>
      </c>
      <c r="EO6" s="4" t="s">
        <v>82</v>
      </c>
      <c r="EP6" s="4" t="s">
        <v>82</v>
      </c>
      <c r="EQ6" s="4" t="s">
        <v>82</v>
      </c>
    </row>
    <row r="7" spans="1:147" x14ac:dyDescent="0.25">
      <c r="A7" s="1" t="s">
        <v>1633</v>
      </c>
      <c r="B7" s="8"/>
      <c r="C7" s="4">
        <f>VLOOKUP(C3, 'ANP Base'!$D$2:$I$370, 6, 0)</f>
        <v>95.62</v>
      </c>
      <c r="D7" s="4">
        <f>VLOOKUP(D3, 'ANP Base'!$D$2:$I$370, 6, 0)</f>
        <v>99.19</v>
      </c>
      <c r="E7" s="4">
        <f>VLOOKUP(E3, 'ANP Base'!$D$2:$I$370, 6, 0)</f>
        <v>95.24</v>
      </c>
      <c r="F7" s="4">
        <f>VLOOKUP(F3, 'ANP Base'!$D$2:$I$370, 6, 0)</f>
        <v>96.33</v>
      </c>
      <c r="G7" s="4">
        <f>VLOOKUP(G3, 'ANP Base'!$D$2:$I$370, 6, 0)</f>
        <v>98.25</v>
      </c>
      <c r="H7" s="4">
        <f>VLOOKUP(H3, 'ANP Base'!$D$2:$I$370, 6, 0)</f>
        <v>96.91</v>
      </c>
      <c r="I7" s="4">
        <f>VLOOKUP(I3, 'ANP Base'!$D$2:$I$370, 6, 0)</f>
        <v>100</v>
      </c>
      <c r="J7" s="4">
        <f>VLOOKUP(J3, 'ANP Base'!$D$2:$I$370, 6, 0)</f>
        <v>95.55</v>
      </c>
      <c r="K7" s="4">
        <f>VLOOKUP(K3, 'ANP Base'!$D$2:$I$370, 6, 0)</f>
        <v>96.75</v>
      </c>
      <c r="L7" s="4">
        <f>VLOOKUP(L3, 'ANP Base'!$D$2:$I$370, 6, 0)</f>
        <v>97.6</v>
      </c>
      <c r="M7" s="4">
        <f>VLOOKUP(M3, 'ANP Base'!$D$2:$I$370, 6, 0)</f>
        <v>74.790000000000006</v>
      </c>
      <c r="N7" s="4">
        <f>VLOOKUP(N3, 'ANP Base'!$D$2:$I$370, 6, 0)</f>
        <v>94.29</v>
      </c>
      <c r="O7" s="4">
        <f>VLOOKUP(O3, 'ANP Base'!$D$2:$I$370, 6, 0)</f>
        <v>90.53</v>
      </c>
      <c r="P7" s="4">
        <f>VLOOKUP(P3, 'ANP Base'!$D$2:$I$370, 6, 0)</f>
        <v>92.34</v>
      </c>
      <c r="Q7" s="4">
        <f>VLOOKUP(Q3, 'ANP Base'!$D$2:$I$370, 6, 0)</f>
        <v>86.85</v>
      </c>
      <c r="R7" s="4">
        <f>VLOOKUP(R3, 'ANP Base'!$D$2:$I$370, 6, 0)</f>
        <v>95.93</v>
      </c>
      <c r="S7" s="4">
        <f>VLOOKUP(S3, 'ANP Base'!$D$2:$I$370, 6, 0)</f>
        <v>100</v>
      </c>
      <c r="T7" s="4">
        <f>VLOOKUP(T3, 'ANP Base'!$D$2:$I$370, 6, 0)</f>
        <v>100</v>
      </c>
      <c r="U7" s="4">
        <f>VLOOKUP(U3, 'ANP Base'!$D$2:$I$370, 6, 0)</f>
        <v>52.9</v>
      </c>
      <c r="V7" s="4">
        <f>VLOOKUP(V3, 'ANP Base'!$D$2:$I$370, 6, 0)</f>
        <v>86.54</v>
      </c>
      <c r="W7" s="4">
        <f>VLOOKUP(W3, 'ANP Base'!$D$2:$I$370, 6, 0)</f>
        <v>98.14</v>
      </c>
      <c r="X7" s="4">
        <f>VLOOKUP(X3, 'ANP Base'!$D$2:$I$370, 6, 0)</f>
        <v>86.7</v>
      </c>
      <c r="Y7" s="4">
        <f>VLOOKUP(Y3, 'ANP Base'!$D$2:$I$370, 6, 0)</f>
        <v>89.08</v>
      </c>
      <c r="Z7" s="4">
        <f>VLOOKUP(Z3, 'ANP Base'!$D$2:$I$370, 6, 0)</f>
        <v>98.05</v>
      </c>
      <c r="AA7" s="4">
        <f>VLOOKUP(AA3, 'ANP Base'!$D$2:$I$370, 6, 0)</f>
        <v>100</v>
      </c>
      <c r="AB7" s="4">
        <f>VLOOKUP(AB3, 'ANP Base'!$D$2:$I$370, 6, 0)</f>
        <v>75.989999999999995</v>
      </c>
      <c r="AC7" s="4">
        <f>VLOOKUP(AC3, 'ANP Base'!$D$2:$I$370, 6, 0)</f>
        <v>83.89</v>
      </c>
      <c r="AD7" s="4">
        <f>VLOOKUP(AD3, 'ANP Base'!$D$2:$I$370, 6, 0)</f>
        <v>93.9</v>
      </c>
      <c r="AE7" s="4">
        <f>VLOOKUP(AE3, 'ANP Base'!$D$2:$I$370, 6, 0)</f>
        <v>88.88</v>
      </c>
      <c r="AF7" s="4">
        <f>VLOOKUP(AF3, 'ANP Base'!$D$2:$I$370, 6, 0)</f>
        <v>100</v>
      </c>
      <c r="AG7" s="4">
        <f>VLOOKUP(AG3, 'ANP Base'!$D$2:$I$370, 6, 0)</f>
        <v>100</v>
      </c>
      <c r="AH7" s="4">
        <f>VLOOKUP(AH3, 'ANP Base'!$D$2:$I$370, 6, 0)</f>
        <v>93.16</v>
      </c>
      <c r="AI7" s="4">
        <f>VLOOKUP(AI3, 'ANP Base'!$D$2:$I$370, 6, 0)</f>
        <v>97.96</v>
      </c>
      <c r="AJ7" s="4">
        <f>VLOOKUP(AJ3, 'ANP Base'!$D$2:$I$370, 6, 0)</f>
        <v>98.52</v>
      </c>
      <c r="AK7" s="4">
        <f>VLOOKUP(AK3, 'ANP Base'!$D$2:$I$370, 6, 0)</f>
        <v>100</v>
      </c>
      <c r="AL7" s="4">
        <f>VLOOKUP(AL3, 'ANP Base'!$D$2:$I$370, 6, 0)</f>
        <v>92.53</v>
      </c>
      <c r="AM7" s="4">
        <f>VLOOKUP(AM3, 'ANP Base'!$D$2:$I$370, 6, 0)</f>
        <v>95.59</v>
      </c>
      <c r="AN7" s="4">
        <f>VLOOKUP(AN3, 'ANP Base'!$D$2:$I$370, 6, 0)</f>
        <v>91.32</v>
      </c>
      <c r="AO7" s="4">
        <f>VLOOKUP(AO3, 'ANP Base'!$D$2:$I$370, 6, 0)</f>
        <v>42.18</v>
      </c>
      <c r="AP7" s="4">
        <f>VLOOKUP(AP3, 'ANP Base'!$D$2:$I$370, 6, 0)</f>
        <v>95.61</v>
      </c>
      <c r="AQ7" s="4">
        <f>VLOOKUP(AQ3, 'ANP Base'!$D$2:$I$370, 6, 0)</f>
        <v>87.16</v>
      </c>
      <c r="AR7" s="4">
        <f>VLOOKUP(AR3, 'ANP Base'!$D$2:$I$370, 6, 0)</f>
        <v>100</v>
      </c>
      <c r="AS7" s="4">
        <f>VLOOKUP(AS3, 'ANP Base'!$D$2:$I$370, 6, 0)</f>
        <v>79.42</v>
      </c>
      <c r="AT7" s="4">
        <f>VLOOKUP(AT3, 'ANP Base'!$D$2:$I$370, 6, 0)</f>
        <v>67.98</v>
      </c>
      <c r="AU7" s="4">
        <f>VLOOKUP(AU3, 'ANP Base'!$D$2:$I$370, 6, 0)</f>
        <v>96.97</v>
      </c>
      <c r="AV7" s="4">
        <f>VLOOKUP(AV3, 'ANP Base'!$D$2:$I$370, 6, 0)</f>
        <v>100</v>
      </c>
      <c r="AW7" s="4">
        <f>VLOOKUP(AW3, 'ANP Base'!$D$2:$I$370, 6, 0)</f>
        <v>99.55</v>
      </c>
      <c r="AX7" s="4">
        <f>VLOOKUP(AX3, 'ANP Base'!$D$2:$I$370, 6, 0)</f>
        <v>93.4</v>
      </c>
      <c r="AY7" s="4">
        <f>VLOOKUP(AY3, 'ANP Base'!$D$2:$I$370, 6, 0)</f>
        <v>91.9</v>
      </c>
      <c r="AZ7" s="4">
        <f>VLOOKUP(AZ3, 'ANP Base'!$D$2:$I$370, 6, 0)</f>
        <v>97.69</v>
      </c>
      <c r="BA7" s="4">
        <f>VLOOKUP(BA3, 'ANP Base'!$D$2:$I$370, 6, 0)</f>
        <v>97.83</v>
      </c>
      <c r="BB7" s="4">
        <f>VLOOKUP(BB3, 'ANP Base'!$D$2:$I$370, 6, 0)</f>
        <v>97.3</v>
      </c>
      <c r="BC7" s="4">
        <f>VLOOKUP(BC3, 'ANP Base'!$D$2:$I$370, 6, 0)</f>
        <v>45.13</v>
      </c>
      <c r="BD7" s="4">
        <f>VLOOKUP(BD3, 'ANP Base'!$D$2:$I$370, 6, 0)</f>
        <v>98.44</v>
      </c>
      <c r="BE7" s="4">
        <f>VLOOKUP(BE3, 'ANP Base'!$D$2:$I$370, 6, 0)</f>
        <v>97.06</v>
      </c>
      <c r="BF7" s="4">
        <f>VLOOKUP(BF3, 'ANP Base'!$D$2:$I$370, 6, 0)</f>
        <v>98.71</v>
      </c>
      <c r="BG7" s="4">
        <f>VLOOKUP(BG3, 'ANP Base'!$D$2:$I$370, 6, 0)</f>
        <v>88.94</v>
      </c>
      <c r="BH7" s="4">
        <f>VLOOKUP(BH3, 'ANP Base'!$D$2:$I$370, 6, 0)</f>
        <v>91.35</v>
      </c>
      <c r="BI7" s="4">
        <f>VLOOKUP(BI3, 'ANP Base'!$D$2:$I$370, 6, 0)</f>
        <v>100</v>
      </c>
      <c r="BJ7" s="4">
        <f>VLOOKUP(BJ3, 'ANP Base'!$D$2:$I$370, 6, 0)</f>
        <v>93.94</v>
      </c>
      <c r="BK7" s="4">
        <f>VLOOKUP(BK3, 'ANP Base'!$D$2:$I$370, 6, 0)</f>
        <v>49.95</v>
      </c>
      <c r="BL7" s="4">
        <f>VLOOKUP(BL3, 'ANP Base'!$D$2:$I$370, 6, 0)</f>
        <v>92.11</v>
      </c>
      <c r="BM7" s="4">
        <f>VLOOKUP(BM3, 'ANP Base'!$D$2:$I$370, 6, 0)</f>
        <v>47.2</v>
      </c>
      <c r="BN7" s="4">
        <f>VLOOKUP(BN3, 'ANP Base'!$D$2:$I$370, 6, 0)</f>
        <v>93.56</v>
      </c>
      <c r="BO7" s="4">
        <f>VLOOKUP(BO3, 'ANP Base'!$D$2:$I$370, 6, 0)</f>
        <v>99.36</v>
      </c>
      <c r="BP7" s="4">
        <f>VLOOKUP(BP3, 'ANP Base'!$D$2:$I$370, 6, 0)</f>
        <v>97</v>
      </c>
      <c r="BQ7" s="4">
        <f>VLOOKUP(BQ3, 'ANP Base'!$D$2:$I$370, 6, 0)</f>
        <v>80.599999999999994</v>
      </c>
      <c r="BR7" s="4">
        <f>VLOOKUP(BR3, 'ANP Base'!$D$2:$I$370, 6, 0)</f>
        <v>90.68</v>
      </c>
      <c r="BS7" s="4">
        <f>VLOOKUP(BS3, 'ANP Base'!$D$2:$I$370, 6, 0)</f>
        <v>90.68</v>
      </c>
      <c r="BT7" s="4">
        <f>VLOOKUP(BT3, 'ANP Base'!$D$2:$I$370, 6, 0)</f>
        <v>64.61</v>
      </c>
      <c r="BU7" s="4">
        <f>VLOOKUP(BU3, 'ANP Base'!$D$2:$I$370, 6, 0)</f>
        <v>97.55</v>
      </c>
      <c r="BV7" s="4" t="e">
        <f>VLOOKUP(BV3, 'ANP Base'!$D$2:$I$370, 6, 0)</f>
        <v>#N/A</v>
      </c>
      <c r="BW7" s="4">
        <f>VLOOKUP(BW3, 'ANP Base'!$D$2:$I$370, 6, 0)</f>
        <v>98.11</v>
      </c>
      <c r="BX7" s="4">
        <f>VLOOKUP(BX3, 'ANP Base'!$D$2:$I$370, 6, 0)</f>
        <v>98.36</v>
      </c>
      <c r="BY7" s="4" t="e">
        <f>VLOOKUP(BY3, 'ANP Base'!$D$2:$I$370, 6, 0)</f>
        <v>#N/A</v>
      </c>
      <c r="BZ7" s="4">
        <f>VLOOKUP(BZ3, 'ANP Base'!$D$2:$I$370, 6, 0)</f>
        <v>98.14</v>
      </c>
      <c r="CA7" s="4">
        <f>VLOOKUP(CA3, 'ANP Base'!$D$2:$I$370, 6, 0)</f>
        <v>98.54</v>
      </c>
      <c r="CB7" s="4">
        <f>VLOOKUP(CB3, 'ANP Base'!$D$2:$I$370, 6, 0)</f>
        <v>77.510000000000005</v>
      </c>
      <c r="CC7" s="4">
        <f>VLOOKUP(CC3, 'ANP Base'!$D$2:$I$370, 6, 0)</f>
        <v>91.82</v>
      </c>
      <c r="CD7" s="4">
        <f>VLOOKUP(CD3, 'ANP Base'!$D$2:$I$370, 6, 0)</f>
        <v>89.25</v>
      </c>
      <c r="CE7" s="4">
        <f>VLOOKUP(CE3, 'ANP Base'!$D$2:$I$370, 6, 0)</f>
        <v>92.73</v>
      </c>
      <c r="CF7" s="4">
        <f>VLOOKUP(CF3, 'ANP Base'!$D$2:$I$370, 6, 0)</f>
        <v>91.6</v>
      </c>
      <c r="CG7" s="4">
        <f>VLOOKUP(CG3, 'ANP Base'!$D$2:$I$370, 6, 0)</f>
        <v>96.17</v>
      </c>
      <c r="CH7" s="4">
        <f>VLOOKUP(CH3, 'ANP Base'!$D$2:$I$370, 6, 0)</f>
        <v>84.36</v>
      </c>
      <c r="CI7" s="4">
        <f>VLOOKUP(CI3, 'ANP Base'!$D$2:$I$370, 6, 0)</f>
        <v>95.96</v>
      </c>
      <c r="CJ7" s="4" t="e">
        <f>VLOOKUP(CJ3, 'ANP Base'!$D$2:$I$370, 6, 0)</f>
        <v>#N/A</v>
      </c>
      <c r="CK7" s="4">
        <f>VLOOKUP(CK3, 'ANP Base'!$D$2:$I$370, 6, 0)</f>
        <v>91.34</v>
      </c>
      <c r="CL7" s="4">
        <f>VLOOKUP(CL3, 'ANP Base'!$D$2:$I$370, 6, 0)</f>
        <v>93.74</v>
      </c>
      <c r="CM7" s="4" t="e">
        <f>VLOOKUP(CM3, 'ANP Base'!$D$2:$I$370, 6, 0)</f>
        <v>#N/A</v>
      </c>
      <c r="CN7" s="4">
        <f>VLOOKUP(CN3, 'ANP Base'!$D$2:$I$370, 6, 0)</f>
        <v>98.54</v>
      </c>
      <c r="CO7" s="4">
        <f>VLOOKUP(CO3, 'ANP Base'!$D$2:$I$370, 6, 0)</f>
        <v>95.42</v>
      </c>
      <c r="CP7" s="4">
        <f>VLOOKUP(CP3, 'ANP Base'!$D$2:$I$370, 6, 0)</f>
        <v>89.95</v>
      </c>
      <c r="CQ7" s="4">
        <f>VLOOKUP(CQ3, 'ANP Base'!$D$2:$I$370, 6, 0)</f>
        <v>97.47</v>
      </c>
      <c r="CR7" s="4" t="e">
        <f>VLOOKUP(CR3, 'ANP Base'!$D$2:$I$370, 6, 0)</f>
        <v>#N/A</v>
      </c>
      <c r="CS7" s="4">
        <f>VLOOKUP(CS3, 'ANP Base'!$D$2:$I$370, 6, 0)</f>
        <v>93.9</v>
      </c>
      <c r="CT7" s="4" t="e">
        <f>VLOOKUP(CT3, 'ANP Base'!$D$2:$I$370, 6, 0)</f>
        <v>#N/A</v>
      </c>
      <c r="CU7" s="4" t="e">
        <f>VLOOKUP(CU3, 'ANP Base'!$D$2:$I$370, 6, 0)</f>
        <v>#N/A</v>
      </c>
      <c r="CV7" s="4" t="e">
        <f>VLOOKUP(CV3, 'ANP Base'!$D$2:$I$370, 6, 0)</f>
        <v>#N/A</v>
      </c>
      <c r="CW7" s="4" t="e">
        <f>VLOOKUP(CW3, 'ANP Base'!$D$2:$I$370, 6, 0)</f>
        <v>#N/A</v>
      </c>
      <c r="CX7" s="4" t="e">
        <f>VLOOKUP(CX3, 'ANP Base'!$D$2:$I$370, 6, 0)</f>
        <v>#N/A</v>
      </c>
      <c r="CY7" s="4" t="e">
        <f>VLOOKUP(CY3, 'ANP Base'!$D$2:$I$370, 6, 0)</f>
        <v>#N/A</v>
      </c>
      <c r="CZ7" s="4" t="e">
        <f>VLOOKUP(CZ3, 'ANP Base'!$D$2:$I$370, 6, 0)</f>
        <v>#N/A</v>
      </c>
      <c r="DA7" s="4" t="e">
        <f>VLOOKUP(DA3, 'ANP Base'!$D$2:$I$370, 6, 0)</f>
        <v>#N/A</v>
      </c>
      <c r="DB7" s="4" t="e">
        <f>VLOOKUP(DB3, 'ANP Base'!$D$2:$I$370, 6, 0)</f>
        <v>#N/A</v>
      </c>
      <c r="DC7" s="4" t="e">
        <f>VLOOKUP(DC3, 'ANP Base'!$D$2:$I$370, 6, 0)</f>
        <v>#N/A</v>
      </c>
      <c r="DD7" s="4">
        <f>VLOOKUP(DD3, 'ANP Base'!$D$2:$I$370, 6, 0)</f>
        <v>100</v>
      </c>
      <c r="DE7" s="4">
        <f>VLOOKUP(DE3, 'ANP Base'!$D$2:$I$370, 6, 0)</f>
        <v>55.99</v>
      </c>
      <c r="DF7" s="4">
        <f>VLOOKUP(DF3, 'ANP Base'!$D$2:$I$370, 6, 0)</f>
        <v>97.88</v>
      </c>
      <c r="DG7" s="4">
        <f>VLOOKUP(DG3, 'ANP Base'!$D$2:$I$370, 6, 0)</f>
        <v>94.23</v>
      </c>
      <c r="DH7" s="4">
        <f>VLOOKUP(DH3, 'ANP Base'!$D$2:$I$370, 6, 0)</f>
        <v>96.19</v>
      </c>
      <c r="DI7" s="4">
        <f>VLOOKUP(DI3, 'ANP Base'!$D$2:$I$370, 6, 0)</f>
        <v>99.34</v>
      </c>
      <c r="DJ7" s="4">
        <f>VLOOKUP(DJ3, 'ANP Base'!$D$2:$I$370, 6, 0)</f>
        <v>97.43</v>
      </c>
      <c r="DK7" s="4">
        <f>VLOOKUP(DK3, 'ANP Base'!$D$2:$I$370, 6, 0)</f>
        <v>97.84</v>
      </c>
      <c r="DL7" s="4">
        <f>VLOOKUP(DL3, 'ANP Base'!$D$2:$I$370, 6, 0)</f>
        <v>98.46</v>
      </c>
      <c r="DM7" s="4">
        <f>VLOOKUP(DM3, 'ANP Base'!$D$2:$I$370, 6, 0)</f>
        <v>98.86</v>
      </c>
      <c r="DN7" s="4">
        <f>VLOOKUP(DN3, 'ANP Base'!$D$2:$I$370, 6, 0)</f>
        <v>97.3</v>
      </c>
      <c r="DO7" s="4">
        <f>VLOOKUP(DO3, 'ANP Base'!$D$2:$I$370, 6, 0)</f>
        <v>100</v>
      </c>
      <c r="DP7" s="4">
        <f>VLOOKUP(DP3, 'ANP Base'!$D$2:$I$370, 6, 0)</f>
        <v>91.32</v>
      </c>
      <c r="DQ7" s="4">
        <f>VLOOKUP(DQ3, 'ANP Base'!$D$2:$I$370, 6, 0)</f>
        <v>97.63</v>
      </c>
      <c r="DR7" s="4">
        <f>VLOOKUP(DR3, 'ANP Base'!$D$2:$I$370, 6, 0)</f>
        <v>98.94</v>
      </c>
      <c r="DS7" s="4">
        <f>VLOOKUP(DS3, 'ANP Base'!$D$2:$I$370, 6, 0)</f>
        <v>98.28</v>
      </c>
      <c r="DT7" s="4">
        <f>VLOOKUP(DT3, 'ANP Base'!$D$2:$I$370, 6, 0)</f>
        <v>91.24</v>
      </c>
      <c r="DU7" s="4">
        <f>VLOOKUP(DU3, 'ANP Base'!$D$2:$I$370, 6, 0)</f>
        <v>100</v>
      </c>
      <c r="DV7" s="4">
        <f>VLOOKUP(DV3, 'ANP Base'!$D$2:$I$370, 6, 0)</f>
        <v>95.68</v>
      </c>
      <c r="DW7" s="4">
        <f>VLOOKUP(DW3, 'ANP Base'!$D$2:$I$370, 6, 0)</f>
        <v>98.44</v>
      </c>
      <c r="DX7" s="4">
        <f>VLOOKUP(DX3, 'ANP Base'!$D$2:$I$370, 6, 0)</f>
        <v>96.1</v>
      </c>
      <c r="DY7" s="4">
        <f>VLOOKUP(DY3, 'ANP Base'!$D$2:$I$370, 6, 0)</f>
        <v>95</v>
      </c>
      <c r="DZ7" s="4">
        <f>VLOOKUP(DZ3, 'ANP Base'!$D$2:$I$370, 6, 0)</f>
        <v>96.91</v>
      </c>
      <c r="EA7" s="4" t="e">
        <f>VLOOKUP(EA3, 'ANP Base'!$D$2:$I$370, 6, 0)</f>
        <v>#N/A</v>
      </c>
      <c r="EB7" s="4">
        <f>VLOOKUP(EB3, 'ANP Base'!$D$2:$I$370, 6, 0)</f>
        <v>98.73</v>
      </c>
      <c r="EC7" s="4">
        <f>VLOOKUP(EC3, 'ANP Base'!$D$2:$I$370, 6, 0)</f>
        <v>98.59</v>
      </c>
      <c r="ED7" s="4">
        <f>VLOOKUP(ED3, 'ANP Base'!$D$2:$I$370, 6, 0)</f>
        <v>94.63</v>
      </c>
      <c r="EE7" s="4">
        <f>VLOOKUP(EE3, 'ANP Base'!$D$2:$I$370, 6, 0)</f>
        <v>98.5</v>
      </c>
      <c r="EF7" s="4">
        <f>VLOOKUP(EF3, 'ANP Base'!$D$2:$I$370, 6, 0)</f>
        <v>96.83</v>
      </c>
      <c r="EG7" s="4">
        <f>VLOOKUP(EG3, 'ANP Base'!$D$2:$I$370, 6, 0)</f>
        <v>96.84</v>
      </c>
      <c r="EH7" s="4">
        <f>VLOOKUP(EH3, 'ANP Base'!$D$2:$I$370, 6, 0)</f>
        <v>92.47</v>
      </c>
      <c r="EI7" s="4">
        <f>VLOOKUP(EI3, 'ANP Base'!$D$2:$I$370, 6, 0)</f>
        <v>75.39</v>
      </c>
      <c r="EJ7" s="4">
        <f>VLOOKUP(EJ3, 'ANP Base'!$D$2:$I$370, 6, 0)</f>
        <v>96.35</v>
      </c>
      <c r="EK7" s="4">
        <f>VLOOKUP(EK3, 'ANP Base'!$D$2:$I$370, 6, 0)</f>
        <v>91.64</v>
      </c>
      <c r="EL7" s="4">
        <f>VLOOKUP(EL3, 'ANP Base'!$D$2:$I$370, 6, 0)</f>
        <v>99.41</v>
      </c>
      <c r="EM7" s="4">
        <f>VLOOKUP(EM3, 'ANP Base'!$D$2:$I$370, 6, 0)</f>
        <v>98.1</v>
      </c>
      <c r="EN7" s="4">
        <f>VLOOKUP(EN3, 'ANP Base'!$D$2:$I$370, 6, 0)</f>
        <v>96.93</v>
      </c>
      <c r="EO7" s="4">
        <f>VLOOKUP(EO3, 'ANP Base'!$D$2:$I$370, 6, 0)</f>
        <v>96.72</v>
      </c>
      <c r="EP7" s="4">
        <v>93.24</v>
      </c>
      <c r="EQ7" s="371"/>
    </row>
    <row r="8" spans="1:147" x14ac:dyDescent="0.25">
      <c r="A8" s="1"/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</row>
    <row r="9" spans="1:147" s="132" customFormat="1" x14ac:dyDescent="0.25">
      <c r="A9" s="2" t="s">
        <v>241</v>
      </c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</row>
    <row r="10" spans="1:147" x14ac:dyDescent="0.25">
      <c r="A10" s="28" t="s">
        <v>87</v>
      </c>
      <c r="B10" s="28"/>
      <c r="C10" s="30">
        <v>25.1</v>
      </c>
      <c r="D10" s="31">
        <v>27.7</v>
      </c>
      <c r="E10" s="31">
        <v>27.3</v>
      </c>
      <c r="F10" s="31">
        <v>27.7</v>
      </c>
      <c r="G10" s="31">
        <v>26.2</v>
      </c>
      <c r="H10" s="31">
        <v>20.3</v>
      </c>
      <c r="I10" s="31">
        <v>32.5</v>
      </c>
      <c r="J10" s="31">
        <v>24.6</v>
      </c>
      <c r="K10" s="31">
        <v>33.700000000000003</v>
      </c>
      <c r="L10" s="31">
        <v>28.3</v>
      </c>
      <c r="M10" s="31">
        <v>30.2</v>
      </c>
      <c r="N10" s="31">
        <v>30.6</v>
      </c>
      <c r="O10" s="31">
        <v>27</v>
      </c>
      <c r="P10" s="31">
        <v>31.9</v>
      </c>
      <c r="Q10" s="31">
        <v>32</v>
      </c>
      <c r="R10" s="31">
        <v>28.4</v>
      </c>
      <c r="S10" s="31">
        <v>22.3</v>
      </c>
      <c r="T10" s="31">
        <v>24.4</v>
      </c>
      <c r="U10" s="31">
        <v>24.7</v>
      </c>
      <c r="V10" s="31">
        <v>37.6</v>
      </c>
      <c r="W10" s="31">
        <v>20.6</v>
      </c>
      <c r="X10" s="31">
        <v>38.4</v>
      </c>
      <c r="Y10" s="31">
        <v>23.5</v>
      </c>
      <c r="Z10" s="31">
        <v>22</v>
      </c>
      <c r="AA10" s="31">
        <v>20.399999999999999</v>
      </c>
      <c r="AB10" s="31">
        <v>26.9</v>
      </c>
      <c r="AC10" s="31">
        <v>23.6</v>
      </c>
      <c r="AD10" s="31">
        <v>37.700000000000003</v>
      </c>
      <c r="AE10" s="31">
        <v>36.1</v>
      </c>
      <c r="AF10" s="31">
        <v>27.4</v>
      </c>
      <c r="AG10" s="31">
        <v>30.4</v>
      </c>
      <c r="AH10" s="31">
        <v>24.8</v>
      </c>
      <c r="AI10" s="31">
        <v>29</v>
      </c>
      <c r="AJ10" s="31">
        <v>36.200000000000003</v>
      </c>
      <c r="AK10" s="31">
        <v>18</v>
      </c>
      <c r="AL10" s="31">
        <v>28.8</v>
      </c>
      <c r="AM10" s="31">
        <v>29.5</v>
      </c>
      <c r="AN10" s="31">
        <v>28.2</v>
      </c>
      <c r="AO10" s="31">
        <v>26.2</v>
      </c>
      <c r="AP10" s="31">
        <v>27.3</v>
      </c>
      <c r="AQ10" s="31">
        <v>23.1</v>
      </c>
      <c r="AR10" s="31">
        <v>26.6</v>
      </c>
      <c r="AS10" s="31">
        <v>40.700000000000003</v>
      </c>
      <c r="AT10" s="31">
        <v>36.6</v>
      </c>
      <c r="AU10" s="31">
        <v>31.2</v>
      </c>
      <c r="AV10" s="31">
        <v>17.3</v>
      </c>
      <c r="AW10" s="31">
        <v>25.9</v>
      </c>
      <c r="AX10" s="31">
        <v>28.2</v>
      </c>
      <c r="AY10" s="31">
        <v>33.299999999999997</v>
      </c>
      <c r="AZ10" s="31">
        <v>34.6</v>
      </c>
      <c r="BA10" s="31">
        <v>32.1</v>
      </c>
      <c r="BB10" s="31">
        <v>36.700000000000003</v>
      </c>
      <c r="BC10" s="31">
        <v>23.8</v>
      </c>
      <c r="BD10" s="31">
        <v>25.1</v>
      </c>
      <c r="BE10" s="31">
        <v>38.6</v>
      </c>
      <c r="BF10" s="31">
        <v>27.6</v>
      </c>
      <c r="BG10" s="31">
        <v>25.1</v>
      </c>
      <c r="BH10" s="31">
        <v>27.3</v>
      </c>
      <c r="BI10" s="31">
        <v>25.7</v>
      </c>
      <c r="BJ10" s="31">
        <v>23.3</v>
      </c>
      <c r="BK10" s="31">
        <v>25.8</v>
      </c>
      <c r="BL10" s="31">
        <v>18.899999999999999</v>
      </c>
      <c r="BM10" s="31">
        <v>24.4</v>
      </c>
      <c r="BN10" s="31">
        <v>15.8</v>
      </c>
      <c r="BO10" s="31">
        <v>24.5</v>
      </c>
      <c r="BP10" s="31">
        <v>20.399999999999999</v>
      </c>
      <c r="BQ10" s="31">
        <v>27.4</v>
      </c>
      <c r="BR10" s="31">
        <v>21.5</v>
      </c>
      <c r="BS10" s="31">
        <v>17.2</v>
      </c>
      <c r="BT10" s="31">
        <v>33.299999999999997</v>
      </c>
      <c r="BU10" s="31">
        <v>26.8</v>
      </c>
      <c r="BV10" s="31">
        <v>40.299999999999997</v>
      </c>
      <c r="BW10" s="31">
        <v>22.2</v>
      </c>
      <c r="BX10" s="31">
        <v>21.2</v>
      </c>
      <c r="BY10" s="31">
        <v>30.7</v>
      </c>
      <c r="BZ10" s="31">
        <v>20.6</v>
      </c>
      <c r="CA10" s="31">
        <v>36.200000000000003</v>
      </c>
      <c r="CB10" s="31">
        <v>36.799999999999997</v>
      </c>
      <c r="CC10" s="31">
        <v>24.1</v>
      </c>
      <c r="CD10" s="31">
        <v>28</v>
      </c>
      <c r="CE10" s="31">
        <v>27.1</v>
      </c>
      <c r="CF10" s="31">
        <v>26.7</v>
      </c>
      <c r="CG10" s="31">
        <v>26.3</v>
      </c>
      <c r="CH10" s="31">
        <v>25.7</v>
      </c>
      <c r="CI10" s="31">
        <v>31.8</v>
      </c>
      <c r="CJ10" s="31">
        <v>38.9</v>
      </c>
      <c r="CK10" s="31">
        <v>26.9</v>
      </c>
      <c r="CL10" s="31">
        <v>30.8</v>
      </c>
      <c r="CM10" s="31">
        <v>34.200000000000003</v>
      </c>
      <c r="CN10" s="31">
        <v>36.200000000000003</v>
      </c>
      <c r="CO10" s="31">
        <v>25.6</v>
      </c>
      <c r="CP10" s="31">
        <v>21.3</v>
      </c>
      <c r="CQ10" s="31">
        <v>32.1</v>
      </c>
      <c r="CR10" s="31">
        <v>34</v>
      </c>
      <c r="CS10" s="31">
        <v>34</v>
      </c>
      <c r="CT10" s="31">
        <v>31.5</v>
      </c>
      <c r="CU10" s="31">
        <v>25.2</v>
      </c>
      <c r="CV10" s="31">
        <v>40.799999999999997</v>
      </c>
      <c r="CW10" s="31">
        <v>27.4</v>
      </c>
      <c r="CX10" s="31">
        <v>25.3</v>
      </c>
      <c r="CY10" s="31">
        <v>41.5</v>
      </c>
      <c r="CZ10" s="31">
        <v>28.1</v>
      </c>
      <c r="DA10" s="31">
        <v>24.4</v>
      </c>
      <c r="DB10" s="31">
        <v>38.9</v>
      </c>
      <c r="DC10" s="31">
        <v>20.399999999999999</v>
      </c>
      <c r="DD10" s="31">
        <v>20.8</v>
      </c>
      <c r="DE10" s="31">
        <v>21.1</v>
      </c>
      <c r="DF10" s="31">
        <v>23</v>
      </c>
      <c r="DG10" s="31">
        <v>25.2</v>
      </c>
      <c r="DH10" s="31">
        <v>24.7</v>
      </c>
      <c r="DI10" s="31">
        <v>29.9</v>
      </c>
      <c r="DJ10" s="31">
        <v>36.5</v>
      </c>
      <c r="DK10" s="31">
        <v>35.200000000000003</v>
      </c>
      <c r="DL10" s="31">
        <v>25.1</v>
      </c>
      <c r="DM10" s="31">
        <v>32.9</v>
      </c>
      <c r="DN10" s="31">
        <v>25.4</v>
      </c>
      <c r="DO10" s="31">
        <v>27.5</v>
      </c>
      <c r="DP10" s="31">
        <v>19.2</v>
      </c>
      <c r="DQ10" s="31">
        <v>30.2</v>
      </c>
      <c r="DR10" s="31">
        <v>23.3</v>
      </c>
      <c r="DS10" s="31">
        <v>20.100000000000001</v>
      </c>
      <c r="DT10" s="31">
        <v>34.1</v>
      </c>
      <c r="DU10" s="31">
        <v>32.799999999999997</v>
      </c>
      <c r="DV10" s="31">
        <v>25.6</v>
      </c>
      <c r="DW10" s="31">
        <v>25.6</v>
      </c>
      <c r="DX10" s="31">
        <v>28</v>
      </c>
      <c r="DY10" s="31">
        <v>22.6</v>
      </c>
      <c r="DZ10" s="31">
        <v>20.3</v>
      </c>
      <c r="EA10" s="31">
        <v>38.6</v>
      </c>
      <c r="EB10" s="31">
        <v>33.6</v>
      </c>
      <c r="EC10" s="31">
        <v>26.4</v>
      </c>
      <c r="ED10" s="31">
        <v>31.7</v>
      </c>
      <c r="EE10" s="31">
        <v>26.7</v>
      </c>
      <c r="EF10" s="31">
        <v>21.2</v>
      </c>
      <c r="EG10" s="31">
        <v>22.4</v>
      </c>
      <c r="EH10" s="31">
        <v>28.2</v>
      </c>
      <c r="EI10" s="31">
        <v>26.7</v>
      </c>
      <c r="EJ10" s="31">
        <v>21.9</v>
      </c>
      <c r="EK10" s="31">
        <v>33.6</v>
      </c>
      <c r="EL10" s="31">
        <v>41.5</v>
      </c>
      <c r="EM10" s="31">
        <v>24.6</v>
      </c>
      <c r="EN10" s="31">
        <v>24.8</v>
      </c>
      <c r="EO10" s="31">
        <v>24.6</v>
      </c>
      <c r="EP10" s="31">
        <v>27.85</v>
      </c>
      <c r="EQ10" s="31">
        <v>24.2</v>
      </c>
    </row>
    <row r="11" spans="1:147" x14ac:dyDescent="0.25">
      <c r="A11" s="1" t="s">
        <v>236</v>
      </c>
      <c r="B11" s="8"/>
      <c r="C11" s="4">
        <v>19.3</v>
      </c>
      <c r="D11" s="4">
        <v>23.9</v>
      </c>
      <c r="E11" s="4">
        <v>22.4</v>
      </c>
      <c r="F11" s="4">
        <v>24.2</v>
      </c>
      <c r="G11" s="4">
        <v>21.6</v>
      </c>
      <c r="H11" s="4">
        <v>17.3</v>
      </c>
      <c r="I11" s="4">
        <v>28.8</v>
      </c>
      <c r="J11" s="4">
        <v>21</v>
      </c>
      <c r="K11" s="4">
        <v>29.8</v>
      </c>
      <c r="L11" s="4">
        <v>24.2</v>
      </c>
      <c r="M11" s="4">
        <v>26.2</v>
      </c>
      <c r="N11" s="4">
        <v>27</v>
      </c>
      <c r="O11" s="4">
        <v>23.4</v>
      </c>
      <c r="P11" s="4">
        <v>28.2</v>
      </c>
      <c r="Q11" s="4">
        <v>28.2</v>
      </c>
      <c r="R11" s="4">
        <v>24.5</v>
      </c>
      <c r="S11" s="4">
        <v>18.399999999999999</v>
      </c>
      <c r="T11" s="4">
        <v>20.8</v>
      </c>
      <c r="U11" s="4">
        <v>21</v>
      </c>
      <c r="V11" s="4">
        <v>34</v>
      </c>
      <c r="W11" s="4">
        <v>16.7</v>
      </c>
      <c r="X11" s="4">
        <v>34.700000000000003</v>
      </c>
      <c r="Y11" s="4">
        <v>20</v>
      </c>
      <c r="Z11" s="4">
        <v>17.899999999999999</v>
      </c>
      <c r="AA11" s="4">
        <v>16.8</v>
      </c>
      <c r="AB11" s="4">
        <v>23.1</v>
      </c>
      <c r="AC11" s="4">
        <v>19.899999999999999</v>
      </c>
      <c r="AD11" s="4">
        <v>34</v>
      </c>
      <c r="AE11" s="4">
        <v>32.4</v>
      </c>
      <c r="AF11" s="4">
        <v>23.6</v>
      </c>
      <c r="AG11" s="4">
        <v>26.5</v>
      </c>
      <c r="AH11" s="4">
        <v>20.3</v>
      </c>
      <c r="AI11" s="4">
        <v>25.1</v>
      </c>
      <c r="AJ11" s="4">
        <v>32.700000000000003</v>
      </c>
      <c r="AK11" s="4">
        <v>12.4</v>
      </c>
      <c r="AL11" s="4">
        <v>25.2</v>
      </c>
      <c r="AM11" s="4">
        <v>25.8</v>
      </c>
      <c r="AN11" s="4">
        <v>24.5</v>
      </c>
      <c r="AO11" s="4">
        <v>22.2</v>
      </c>
      <c r="AP11" s="4">
        <v>23.8</v>
      </c>
      <c r="AQ11" s="4">
        <v>18.3</v>
      </c>
      <c r="AR11" s="4">
        <v>22.8</v>
      </c>
      <c r="AS11" s="4">
        <v>36.4</v>
      </c>
      <c r="AT11" s="4">
        <v>33</v>
      </c>
      <c r="AU11" s="4">
        <v>27.5</v>
      </c>
      <c r="AV11" s="4">
        <v>13.6</v>
      </c>
      <c r="AW11" s="4">
        <v>22.4</v>
      </c>
      <c r="AX11" s="4">
        <v>24.5</v>
      </c>
      <c r="AY11" s="4">
        <v>29.6</v>
      </c>
      <c r="AZ11" s="4">
        <v>31</v>
      </c>
      <c r="BA11" s="4">
        <v>28.7</v>
      </c>
      <c r="BB11" s="4">
        <v>33.299999999999997</v>
      </c>
      <c r="BC11" s="4">
        <v>19.8</v>
      </c>
      <c r="BD11" s="4">
        <v>21.4</v>
      </c>
      <c r="BE11" s="4">
        <v>34.9</v>
      </c>
      <c r="BF11" s="4">
        <v>23.9</v>
      </c>
      <c r="BG11" s="4">
        <v>21.5</v>
      </c>
      <c r="BH11" s="4">
        <v>23.6</v>
      </c>
      <c r="BI11" s="4">
        <v>21.9</v>
      </c>
      <c r="BJ11" s="4">
        <v>19.7</v>
      </c>
      <c r="BK11" s="4">
        <v>21.7</v>
      </c>
      <c r="BL11" s="4">
        <v>15.1</v>
      </c>
      <c r="BM11" s="4">
        <v>21.4</v>
      </c>
      <c r="BN11" s="4">
        <v>13.2</v>
      </c>
      <c r="BO11" s="4">
        <v>21</v>
      </c>
      <c r="BP11" s="4">
        <v>17.7</v>
      </c>
      <c r="BQ11" s="4">
        <v>23.7</v>
      </c>
      <c r="BR11" s="4">
        <v>17.8</v>
      </c>
      <c r="BS11" s="4">
        <v>13.6</v>
      </c>
      <c r="BT11" s="4">
        <v>29.6</v>
      </c>
      <c r="BU11" s="4">
        <v>23.1</v>
      </c>
      <c r="BV11" s="4">
        <v>36.1</v>
      </c>
      <c r="BW11" s="4">
        <v>17.899999999999999</v>
      </c>
      <c r="BX11" s="4">
        <v>16.5</v>
      </c>
      <c r="BY11" s="4">
        <v>26.9</v>
      </c>
      <c r="BZ11" s="4">
        <v>16.7</v>
      </c>
      <c r="CA11" s="4">
        <v>32.5</v>
      </c>
      <c r="CB11" s="4">
        <v>32.9</v>
      </c>
      <c r="CC11" s="4">
        <v>20.399999999999999</v>
      </c>
      <c r="CD11" s="4">
        <v>23.3</v>
      </c>
      <c r="CE11" s="4">
        <v>23.3</v>
      </c>
      <c r="CF11" s="4">
        <v>22.5</v>
      </c>
      <c r="CG11" s="4">
        <v>22.5</v>
      </c>
      <c r="CH11" s="4">
        <v>21.8</v>
      </c>
      <c r="CI11" s="4">
        <v>28.1</v>
      </c>
      <c r="CJ11" s="4">
        <v>33.9</v>
      </c>
      <c r="CK11" s="4">
        <v>23.1</v>
      </c>
      <c r="CL11" s="4">
        <v>26.4</v>
      </c>
      <c r="CM11" s="4">
        <v>30.5</v>
      </c>
      <c r="CN11" s="4">
        <v>32.5</v>
      </c>
      <c r="CO11" s="4">
        <v>21.5</v>
      </c>
      <c r="CP11" s="4">
        <v>17.7</v>
      </c>
      <c r="CQ11" s="4">
        <v>28.6</v>
      </c>
      <c r="CR11" s="4">
        <v>29.9</v>
      </c>
      <c r="CS11" s="4">
        <v>30</v>
      </c>
      <c r="CT11" s="4">
        <v>27.8</v>
      </c>
      <c r="CU11" s="4">
        <v>21.3</v>
      </c>
      <c r="CV11" s="4">
        <v>30.8</v>
      </c>
      <c r="CW11" s="4">
        <v>23.8</v>
      </c>
      <c r="CX11" s="4">
        <v>21.6</v>
      </c>
      <c r="CY11" s="4">
        <v>37.200000000000003</v>
      </c>
      <c r="CZ11" s="4">
        <v>24.2</v>
      </c>
      <c r="DA11" s="4">
        <v>20.6</v>
      </c>
      <c r="DB11" s="4">
        <v>35.1</v>
      </c>
      <c r="DC11" s="4">
        <v>16.7</v>
      </c>
      <c r="DD11" s="4">
        <v>16</v>
      </c>
      <c r="DE11" s="4">
        <v>17.2</v>
      </c>
      <c r="DF11" s="4">
        <v>19.399999999999999</v>
      </c>
      <c r="DG11" s="4">
        <v>20.8</v>
      </c>
      <c r="DH11" s="4">
        <v>21</v>
      </c>
      <c r="DI11" s="4">
        <v>25.3</v>
      </c>
      <c r="DJ11" s="4">
        <v>32.700000000000003</v>
      </c>
      <c r="DK11" s="4">
        <v>30</v>
      </c>
      <c r="DL11" s="4">
        <v>21.3</v>
      </c>
      <c r="DM11" s="4">
        <v>29.2</v>
      </c>
      <c r="DN11" s="4">
        <v>21.7</v>
      </c>
      <c r="DO11" s="4">
        <v>23.7</v>
      </c>
      <c r="DP11" s="4">
        <v>15.8</v>
      </c>
      <c r="DQ11" s="4">
        <v>26.6</v>
      </c>
      <c r="DR11" s="4">
        <v>19</v>
      </c>
      <c r="DS11" s="4">
        <v>16.7</v>
      </c>
      <c r="DT11" s="4">
        <v>30.5</v>
      </c>
      <c r="DU11" s="4">
        <v>28.7</v>
      </c>
      <c r="DV11" s="4">
        <v>21.4</v>
      </c>
      <c r="DW11" s="4">
        <v>21.1</v>
      </c>
      <c r="DX11" s="4">
        <v>24.1</v>
      </c>
      <c r="DY11" s="4">
        <v>18.100000000000001</v>
      </c>
      <c r="DZ11" s="4">
        <v>17.3</v>
      </c>
      <c r="EA11" s="4">
        <v>34.9</v>
      </c>
      <c r="EB11" s="4">
        <v>30</v>
      </c>
      <c r="EC11" s="4">
        <v>22.8</v>
      </c>
      <c r="ED11" s="4">
        <v>28.4</v>
      </c>
      <c r="EE11" s="4">
        <v>23</v>
      </c>
      <c r="EF11" s="4">
        <v>17.5</v>
      </c>
      <c r="EG11" s="4">
        <v>18.8</v>
      </c>
      <c r="EH11" s="4">
        <v>24.5</v>
      </c>
      <c r="EI11" s="4">
        <v>22.9</v>
      </c>
      <c r="EJ11" s="4">
        <v>19.100000000000001</v>
      </c>
      <c r="EK11" s="4">
        <v>28.7</v>
      </c>
      <c r="EL11" s="4">
        <v>37.5</v>
      </c>
      <c r="EM11" s="4">
        <v>21</v>
      </c>
      <c r="EN11" s="4">
        <v>22.5</v>
      </c>
      <c r="EO11" s="4">
        <v>21</v>
      </c>
      <c r="EP11" s="4">
        <v>24.08</v>
      </c>
      <c r="EQ11" s="4">
        <v>20.8</v>
      </c>
    </row>
    <row r="12" spans="1:147" x14ac:dyDescent="0.25">
      <c r="A12" s="1" t="s">
        <v>237</v>
      </c>
      <c r="B12" s="8"/>
      <c r="C12" s="4">
        <v>3.5</v>
      </c>
      <c r="D12" s="4">
        <v>1.2</v>
      </c>
      <c r="E12" s="4">
        <v>2.2999999999999998</v>
      </c>
      <c r="F12" s="4">
        <v>1</v>
      </c>
      <c r="G12" s="4">
        <v>2.2000000000000002</v>
      </c>
      <c r="H12" s="4">
        <v>0.9</v>
      </c>
      <c r="I12" s="4">
        <v>1</v>
      </c>
      <c r="J12" s="4">
        <v>1.1000000000000001</v>
      </c>
      <c r="K12" s="4">
        <v>1.3</v>
      </c>
      <c r="L12" s="4">
        <v>1.4</v>
      </c>
      <c r="M12" s="4">
        <v>1.4</v>
      </c>
      <c r="N12" s="4">
        <v>1</v>
      </c>
      <c r="O12" s="4">
        <v>1</v>
      </c>
      <c r="P12" s="4">
        <v>1.1000000000000001</v>
      </c>
      <c r="Q12" s="4">
        <v>1.2</v>
      </c>
      <c r="R12" s="4">
        <v>1.3</v>
      </c>
      <c r="S12" s="4">
        <v>1.3</v>
      </c>
      <c r="T12" s="4">
        <v>1.1000000000000001</v>
      </c>
      <c r="U12" s="4">
        <v>1.2</v>
      </c>
      <c r="V12" s="4">
        <v>1</v>
      </c>
      <c r="W12" s="4">
        <v>1.3</v>
      </c>
      <c r="X12" s="4">
        <v>1.1000000000000001</v>
      </c>
      <c r="Y12" s="4">
        <v>1</v>
      </c>
      <c r="Z12" s="4">
        <v>1.4</v>
      </c>
      <c r="AA12" s="4">
        <v>1.2</v>
      </c>
      <c r="AB12" s="4">
        <v>1.2</v>
      </c>
      <c r="AC12" s="4">
        <v>1.1000000000000001</v>
      </c>
      <c r="AD12" s="4">
        <v>1.1000000000000001</v>
      </c>
      <c r="AE12" s="4">
        <v>1.1000000000000001</v>
      </c>
      <c r="AF12" s="4">
        <v>1.1000000000000001</v>
      </c>
      <c r="AG12" s="4">
        <v>1.3</v>
      </c>
      <c r="AH12" s="4">
        <v>1.9</v>
      </c>
      <c r="AI12" s="4">
        <v>1.5</v>
      </c>
      <c r="AJ12" s="4">
        <v>0.9</v>
      </c>
      <c r="AK12" s="4">
        <v>3</v>
      </c>
      <c r="AL12" s="4">
        <v>1.1000000000000001</v>
      </c>
      <c r="AM12" s="4">
        <v>1.1000000000000001</v>
      </c>
      <c r="AN12" s="4">
        <v>1.1000000000000001</v>
      </c>
      <c r="AO12" s="4">
        <v>1.3</v>
      </c>
      <c r="AP12" s="4">
        <v>1.5</v>
      </c>
      <c r="AQ12" s="4">
        <v>2.2000000000000002</v>
      </c>
      <c r="AR12" s="4">
        <v>1.2</v>
      </c>
      <c r="AS12" s="4">
        <v>1.6</v>
      </c>
      <c r="AT12" s="4">
        <v>1</v>
      </c>
      <c r="AU12" s="4">
        <v>1.1000000000000001</v>
      </c>
      <c r="AV12" s="4">
        <v>1.1000000000000001</v>
      </c>
      <c r="AW12" s="4">
        <v>1</v>
      </c>
      <c r="AX12" s="4">
        <v>1.1000000000000001</v>
      </c>
      <c r="AY12" s="4">
        <v>1.1000000000000001</v>
      </c>
      <c r="AZ12" s="4">
        <v>1</v>
      </c>
      <c r="BA12" s="4">
        <v>0.9</v>
      </c>
      <c r="BB12" s="4">
        <v>0.9</v>
      </c>
      <c r="BC12" s="4">
        <v>1.4</v>
      </c>
      <c r="BD12" s="4">
        <v>1.1000000000000001</v>
      </c>
      <c r="BE12" s="4">
        <v>1.2</v>
      </c>
      <c r="BF12" s="4">
        <v>1.1000000000000001</v>
      </c>
      <c r="BG12" s="4">
        <v>1.1000000000000001</v>
      </c>
      <c r="BH12" s="4">
        <v>1.1000000000000001</v>
      </c>
      <c r="BI12" s="4">
        <v>1.2</v>
      </c>
      <c r="BJ12" s="4">
        <v>1</v>
      </c>
      <c r="BK12" s="4">
        <v>1.5</v>
      </c>
      <c r="BL12" s="4">
        <v>1.2</v>
      </c>
      <c r="BM12" s="4">
        <v>1.1000000000000001</v>
      </c>
      <c r="BN12" s="4">
        <v>1</v>
      </c>
      <c r="BO12" s="4">
        <v>0.9</v>
      </c>
      <c r="BP12" s="4">
        <v>0.6</v>
      </c>
      <c r="BQ12" s="4">
        <v>1.1000000000000001</v>
      </c>
      <c r="BR12" s="4">
        <v>1.1000000000000001</v>
      </c>
      <c r="BS12" s="4">
        <v>1</v>
      </c>
      <c r="BT12" s="4">
        <v>1.2</v>
      </c>
      <c r="BU12" s="4">
        <v>1.1000000000000001</v>
      </c>
      <c r="BV12" s="4">
        <v>1.6</v>
      </c>
      <c r="BW12" s="4">
        <v>1.8</v>
      </c>
      <c r="BX12" s="4">
        <v>2.2000000000000002</v>
      </c>
      <c r="BY12" s="4">
        <v>1.2</v>
      </c>
      <c r="BZ12" s="4">
        <v>1.3</v>
      </c>
      <c r="CA12" s="4">
        <v>1.1000000000000001</v>
      </c>
      <c r="CB12" s="4">
        <v>1.3</v>
      </c>
      <c r="CC12" s="4">
        <v>1.1000000000000001</v>
      </c>
      <c r="CD12" s="4">
        <v>2.1</v>
      </c>
      <c r="CE12" s="4">
        <v>1.2</v>
      </c>
      <c r="CF12" s="4">
        <v>1.7</v>
      </c>
      <c r="CG12" s="4">
        <v>1.2</v>
      </c>
      <c r="CH12" s="4">
        <v>1.3</v>
      </c>
      <c r="CI12" s="4">
        <v>1.1000000000000001</v>
      </c>
      <c r="CJ12" s="4">
        <v>2.4</v>
      </c>
      <c r="CK12" s="4">
        <v>1.2</v>
      </c>
      <c r="CL12" s="4">
        <v>1.8</v>
      </c>
      <c r="CM12" s="4">
        <v>1.1000000000000001</v>
      </c>
      <c r="CN12" s="4">
        <v>1.1000000000000001</v>
      </c>
      <c r="CO12" s="4">
        <v>1.5</v>
      </c>
      <c r="CP12" s="4">
        <v>1.1000000000000001</v>
      </c>
      <c r="CQ12" s="4">
        <v>0.9</v>
      </c>
      <c r="CR12" s="4">
        <v>1.5</v>
      </c>
      <c r="CS12" s="4">
        <v>1.4</v>
      </c>
      <c r="CT12" s="4">
        <v>1.1000000000000001</v>
      </c>
      <c r="CU12" s="4">
        <v>1.3</v>
      </c>
      <c r="CV12" s="4">
        <v>7.4</v>
      </c>
      <c r="CW12" s="4">
        <v>1</v>
      </c>
      <c r="CX12" s="4">
        <v>1.1000000000000001</v>
      </c>
      <c r="CY12" s="4">
        <v>1.7</v>
      </c>
      <c r="CZ12" s="4">
        <v>1.3</v>
      </c>
      <c r="DA12" s="4">
        <v>1.2</v>
      </c>
      <c r="DB12" s="4">
        <v>1.1000000000000001</v>
      </c>
      <c r="DC12" s="4">
        <v>1.1000000000000001</v>
      </c>
      <c r="DD12" s="4">
        <v>2.2000000000000002</v>
      </c>
      <c r="DE12" s="4">
        <v>1.3</v>
      </c>
      <c r="DF12" s="4">
        <v>1</v>
      </c>
      <c r="DG12" s="4">
        <v>1.8</v>
      </c>
      <c r="DH12" s="4">
        <v>1.2</v>
      </c>
      <c r="DI12" s="4">
        <v>2.1</v>
      </c>
      <c r="DJ12" s="4">
        <v>1.2</v>
      </c>
      <c r="DK12" s="4">
        <v>2.6</v>
      </c>
      <c r="DL12" s="4">
        <v>1.2</v>
      </c>
      <c r="DM12" s="4">
        <v>1.1000000000000001</v>
      </c>
      <c r="DN12" s="4">
        <v>1.1000000000000001</v>
      </c>
      <c r="DO12" s="4">
        <v>1.2</v>
      </c>
      <c r="DP12" s="4">
        <v>1</v>
      </c>
      <c r="DQ12" s="4">
        <v>1</v>
      </c>
      <c r="DR12" s="4">
        <v>1.9</v>
      </c>
      <c r="DS12" s="4">
        <v>0.9</v>
      </c>
      <c r="DT12" s="4">
        <v>1</v>
      </c>
      <c r="DU12" s="4">
        <v>1.6</v>
      </c>
      <c r="DV12" s="4">
        <v>1.7</v>
      </c>
      <c r="DW12" s="4">
        <v>1.9</v>
      </c>
      <c r="DX12" s="4">
        <v>1.7</v>
      </c>
      <c r="DY12" s="4">
        <v>2.1</v>
      </c>
      <c r="DZ12" s="4">
        <v>0.9</v>
      </c>
      <c r="EA12" s="4">
        <v>1.1000000000000001</v>
      </c>
      <c r="EB12" s="4">
        <v>1.1000000000000001</v>
      </c>
      <c r="EC12" s="4">
        <v>1</v>
      </c>
      <c r="ED12" s="4">
        <v>1</v>
      </c>
      <c r="EE12" s="4">
        <v>1.1000000000000001</v>
      </c>
      <c r="EF12" s="4">
        <v>1.1000000000000001</v>
      </c>
      <c r="EG12" s="4">
        <v>1</v>
      </c>
      <c r="EH12" s="4">
        <v>1.2</v>
      </c>
      <c r="EI12" s="4">
        <v>1.2</v>
      </c>
      <c r="EJ12" s="4">
        <v>1</v>
      </c>
      <c r="EK12" s="4">
        <v>2.2999999999999998</v>
      </c>
      <c r="EL12" s="4">
        <v>1.4</v>
      </c>
      <c r="EM12" s="4">
        <v>1</v>
      </c>
      <c r="EN12" s="4">
        <v>1</v>
      </c>
      <c r="EO12" s="4">
        <v>1</v>
      </c>
      <c r="EP12" s="4">
        <v>1.18</v>
      </c>
      <c r="EQ12" s="4">
        <v>0.8</v>
      </c>
    </row>
    <row r="13" spans="1:147" x14ac:dyDescent="0.25">
      <c r="A13" s="1" t="s">
        <v>238</v>
      </c>
      <c r="B13" s="8"/>
      <c r="C13" s="4">
        <v>1.6</v>
      </c>
      <c r="D13" s="4">
        <v>1.9</v>
      </c>
      <c r="E13" s="4">
        <v>1.9</v>
      </c>
      <c r="F13" s="4">
        <v>1.9</v>
      </c>
      <c r="G13" s="4">
        <v>1.8</v>
      </c>
      <c r="H13" s="4">
        <v>1.4</v>
      </c>
      <c r="I13" s="4">
        <v>1.9</v>
      </c>
      <c r="J13" s="4">
        <v>1.9</v>
      </c>
      <c r="K13" s="4">
        <v>1.9</v>
      </c>
      <c r="L13" s="4">
        <v>1.9</v>
      </c>
      <c r="M13" s="4">
        <v>1.9</v>
      </c>
      <c r="N13" s="4">
        <v>1.9</v>
      </c>
      <c r="O13" s="4">
        <v>1.9</v>
      </c>
      <c r="P13" s="4">
        <v>1.9</v>
      </c>
      <c r="Q13" s="4">
        <v>1.9</v>
      </c>
      <c r="R13" s="4">
        <v>1.9</v>
      </c>
      <c r="S13" s="4">
        <v>1.9</v>
      </c>
      <c r="T13" s="4">
        <v>1.9</v>
      </c>
      <c r="U13" s="4">
        <v>1.9</v>
      </c>
      <c r="V13" s="4">
        <v>1.9</v>
      </c>
      <c r="W13" s="4">
        <v>1.9</v>
      </c>
      <c r="X13" s="4">
        <v>1.9</v>
      </c>
      <c r="Y13" s="4">
        <v>1.8</v>
      </c>
      <c r="Z13" s="4">
        <v>1.9</v>
      </c>
      <c r="AA13" s="4">
        <v>1.8</v>
      </c>
      <c r="AB13" s="4">
        <v>1.9</v>
      </c>
      <c r="AC13" s="4">
        <v>1.9</v>
      </c>
      <c r="AD13" s="4">
        <v>1.9</v>
      </c>
      <c r="AE13" s="4">
        <v>1.9</v>
      </c>
      <c r="AF13" s="4">
        <v>1.9</v>
      </c>
      <c r="AG13" s="4">
        <v>1.9</v>
      </c>
      <c r="AH13" s="4">
        <v>1.9</v>
      </c>
      <c r="AI13" s="4">
        <v>1.7</v>
      </c>
      <c r="AJ13" s="4">
        <v>1.9</v>
      </c>
      <c r="AK13" s="4">
        <v>1.9</v>
      </c>
      <c r="AL13" s="4">
        <v>1.9</v>
      </c>
      <c r="AM13" s="4">
        <v>1.9</v>
      </c>
      <c r="AN13" s="4">
        <v>1.9</v>
      </c>
      <c r="AO13" s="4">
        <v>1.9</v>
      </c>
      <c r="AP13" s="4">
        <v>1.6</v>
      </c>
      <c r="AQ13" s="4">
        <v>1.9</v>
      </c>
      <c r="AR13" s="4">
        <v>1.9</v>
      </c>
      <c r="AS13" s="4">
        <v>1.9</v>
      </c>
      <c r="AT13" s="4">
        <v>1.9</v>
      </c>
      <c r="AU13" s="4">
        <v>1.9</v>
      </c>
      <c r="AV13" s="4">
        <v>1.9</v>
      </c>
      <c r="AW13" s="4">
        <v>1.9</v>
      </c>
      <c r="AX13" s="4">
        <v>1.9</v>
      </c>
      <c r="AY13" s="4">
        <v>1.9</v>
      </c>
      <c r="AZ13" s="4">
        <v>1.9</v>
      </c>
      <c r="BA13" s="4">
        <v>1.9</v>
      </c>
      <c r="BB13" s="4">
        <v>1.9</v>
      </c>
      <c r="BC13" s="4">
        <v>1.9</v>
      </c>
      <c r="BD13" s="4">
        <v>1.9</v>
      </c>
      <c r="BE13" s="4">
        <v>1.9</v>
      </c>
      <c r="BF13" s="4">
        <v>1.9</v>
      </c>
      <c r="BG13" s="4">
        <v>1.9</v>
      </c>
      <c r="BH13" s="4">
        <v>1.9</v>
      </c>
      <c r="BI13" s="4">
        <v>1.9</v>
      </c>
      <c r="BJ13" s="4">
        <v>1.9</v>
      </c>
      <c r="BK13" s="4">
        <v>1.9</v>
      </c>
      <c r="BL13" s="4">
        <v>1.9</v>
      </c>
      <c r="BM13" s="4">
        <v>1.2</v>
      </c>
      <c r="BN13" s="4">
        <v>0.9</v>
      </c>
      <c r="BO13" s="4">
        <v>1.9</v>
      </c>
      <c r="BP13" s="4">
        <v>1.3</v>
      </c>
      <c r="BQ13" s="4">
        <v>1.9</v>
      </c>
      <c r="BR13" s="4">
        <v>1.9</v>
      </c>
      <c r="BS13" s="4">
        <v>1.9</v>
      </c>
      <c r="BT13" s="4">
        <v>1.9</v>
      </c>
      <c r="BU13" s="4">
        <v>1.9</v>
      </c>
      <c r="BV13" s="4">
        <v>1.9</v>
      </c>
      <c r="BW13" s="4">
        <v>1.8</v>
      </c>
      <c r="BX13" s="4">
        <v>1.8</v>
      </c>
      <c r="BY13" s="4">
        <v>1.9</v>
      </c>
      <c r="BZ13" s="4">
        <v>1.9</v>
      </c>
      <c r="CA13" s="4">
        <v>1.9</v>
      </c>
      <c r="CB13" s="4">
        <v>1.9</v>
      </c>
      <c r="CC13" s="4">
        <v>1.9</v>
      </c>
      <c r="CD13" s="4">
        <v>1.9</v>
      </c>
      <c r="CE13" s="4">
        <v>1.9</v>
      </c>
      <c r="CF13" s="4">
        <v>1.9</v>
      </c>
      <c r="CG13" s="4">
        <v>1.9</v>
      </c>
      <c r="CH13" s="4">
        <v>1.9</v>
      </c>
      <c r="CI13" s="4">
        <v>1.9</v>
      </c>
      <c r="CJ13" s="4">
        <v>1.9</v>
      </c>
      <c r="CK13" s="4">
        <v>1.9</v>
      </c>
      <c r="CL13" s="4">
        <v>1.9</v>
      </c>
      <c r="CM13" s="4">
        <v>1.9</v>
      </c>
      <c r="CN13" s="4">
        <v>1.9</v>
      </c>
      <c r="CO13" s="4">
        <v>1.9</v>
      </c>
      <c r="CP13" s="4">
        <v>1.9</v>
      </c>
      <c r="CQ13" s="4">
        <v>1.9</v>
      </c>
      <c r="CR13" s="4">
        <v>1.9</v>
      </c>
      <c r="CS13" s="4">
        <v>1.9</v>
      </c>
      <c r="CT13" s="4">
        <v>1.9</v>
      </c>
      <c r="CU13" s="4">
        <v>1.9</v>
      </c>
      <c r="CV13" s="4">
        <v>1.9</v>
      </c>
      <c r="CW13" s="4">
        <v>1.9</v>
      </c>
      <c r="CX13" s="4">
        <v>1.9</v>
      </c>
      <c r="CY13" s="4">
        <v>1.9</v>
      </c>
      <c r="CZ13" s="4">
        <v>1.9</v>
      </c>
      <c r="DA13" s="4">
        <v>1.9</v>
      </c>
      <c r="DB13" s="4">
        <v>1.9</v>
      </c>
      <c r="DC13" s="4">
        <v>1.9</v>
      </c>
      <c r="DD13" s="4">
        <v>1.9</v>
      </c>
      <c r="DE13" s="4">
        <v>1.9</v>
      </c>
      <c r="DF13" s="4">
        <v>1.9</v>
      </c>
      <c r="DG13" s="4">
        <v>1.9</v>
      </c>
      <c r="DH13" s="4">
        <v>1.9</v>
      </c>
      <c r="DI13" s="4">
        <v>1.9</v>
      </c>
      <c r="DJ13" s="4">
        <v>1.9</v>
      </c>
      <c r="DK13" s="4">
        <v>1.9</v>
      </c>
      <c r="DL13" s="4">
        <v>1.9</v>
      </c>
      <c r="DM13" s="4">
        <v>1.9</v>
      </c>
      <c r="DN13" s="4">
        <v>1.9</v>
      </c>
      <c r="DO13" s="4">
        <v>1.9</v>
      </c>
      <c r="DP13" s="4">
        <v>1.7</v>
      </c>
      <c r="DQ13" s="4">
        <v>1.9</v>
      </c>
      <c r="DR13" s="4">
        <v>1.8</v>
      </c>
      <c r="DS13" s="4">
        <v>1.8</v>
      </c>
      <c r="DT13" s="4">
        <v>1.9</v>
      </c>
      <c r="DU13" s="4">
        <v>1.8</v>
      </c>
      <c r="DV13" s="4">
        <v>1.9</v>
      </c>
      <c r="DW13" s="4">
        <v>1.9</v>
      </c>
      <c r="DX13" s="4">
        <v>1.5</v>
      </c>
      <c r="DY13" s="4">
        <v>1.7</v>
      </c>
      <c r="DZ13" s="4">
        <v>1.4</v>
      </c>
      <c r="EA13" s="4">
        <v>1.9</v>
      </c>
      <c r="EB13" s="4">
        <v>1.9</v>
      </c>
      <c r="EC13" s="4">
        <v>1.9</v>
      </c>
      <c r="ED13" s="4">
        <v>1.6</v>
      </c>
      <c r="EE13" s="4">
        <v>1.9</v>
      </c>
      <c r="EF13" s="4">
        <v>1.9</v>
      </c>
      <c r="EG13" s="4">
        <v>1.9</v>
      </c>
      <c r="EH13" s="4">
        <v>1.9</v>
      </c>
      <c r="EI13" s="4">
        <v>1.9</v>
      </c>
      <c r="EJ13" s="4">
        <v>1.2</v>
      </c>
      <c r="EK13" s="4">
        <v>1.9</v>
      </c>
      <c r="EL13" s="4">
        <v>1.9</v>
      </c>
      <c r="EM13" s="4">
        <v>1.9</v>
      </c>
      <c r="EN13" s="4">
        <v>0.6</v>
      </c>
      <c r="EO13" s="4">
        <v>1.9</v>
      </c>
      <c r="EP13" s="4">
        <v>1.93</v>
      </c>
      <c r="EQ13" s="4">
        <v>1.9</v>
      </c>
    </row>
    <row r="14" spans="1:147" x14ac:dyDescent="0.25">
      <c r="A14" s="1" t="s">
        <v>239</v>
      </c>
      <c r="B14" s="8"/>
      <c r="C14" s="4">
        <v>0.7</v>
      </c>
      <c r="D14" s="4">
        <v>0.7</v>
      </c>
      <c r="E14" s="4">
        <v>0.7</v>
      </c>
      <c r="F14" s="4">
        <v>0.7</v>
      </c>
      <c r="G14" s="4">
        <v>0.7</v>
      </c>
      <c r="H14" s="4">
        <v>0.7</v>
      </c>
      <c r="I14" s="4">
        <v>0.7</v>
      </c>
      <c r="J14" s="4">
        <v>0.7</v>
      </c>
      <c r="K14" s="4">
        <v>0.7</v>
      </c>
      <c r="L14" s="4">
        <v>0.7</v>
      </c>
      <c r="M14" s="4">
        <v>0.7</v>
      </c>
      <c r="N14" s="4">
        <v>0.7</v>
      </c>
      <c r="O14" s="4">
        <v>0.7</v>
      </c>
      <c r="P14" s="4">
        <v>0.7</v>
      </c>
      <c r="Q14" s="4">
        <v>0.7</v>
      </c>
      <c r="R14" s="4">
        <v>0.7</v>
      </c>
      <c r="S14" s="4">
        <v>0.7</v>
      </c>
      <c r="T14" s="4">
        <v>0.7</v>
      </c>
      <c r="U14" s="4">
        <v>0.7</v>
      </c>
      <c r="V14" s="4">
        <v>0.7</v>
      </c>
      <c r="W14" s="4">
        <v>0.7</v>
      </c>
      <c r="X14" s="4">
        <v>0.7</v>
      </c>
      <c r="Y14" s="4">
        <v>0.7</v>
      </c>
      <c r="Z14" s="4">
        <v>0.7</v>
      </c>
      <c r="AA14" s="4">
        <v>0.7</v>
      </c>
      <c r="AB14" s="4">
        <v>0.7</v>
      </c>
      <c r="AC14" s="4">
        <v>0.7</v>
      </c>
      <c r="AD14" s="4">
        <v>0.7</v>
      </c>
      <c r="AE14" s="4">
        <v>0.7</v>
      </c>
      <c r="AF14" s="4">
        <v>0.7</v>
      </c>
      <c r="AG14" s="4">
        <v>0.7</v>
      </c>
      <c r="AH14" s="4">
        <v>0.7</v>
      </c>
      <c r="AI14" s="4">
        <v>0.7</v>
      </c>
      <c r="AJ14" s="4">
        <v>0.7</v>
      </c>
      <c r="AK14" s="4">
        <v>0.7</v>
      </c>
      <c r="AL14" s="4">
        <v>0.7</v>
      </c>
      <c r="AM14" s="4">
        <v>0.7</v>
      </c>
      <c r="AN14" s="4">
        <v>0.7</v>
      </c>
      <c r="AO14" s="4">
        <v>0.7</v>
      </c>
      <c r="AP14" s="4">
        <v>0.7</v>
      </c>
      <c r="AQ14" s="4">
        <v>0.7</v>
      </c>
      <c r="AR14" s="4">
        <v>0.7</v>
      </c>
      <c r="AS14" s="4">
        <v>0.7</v>
      </c>
      <c r="AT14" s="4">
        <v>0.7</v>
      </c>
      <c r="AU14" s="4">
        <v>0.7</v>
      </c>
      <c r="AV14" s="4">
        <v>0.7</v>
      </c>
      <c r="AW14" s="4">
        <v>0.7</v>
      </c>
      <c r="AX14" s="4">
        <v>0.7</v>
      </c>
      <c r="AY14" s="4">
        <v>0.7</v>
      </c>
      <c r="AZ14" s="4">
        <v>0.7</v>
      </c>
      <c r="BA14" s="4">
        <v>0.7</v>
      </c>
      <c r="BB14" s="4">
        <v>0.7</v>
      </c>
      <c r="BC14" s="4">
        <v>0.7</v>
      </c>
      <c r="BD14" s="4">
        <v>0.7</v>
      </c>
      <c r="BE14" s="4">
        <v>0.7</v>
      </c>
      <c r="BF14" s="4">
        <v>0.7</v>
      </c>
      <c r="BG14" s="4">
        <v>0.7</v>
      </c>
      <c r="BH14" s="4">
        <v>0.7</v>
      </c>
      <c r="BI14" s="4">
        <v>0.7</v>
      </c>
      <c r="BJ14" s="4">
        <v>0.7</v>
      </c>
      <c r="BK14" s="4">
        <v>0.7</v>
      </c>
      <c r="BL14" s="4">
        <v>0.7</v>
      </c>
      <c r="BM14" s="4">
        <v>0.7</v>
      </c>
      <c r="BN14" s="4">
        <v>0.7</v>
      </c>
      <c r="BO14" s="4">
        <v>0.7</v>
      </c>
      <c r="BP14" s="4">
        <v>0.7</v>
      </c>
      <c r="BQ14" s="4">
        <v>0.7</v>
      </c>
      <c r="BR14" s="4">
        <v>0.7</v>
      </c>
      <c r="BS14" s="4">
        <v>0.7</v>
      </c>
      <c r="BT14" s="4">
        <v>0.7</v>
      </c>
      <c r="BU14" s="4">
        <v>0.7</v>
      </c>
      <c r="BV14" s="4">
        <v>0.7</v>
      </c>
      <c r="BW14" s="4">
        <v>0.7</v>
      </c>
      <c r="BX14" s="4">
        <v>0.7</v>
      </c>
      <c r="BY14" s="4">
        <v>0.7</v>
      </c>
      <c r="BZ14" s="4">
        <v>0.7</v>
      </c>
      <c r="CA14" s="4">
        <v>0.7</v>
      </c>
      <c r="CB14" s="4">
        <v>0.7</v>
      </c>
      <c r="CC14" s="4">
        <v>0.7</v>
      </c>
      <c r="CD14" s="4">
        <v>0.7</v>
      </c>
      <c r="CE14" s="4">
        <v>0.7</v>
      </c>
      <c r="CF14" s="4">
        <v>0.7</v>
      </c>
      <c r="CG14" s="4">
        <v>0.7</v>
      </c>
      <c r="CH14" s="4">
        <v>0.7</v>
      </c>
      <c r="CI14" s="4">
        <v>0.7</v>
      </c>
      <c r="CJ14" s="4">
        <v>0.7</v>
      </c>
      <c r="CK14" s="4">
        <v>0</v>
      </c>
      <c r="CL14" s="4">
        <v>0.7</v>
      </c>
      <c r="CM14" s="4">
        <v>0.7</v>
      </c>
      <c r="CN14" s="4">
        <v>0.7</v>
      </c>
      <c r="CO14" s="4">
        <v>0.7</v>
      </c>
      <c r="CP14" s="4">
        <v>0.7</v>
      </c>
      <c r="CQ14" s="4">
        <v>0.7</v>
      </c>
      <c r="CR14" s="4">
        <v>0.7</v>
      </c>
      <c r="CS14" s="4">
        <v>0.7</v>
      </c>
      <c r="CT14" s="4">
        <v>0.7</v>
      </c>
      <c r="CU14" s="4">
        <v>0.7</v>
      </c>
      <c r="CV14" s="4">
        <v>0.7</v>
      </c>
      <c r="CW14" s="4">
        <v>0.7</v>
      </c>
      <c r="CX14" s="4">
        <v>0.7</v>
      </c>
      <c r="CY14" s="4">
        <v>0.7</v>
      </c>
      <c r="CZ14" s="4">
        <v>0.7</v>
      </c>
      <c r="DA14" s="4">
        <v>0.7</v>
      </c>
      <c r="DB14" s="4">
        <v>0.7</v>
      </c>
      <c r="DC14" s="4">
        <v>0.7</v>
      </c>
      <c r="DD14" s="4">
        <v>0.7</v>
      </c>
      <c r="DE14" s="4">
        <v>0.7</v>
      </c>
      <c r="DF14" s="4">
        <v>0.7</v>
      </c>
      <c r="DG14" s="4">
        <v>0.7</v>
      </c>
      <c r="DH14" s="4">
        <v>0.7</v>
      </c>
      <c r="DI14" s="4">
        <v>0.7</v>
      </c>
      <c r="DJ14" s="4">
        <v>0.7</v>
      </c>
      <c r="DK14" s="4">
        <v>0.7</v>
      </c>
      <c r="DL14" s="4">
        <v>0.7</v>
      </c>
      <c r="DM14" s="4">
        <v>0.7</v>
      </c>
      <c r="DN14" s="4">
        <v>0.7</v>
      </c>
      <c r="DO14" s="4">
        <v>0.7</v>
      </c>
      <c r="DP14" s="4">
        <v>0.7</v>
      </c>
      <c r="DQ14" s="4">
        <v>0.7</v>
      </c>
      <c r="DR14" s="4">
        <v>0.7</v>
      </c>
      <c r="DS14" s="4">
        <v>0.7</v>
      </c>
      <c r="DT14" s="4">
        <v>0.7</v>
      </c>
      <c r="DU14" s="4">
        <v>0.7</v>
      </c>
      <c r="DV14" s="4">
        <v>0.7</v>
      </c>
      <c r="DW14" s="4">
        <v>0.7</v>
      </c>
      <c r="DX14" s="4">
        <v>0.7</v>
      </c>
      <c r="DY14" s="4">
        <v>0.7</v>
      </c>
      <c r="DZ14" s="4">
        <v>0.7</v>
      </c>
      <c r="EA14" s="4">
        <v>0.7</v>
      </c>
      <c r="EB14" s="4">
        <v>0.7</v>
      </c>
      <c r="EC14" s="4">
        <v>0.7</v>
      </c>
      <c r="ED14" s="4">
        <v>0.7</v>
      </c>
      <c r="EE14" s="4">
        <v>0.7</v>
      </c>
      <c r="EF14" s="4">
        <v>0.7</v>
      </c>
      <c r="EG14" s="4">
        <v>0.7</v>
      </c>
      <c r="EH14" s="4">
        <v>0.7</v>
      </c>
      <c r="EI14" s="4">
        <v>0.7</v>
      </c>
      <c r="EJ14" s="4">
        <v>0.7</v>
      </c>
      <c r="EK14" s="4">
        <v>0.7</v>
      </c>
      <c r="EL14" s="4">
        <v>0.7</v>
      </c>
      <c r="EM14" s="4">
        <v>0.7</v>
      </c>
      <c r="EN14" s="4">
        <v>0.7</v>
      </c>
      <c r="EO14" s="4">
        <v>0.7</v>
      </c>
      <c r="EP14" s="4">
        <v>0.66</v>
      </c>
      <c r="EQ14" s="4">
        <v>0.7</v>
      </c>
    </row>
    <row r="15" spans="1:147" x14ac:dyDescent="0.25">
      <c r="A15" s="1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</row>
    <row r="16" spans="1:147" x14ac:dyDescent="0.25">
      <c r="A16" s="28" t="s">
        <v>92</v>
      </c>
      <c r="B16" s="28"/>
      <c r="C16" s="30">
        <v>62.3</v>
      </c>
      <c r="D16" s="31">
        <v>59.7</v>
      </c>
      <c r="E16" s="31">
        <v>60.1</v>
      </c>
      <c r="F16" s="31">
        <v>59.7</v>
      </c>
      <c r="G16" s="31">
        <v>61.2</v>
      </c>
      <c r="H16" s="31">
        <v>67.099999999999994</v>
      </c>
      <c r="I16" s="31">
        <v>54.9</v>
      </c>
      <c r="J16" s="31">
        <v>62.8</v>
      </c>
      <c r="K16" s="31">
        <v>53.7</v>
      </c>
      <c r="L16" s="31">
        <v>59.1</v>
      </c>
      <c r="M16" s="31">
        <v>57.2</v>
      </c>
      <c r="N16" s="31">
        <v>56.8</v>
      </c>
      <c r="O16" s="31">
        <v>60.4</v>
      </c>
      <c r="P16" s="31">
        <v>55.5</v>
      </c>
      <c r="Q16" s="31">
        <v>55.4</v>
      </c>
      <c r="R16" s="31">
        <v>59</v>
      </c>
      <c r="S16" s="31">
        <v>65.099999999999994</v>
      </c>
      <c r="T16" s="31">
        <v>63</v>
      </c>
      <c r="U16" s="31">
        <v>62.7</v>
      </c>
      <c r="V16" s="31">
        <v>49.8</v>
      </c>
      <c r="W16" s="31">
        <v>66.8</v>
      </c>
      <c r="X16" s="31">
        <v>49</v>
      </c>
      <c r="Y16" s="31">
        <v>63.9</v>
      </c>
      <c r="Z16" s="31">
        <v>65.400000000000006</v>
      </c>
      <c r="AA16" s="31">
        <v>67</v>
      </c>
      <c r="AB16" s="31">
        <v>60.5</v>
      </c>
      <c r="AC16" s="31">
        <v>63.8</v>
      </c>
      <c r="AD16" s="31">
        <v>49.7</v>
      </c>
      <c r="AE16" s="31">
        <v>51.3</v>
      </c>
      <c r="AF16" s="31">
        <v>60</v>
      </c>
      <c r="AG16" s="31">
        <v>57</v>
      </c>
      <c r="AH16" s="31">
        <v>62.6</v>
      </c>
      <c r="AI16" s="31">
        <v>58.4</v>
      </c>
      <c r="AJ16" s="31">
        <v>51.2</v>
      </c>
      <c r="AK16" s="31">
        <v>69.400000000000006</v>
      </c>
      <c r="AL16" s="31">
        <v>58.6</v>
      </c>
      <c r="AM16" s="31">
        <v>57.9</v>
      </c>
      <c r="AN16" s="31">
        <v>59.2</v>
      </c>
      <c r="AO16" s="31">
        <v>61.2</v>
      </c>
      <c r="AP16" s="31">
        <v>60.1</v>
      </c>
      <c r="AQ16" s="31">
        <v>64.3</v>
      </c>
      <c r="AR16" s="31">
        <v>60.8</v>
      </c>
      <c r="AS16" s="31">
        <v>46.7</v>
      </c>
      <c r="AT16" s="31">
        <v>50.8</v>
      </c>
      <c r="AU16" s="31">
        <v>56.2</v>
      </c>
      <c r="AV16" s="31">
        <v>70.099999999999994</v>
      </c>
      <c r="AW16" s="31">
        <v>61.5</v>
      </c>
      <c r="AX16" s="31">
        <v>59.2</v>
      </c>
      <c r="AY16" s="31">
        <v>54.1</v>
      </c>
      <c r="AZ16" s="31">
        <v>52.8</v>
      </c>
      <c r="BA16" s="31">
        <v>55.3</v>
      </c>
      <c r="BB16" s="31">
        <v>50.7</v>
      </c>
      <c r="BC16" s="31">
        <v>63.6</v>
      </c>
      <c r="BD16" s="31">
        <v>62.3</v>
      </c>
      <c r="BE16" s="31">
        <v>48.8</v>
      </c>
      <c r="BF16" s="31">
        <v>59.8</v>
      </c>
      <c r="BG16" s="31">
        <v>62.3</v>
      </c>
      <c r="BH16" s="31">
        <v>60.1</v>
      </c>
      <c r="BI16" s="31">
        <v>61.7</v>
      </c>
      <c r="BJ16" s="31">
        <v>64.099999999999994</v>
      </c>
      <c r="BK16" s="31">
        <v>61.6</v>
      </c>
      <c r="BL16" s="31">
        <v>68.5</v>
      </c>
      <c r="BM16" s="31">
        <v>63</v>
      </c>
      <c r="BN16" s="31">
        <v>71.599999999999994</v>
      </c>
      <c r="BO16" s="31">
        <v>62.9</v>
      </c>
      <c r="BP16" s="31">
        <v>67</v>
      </c>
      <c r="BQ16" s="31">
        <v>60</v>
      </c>
      <c r="BR16" s="31">
        <v>65.900000000000006</v>
      </c>
      <c r="BS16" s="31">
        <v>70.2</v>
      </c>
      <c r="BT16" s="31">
        <v>54.1</v>
      </c>
      <c r="BU16" s="31">
        <v>60.6</v>
      </c>
      <c r="BV16" s="31">
        <v>47.1</v>
      </c>
      <c r="BW16" s="31">
        <v>65.2</v>
      </c>
      <c r="BX16" s="31">
        <v>66.2</v>
      </c>
      <c r="BY16" s="31">
        <v>56.7</v>
      </c>
      <c r="BZ16" s="31">
        <v>66.8</v>
      </c>
      <c r="CA16" s="31">
        <v>51.2</v>
      </c>
      <c r="CB16" s="31">
        <v>50.6</v>
      </c>
      <c r="CC16" s="31">
        <v>63.3</v>
      </c>
      <c r="CD16" s="31">
        <v>59.4</v>
      </c>
      <c r="CE16" s="31">
        <v>60.3</v>
      </c>
      <c r="CF16" s="31">
        <v>60.7</v>
      </c>
      <c r="CG16" s="31">
        <v>61.1</v>
      </c>
      <c r="CH16" s="31">
        <v>61.7</v>
      </c>
      <c r="CI16" s="31">
        <v>55.6</v>
      </c>
      <c r="CJ16" s="31">
        <v>48.5</v>
      </c>
      <c r="CK16" s="31">
        <v>60.5</v>
      </c>
      <c r="CL16" s="31">
        <v>56.6</v>
      </c>
      <c r="CM16" s="31">
        <v>53.2</v>
      </c>
      <c r="CN16" s="31">
        <v>51.2</v>
      </c>
      <c r="CO16" s="31">
        <v>51.8</v>
      </c>
      <c r="CP16" s="31">
        <v>66.099999999999994</v>
      </c>
      <c r="CQ16" s="31">
        <v>55.3</v>
      </c>
      <c r="CR16" s="31">
        <v>53.4</v>
      </c>
      <c r="CS16" s="31">
        <v>53.4</v>
      </c>
      <c r="CT16" s="31">
        <v>55.9</v>
      </c>
      <c r="CU16" s="31">
        <v>62.2</v>
      </c>
      <c r="CV16" s="31">
        <v>46.6</v>
      </c>
      <c r="CW16" s="31">
        <v>60</v>
      </c>
      <c r="CX16" s="31">
        <v>62.1</v>
      </c>
      <c r="CY16" s="31">
        <v>45.9</v>
      </c>
      <c r="CZ16" s="31">
        <v>59.3</v>
      </c>
      <c r="DA16" s="31">
        <v>63</v>
      </c>
      <c r="DB16" s="31">
        <v>48.5</v>
      </c>
      <c r="DC16" s="31">
        <v>67</v>
      </c>
      <c r="DD16" s="31">
        <v>66.599999999999994</v>
      </c>
      <c r="DE16" s="31">
        <v>66.3</v>
      </c>
      <c r="DF16" s="31">
        <v>64.400000000000006</v>
      </c>
      <c r="DG16" s="31">
        <v>62.2</v>
      </c>
      <c r="DH16" s="31">
        <v>62.7</v>
      </c>
      <c r="DI16" s="31">
        <v>57.5</v>
      </c>
      <c r="DJ16" s="31">
        <v>50.9</v>
      </c>
      <c r="DK16" s="31">
        <v>52.2</v>
      </c>
      <c r="DL16" s="31">
        <v>62.3</v>
      </c>
      <c r="DM16" s="31">
        <v>54.5</v>
      </c>
      <c r="DN16" s="31">
        <v>62</v>
      </c>
      <c r="DO16" s="31">
        <v>59.9</v>
      </c>
      <c r="DP16" s="31">
        <v>68.2</v>
      </c>
      <c r="DQ16" s="31">
        <v>57.2</v>
      </c>
      <c r="DR16" s="31">
        <v>64.099999999999994</v>
      </c>
      <c r="DS16" s="31">
        <v>67.3</v>
      </c>
      <c r="DT16" s="31">
        <v>53.3</v>
      </c>
      <c r="DU16" s="31">
        <v>54.6</v>
      </c>
      <c r="DV16" s="31">
        <v>61.8</v>
      </c>
      <c r="DW16" s="31">
        <v>61.8</v>
      </c>
      <c r="DX16" s="31">
        <v>59.4</v>
      </c>
      <c r="DY16" s="31">
        <v>64.8</v>
      </c>
      <c r="DZ16" s="31">
        <v>67.099999999999994</v>
      </c>
      <c r="EA16" s="31">
        <v>48.8</v>
      </c>
      <c r="EB16" s="31">
        <v>53.8</v>
      </c>
      <c r="EC16" s="31">
        <v>61</v>
      </c>
      <c r="ED16" s="31">
        <v>55.7</v>
      </c>
      <c r="EE16" s="31">
        <v>60.7</v>
      </c>
      <c r="EF16" s="31">
        <v>66.2</v>
      </c>
      <c r="EG16" s="31">
        <v>65</v>
      </c>
      <c r="EH16" s="31">
        <v>59.2</v>
      </c>
      <c r="EI16" s="31">
        <v>60.7</v>
      </c>
      <c r="EJ16" s="31">
        <v>65.5</v>
      </c>
      <c r="EK16" s="31">
        <v>53.8</v>
      </c>
      <c r="EL16" s="31">
        <v>45.9</v>
      </c>
      <c r="EM16" s="31">
        <v>62.8</v>
      </c>
      <c r="EN16" s="31">
        <v>62.6</v>
      </c>
      <c r="EO16" s="31">
        <v>62.8</v>
      </c>
      <c r="EP16" s="31">
        <v>59.55</v>
      </c>
      <c r="EQ16" s="31">
        <v>63.2</v>
      </c>
    </row>
    <row r="17" spans="1:147" x14ac:dyDescent="0.25">
      <c r="A17" s="1" t="s">
        <v>240</v>
      </c>
      <c r="B17" s="8"/>
      <c r="C17" s="4">
        <v>87.4</v>
      </c>
      <c r="D17" s="4">
        <v>87.4</v>
      </c>
      <c r="E17" s="4">
        <v>87.4</v>
      </c>
      <c r="F17" s="4">
        <v>87.4</v>
      </c>
      <c r="G17" s="4">
        <v>87.4</v>
      </c>
      <c r="H17" s="4">
        <v>87.4</v>
      </c>
      <c r="I17" s="4">
        <v>87.4</v>
      </c>
      <c r="J17" s="4">
        <v>87.4</v>
      </c>
      <c r="K17" s="4">
        <v>87.4</v>
      </c>
      <c r="L17" s="4">
        <v>87.4</v>
      </c>
      <c r="M17" s="4">
        <v>87.4</v>
      </c>
      <c r="N17" s="4">
        <v>87.4</v>
      </c>
      <c r="O17" s="4">
        <v>87.4</v>
      </c>
      <c r="P17" s="4">
        <v>87.4</v>
      </c>
      <c r="Q17" s="4">
        <v>87.4</v>
      </c>
      <c r="R17" s="4">
        <v>87.4</v>
      </c>
      <c r="S17" s="4">
        <v>87.4</v>
      </c>
      <c r="T17" s="4">
        <v>87.4</v>
      </c>
      <c r="U17" s="4">
        <v>87.4</v>
      </c>
      <c r="V17" s="4">
        <v>87.4</v>
      </c>
      <c r="W17" s="4">
        <v>87.4</v>
      </c>
      <c r="X17" s="4">
        <v>87.4</v>
      </c>
      <c r="Y17" s="4">
        <v>87.4</v>
      </c>
      <c r="Z17" s="4">
        <v>87.4</v>
      </c>
      <c r="AA17" s="4">
        <v>87.4</v>
      </c>
      <c r="AB17" s="4">
        <v>87.4</v>
      </c>
      <c r="AC17" s="4">
        <v>87.4</v>
      </c>
      <c r="AD17" s="4">
        <v>87.4</v>
      </c>
      <c r="AE17" s="4">
        <v>87.4</v>
      </c>
      <c r="AF17" s="4">
        <v>87.4</v>
      </c>
      <c r="AG17" s="4">
        <v>87.4</v>
      </c>
      <c r="AH17" s="4">
        <v>87.4</v>
      </c>
      <c r="AI17" s="4">
        <v>87.4</v>
      </c>
      <c r="AJ17" s="4">
        <v>87.4</v>
      </c>
      <c r="AK17" s="4">
        <v>87.4</v>
      </c>
      <c r="AL17" s="4">
        <v>87.4</v>
      </c>
      <c r="AM17" s="4">
        <v>87.4</v>
      </c>
      <c r="AN17" s="4">
        <v>87.4</v>
      </c>
      <c r="AO17" s="4">
        <v>87.4</v>
      </c>
      <c r="AP17" s="4">
        <v>87.4</v>
      </c>
      <c r="AQ17" s="4">
        <v>87.4</v>
      </c>
      <c r="AR17" s="4">
        <v>87.4</v>
      </c>
      <c r="AS17" s="4">
        <v>87.4</v>
      </c>
      <c r="AT17" s="4">
        <v>87.4</v>
      </c>
      <c r="AU17" s="4">
        <v>87.4</v>
      </c>
      <c r="AV17" s="4">
        <v>87.4</v>
      </c>
      <c r="AW17" s="4">
        <v>87.4</v>
      </c>
      <c r="AX17" s="4">
        <v>87.4</v>
      </c>
      <c r="AY17" s="4">
        <v>87.4</v>
      </c>
      <c r="AZ17" s="4">
        <v>87.4</v>
      </c>
      <c r="BA17" s="4">
        <v>87.4</v>
      </c>
      <c r="BB17" s="4">
        <v>87.4</v>
      </c>
      <c r="BC17" s="4">
        <v>87.4</v>
      </c>
      <c r="BD17" s="4">
        <v>87.4</v>
      </c>
      <c r="BE17" s="4">
        <v>87.4</v>
      </c>
      <c r="BF17" s="4">
        <v>87.4</v>
      </c>
      <c r="BG17" s="4">
        <v>87.4</v>
      </c>
      <c r="BH17" s="4">
        <v>87.4</v>
      </c>
      <c r="BI17" s="4">
        <v>87.4</v>
      </c>
      <c r="BJ17" s="4">
        <v>87.4</v>
      </c>
      <c r="BK17" s="4">
        <v>87.4</v>
      </c>
      <c r="BL17" s="4">
        <v>87.4</v>
      </c>
      <c r="BM17" s="4">
        <v>87.4</v>
      </c>
      <c r="BN17" s="4">
        <v>87.4</v>
      </c>
      <c r="BO17" s="4">
        <v>87.4</v>
      </c>
      <c r="BP17" s="4">
        <v>87.4</v>
      </c>
      <c r="BQ17" s="4">
        <v>87.4</v>
      </c>
      <c r="BR17" s="4">
        <v>87.4</v>
      </c>
      <c r="BS17" s="4">
        <v>87.4</v>
      </c>
      <c r="BT17" s="4">
        <v>87.4</v>
      </c>
      <c r="BU17" s="4">
        <v>87.4</v>
      </c>
      <c r="BV17" s="4">
        <v>87.4</v>
      </c>
      <c r="BW17" s="4">
        <v>87.4</v>
      </c>
      <c r="BX17" s="4">
        <v>87.4</v>
      </c>
      <c r="BY17" s="4">
        <v>87.4</v>
      </c>
      <c r="BZ17" s="4">
        <v>87.4</v>
      </c>
      <c r="CA17" s="4">
        <v>87.4</v>
      </c>
      <c r="CB17" s="4">
        <v>87.4</v>
      </c>
      <c r="CC17" s="4">
        <v>87.4</v>
      </c>
      <c r="CD17" s="4">
        <v>87.4</v>
      </c>
      <c r="CE17" s="4">
        <v>87.4</v>
      </c>
      <c r="CF17" s="4">
        <v>87.4</v>
      </c>
      <c r="CG17" s="4">
        <v>87.4</v>
      </c>
      <c r="CH17" s="4">
        <v>87.4</v>
      </c>
      <c r="CI17" s="4">
        <v>87.4</v>
      </c>
      <c r="CJ17" s="4">
        <v>87.4</v>
      </c>
      <c r="CK17" s="4">
        <v>87.4</v>
      </c>
      <c r="CL17" s="4">
        <v>87.4</v>
      </c>
      <c r="CM17" s="4">
        <v>87.4</v>
      </c>
      <c r="CN17" s="4">
        <v>87.4</v>
      </c>
      <c r="CO17" s="4">
        <v>87.4</v>
      </c>
      <c r="CP17" s="4">
        <v>87.4</v>
      </c>
      <c r="CQ17" s="4">
        <v>87.4</v>
      </c>
      <c r="CR17" s="4">
        <v>87.4</v>
      </c>
      <c r="CS17" s="4">
        <v>87.4</v>
      </c>
      <c r="CT17" s="4">
        <v>87.4</v>
      </c>
      <c r="CU17" s="4">
        <v>87.4</v>
      </c>
      <c r="CV17" s="4">
        <v>87.4</v>
      </c>
      <c r="CW17" s="4">
        <v>87.4</v>
      </c>
      <c r="CX17" s="4">
        <v>87.4</v>
      </c>
      <c r="CY17" s="4">
        <v>87.4</v>
      </c>
      <c r="CZ17" s="4">
        <v>87.4</v>
      </c>
      <c r="DA17" s="4">
        <v>87.4</v>
      </c>
      <c r="DB17" s="4">
        <v>87.4</v>
      </c>
      <c r="DC17" s="4">
        <v>87.4</v>
      </c>
      <c r="DD17" s="4">
        <v>87.4</v>
      </c>
      <c r="DE17" s="4">
        <v>87.4</v>
      </c>
      <c r="DF17" s="4">
        <v>87.4</v>
      </c>
      <c r="DG17" s="4">
        <v>87.4</v>
      </c>
      <c r="DH17" s="4">
        <v>87.4</v>
      </c>
      <c r="DI17" s="4">
        <v>87.4</v>
      </c>
      <c r="DJ17" s="4">
        <v>87.4</v>
      </c>
      <c r="DK17" s="4">
        <v>87.4</v>
      </c>
      <c r="DL17" s="4">
        <v>87.4</v>
      </c>
      <c r="DM17" s="4">
        <v>87.4</v>
      </c>
      <c r="DN17" s="4">
        <v>87.4</v>
      </c>
      <c r="DO17" s="4">
        <v>87.4</v>
      </c>
      <c r="DP17" s="4">
        <v>87.4</v>
      </c>
      <c r="DQ17" s="4">
        <v>87.4</v>
      </c>
      <c r="DR17" s="4">
        <v>87.4</v>
      </c>
      <c r="DS17" s="4">
        <v>87.4</v>
      </c>
      <c r="DT17" s="4">
        <v>87.4</v>
      </c>
      <c r="DU17" s="4">
        <v>87.4</v>
      </c>
      <c r="DV17" s="4">
        <v>87.4</v>
      </c>
      <c r="DW17" s="4">
        <v>87.4</v>
      </c>
      <c r="DX17" s="4">
        <v>87.4</v>
      </c>
      <c r="DY17" s="4">
        <v>87.4</v>
      </c>
      <c r="DZ17" s="4">
        <v>87.4</v>
      </c>
      <c r="EA17" s="4">
        <v>87.4</v>
      </c>
      <c r="EB17" s="4">
        <v>87.4</v>
      </c>
      <c r="EC17" s="4">
        <v>87.4</v>
      </c>
      <c r="ED17" s="4">
        <v>87.4</v>
      </c>
      <c r="EE17" s="4">
        <v>87.4</v>
      </c>
      <c r="EF17" s="4">
        <v>87.4</v>
      </c>
      <c r="EG17" s="4">
        <v>87.4</v>
      </c>
      <c r="EH17" s="4">
        <v>87.4</v>
      </c>
      <c r="EI17" s="4">
        <v>87.4</v>
      </c>
      <c r="EJ17" s="4">
        <v>87.4</v>
      </c>
      <c r="EK17" s="4">
        <v>87.4</v>
      </c>
      <c r="EL17" s="4">
        <v>87.4</v>
      </c>
      <c r="EM17" s="4">
        <v>87.4</v>
      </c>
      <c r="EN17" s="4">
        <v>87.4</v>
      </c>
      <c r="EO17" s="4">
        <v>87.4</v>
      </c>
      <c r="EP17" s="4">
        <v>87.4</v>
      </c>
      <c r="EQ17" s="4">
        <v>87.4</v>
      </c>
    </row>
    <row r="18" spans="1:147" x14ac:dyDescent="0.25">
      <c r="A18" s="1" t="s">
        <v>94</v>
      </c>
      <c r="B18" s="8"/>
      <c r="C18" s="4">
        <v>71</v>
      </c>
      <c r="D18" s="4">
        <v>68</v>
      </c>
      <c r="E18" s="4">
        <v>69</v>
      </c>
      <c r="F18" s="4">
        <v>68</v>
      </c>
      <c r="G18" s="4">
        <v>70</v>
      </c>
      <c r="H18" s="4">
        <v>77</v>
      </c>
      <c r="I18" s="4">
        <v>63</v>
      </c>
      <c r="J18" s="4">
        <v>72</v>
      </c>
      <c r="K18" s="4">
        <v>61</v>
      </c>
      <c r="L18" s="4">
        <v>68</v>
      </c>
      <c r="M18" s="4">
        <v>65</v>
      </c>
      <c r="N18" s="4">
        <v>65</v>
      </c>
      <c r="O18" s="4">
        <v>69</v>
      </c>
      <c r="P18" s="4">
        <v>64</v>
      </c>
      <c r="Q18" s="4">
        <v>63</v>
      </c>
      <c r="R18" s="4">
        <v>68</v>
      </c>
      <c r="S18" s="4">
        <v>74</v>
      </c>
      <c r="T18" s="4">
        <v>72</v>
      </c>
      <c r="U18" s="4">
        <v>72</v>
      </c>
      <c r="V18" s="4">
        <v>57</v>
      </c>
      <c r="W18" s="4">
        <v>76</v>
      </c>
      <c r="X18" s="4">
        <v>56</v>
      </c>
      <c r="Y18" s="4">
        <v>73</v>
      </c>
      <c r="Z18" s="4">
        <v>75</v>
      </c>
      <c r="AA18" s="4">
        <v>77</v>
      </c>
      <c r="AB18" s="4">
        <v>69</v>
      </c>
      <c r="AC18" s="4">
        <v>73</v>
      </c>
      <c r="AD18" s="4">
        <v>57</v>
      </c>
      <c r="AE18" s="4">
        <v>59</v>
      </c>
      <c r="AF18" s="4">
        <v>69</v>
      </c>
      <c r="AG18" s="4">
        <v>62</v>
      </c>
      <c r="AH18" s="4">
        <v>72</v>
      </c>
      <c r="AI18" s="4">
        <v>67</v>
      </c>
      <c r="AJ18" s="4">
        <v>59</v>
      </c>
      <c r="AK18" s="4">
        <v>79</v>
      </c>
      <c r="AL18" s="4">
        <v>67</v>
      </c>
      <c r="AM18" s="4">
        <v>66</v>
      </c>
      <c r="AN18" s="4">
        <v>68</v>
      </c>
      <c r="AO18" s="4">
        <v>70</v>
      </c>
      <c r="AP18" s="4">
        <v>69</v>
      </c>
      <c r="AQ18" s="4">
        <v>74</v>
      </c>
      <c r="AR18" s="4">
        <v>70</v>
      </c>
      <c r="AS18" s="4">
        <v>53</v>
      </c>
      <c r="AT18" s="4">
        <v>58</v>
      </c>
      <c r="AU18" s="4">
        <v>64</v>
      </c>
      <c r="AV18" s="4">
        <v>80</v>
      </c>
      <c r="AW18" s="4">
        <v>70</v>
      </c>
      <c r="AX18" s="4">
        <v>68</v>
      </c>
      <c r="AY18" s="4">
        <v>62</v>
      </c>
      <c r="AZ18" s="4">
        <v>60</v>
      </c>
      <c r="BA18" s="4">
        <v>63</v>
      </c>
      <c r="BB18" s="4">
        <v>58</v>
      </c>
      <c r="BC18" s="4">
        <v>73</v>
      </c>
      <c r="BD18" s="4">
        <v>71</v>
      </c>
      <c r="BE18" s="4">
        <v>56</v>
      </c>
      <c r="BF18" s="4">
        <v>68</v>
      </c>
      <c r="BG18" s="4">
        <v>71</v>
      </c>
      <c r="BH18" s="4">
        <v>69</v>
      </c>
      <c r="BI18" s="4">
        <v>71</v>
      </c>
      <c r="BJ18" s="4">
        <v>73</v>
      </c>
      <c r="BK18" s="4">
        <v>70</v>
      </c>
      <c r="BL18" s="4">
        <v>78</v>
      </c>
      <c r="BM18" s="4">
        <v>72</v>
      </c>
      <c r="BN18" s="4">
        <v>82</v>
      </c>
      <c r="BO18" s="4">
        <v>72</v>
      </c>
      <c r="BP18" s="4">
        <v>77</v>
      </c>
      <c r="BQ18" s="4">
        <v>69</v>
      </c>
      <c r="BR18" s="4">
        <v>75</v>
      </c>
      <c r="BS18" s="4">
        <v>80</v>
      </c>
      <c r="BT18" s="4">
        <v>62</v>
      </c>
      <c r="BU18" s="4">
        <v>69</v>
      </c>
      <c r="BV18" s="4">
        <v>54</v>
      </c>
      <c r="BW18" s="4">
        <v>75</v>
      </c>
      <c r="BX18" s="4">
        <v>76</v>
      </c>
      <c r="BY18" s="4">
        <v>65</v>
      </c>
      <c r="BZ18" s="4">
        <v>76</v>
      </c>
      <c r="CA18" s="4">
        <v>59</v>
      </c>
      <c r="CB18" s="4">
        <v>58</v>
      </c>
      <c r="CC18" s="4">
        <v>72</v>
      </c>
      <c r="CD18" s="4">
        <v>68</v>
      </c>
      <c r="CE18" s="4">
        <v>69</v>
      </c>
      <c r="CF18" s="4">
        <v>69</v>
      </c>
      <c r="CG18" s="4">
        <v>70</v>
      </c>
      <c r="CH18" s="4">
        <v>71</v>
      </c>
      <c r="CI18" s="4">
        <v>64</v>
      </c>
      <c r="CJ18" s="4">
        <v>55</v>
      </c>
      <c r="CK18" s="4">
        <v>69</v>
      </c>
      <c r="CL18" s="4">
        <v>65</v>
      </c>
      <c r="CM18" s="4">
        <v>81</v>
      </c>
      <c r="CN18" s="4">
        <v>59</v>
      </c>
      <c r="CO18" s="4">
        <v>71</v>
      </c>
      <c r="CP18" s="4">
        <v>76</v>
      </c>
      <c r="CQ18" s="4">
        <v>63</v>
      </c>
      <c r="CR18" s="4">
        <v>61</v>
      </c>
      <c r="CS18" s="4">
        <v>61</v>
      </c>
      <c r="CT18" s="4">
        <v>64</v>
      </c>
      <c r="CU18" s="4">
        <v>71</v>
      </c>
      <c r="CV18" s="4">
        <v>53</v>
      </c>
      <c r="CW18" s="4">
        <v>69</v>
      </c>
      <c r="CX18" s="4">
        <v>71</v>
      </c>
      <c r="CY18" s="4">
        <v>53</v>
      </c>
      <c r="CZ18" s="4">
        <v>68</v>
      </c>
      <c r="DA18" s="4">
        <v>72</v>
      </c>
      <c r="DB18" s="4">
        <v>56</v>
      </c>
      <c r="DC18" s="4">
        <v>77</v>
      </c>
      <c r="DD18" s="4">
        <v>76</v>
      </c>
      <c r="DE18" s="4">
        <v>76</v>
      </c>
      <c r="DF18" s="4">
        <v>74</v>
      </c>
      <c r="DG18" s="4">
        <v>71</v>
      </c>
      <c r="DH18" s="4">
        <v>72</v>
      </c>
      <c r="DI18" s="4">
        <v>66</v>
      </c>
      <c r="DJ18" s="4">
        <v>58</v>
      </c>
      <c r="DK18" s="4">
        <v>60</v>
      </c>
      <c r="DL18" s="4">
        <v>71</v>
      </c>
      <c r="DM18" s="4">
        <v>62</v>
      </c>
      <c r="DN18" s="4">
        <v>71</v>
      </c>
      <c r="DO18" s="4">
        <v>69</v>
      </c>
      <c r="DP18" s="4">
        <v>78</v>
      </c>
      <c r="DQ18" s="4">
        <v>65</v>
      </c>
      <c r="DR18" s="4">
        <v>73</v>
      </c>
      <c r="DS18" s="4">
        <v>77</v>
      </c>
      <c r="DT18" s="4">
        <v>61</v>
      </c>
      <c r="DU18" s="4">
        <v>63</v>
      </c>
      <c r="DV18" s="4">
        <v>71</v>
      </c>
      <c r="DW18" s="4">
        <v>71</v>
      </c>
      <c r="DX18" s="4">
        <v>68</v>
      </c>
      <c r="DY18" s="4">
        <v>74</v>
      </c>
      <c r="DZ18" s="4">
        <v>77</v>
      </c>
      <c r="EA18" s="4">
        <v>56</v>
      </c>
      <c r="EB18" s="4">
        <v>62</v>
      </c>
      <c r="EC18" s="4">
        <v>70</v>
      </c>
      <c r="ED18" s="4">
        <v>64</v>
      </c>
      <c r="EE18" s="4">
        <v>69</v>
      </c>
      <c r="EF18" s="4">
        <v>76</v>
      </c>
      <c r="EG18" s="4">
        <v>74</v>
      </c>
      <c r="EH18" s="4">
        <v>68</v>
      </c>
      <c r="EI18" s="4">
        <v>69</v>
      </c>
      <c r="EJ18" s="4">
        <v>75</v>
      </c>
      <c r="EK18" s="4">
        <v>62</v>
      </c>
      <c r="EL18" s="4">
        <v>53</v>
      </c>
      <c r="EM18" s="4">
        <v>72</v>
      </c>
      <c r="EN18" s="4">
        <v>72</v>
      </c>
      <c r="EO18" s="4">
        <v>72</v>
      </c>
      <c r="EP18" s="4">
        <v>68.13</v>
      </c>
      <c r="EQ18" s="4">
        <v>72</v>
      </c>
    </row>
    <row r="19" spans="1:147" x14ac:dyDescent="0.25">
      <c r="A19" s="1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</row>
    <row r="20" spans="1:147" s="132" customFormat="1" x14ac:dyDescent="0.25">
      <c r="A20" s="2" t="s">
        <v>242</v>
      </c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</row>
    <row r="21" spans="1:147" x14ac:dyDescent="0.25">
      <c r="A21" s="28" t="s">
        <v>87</v>
      </c>
      <c r="B21" s="28"/>
      <c r="C21" s="30">
        <v>0.4</v>
      </c>
      <c r="D21" s="32">
        <v>0.4</v>
      </c>
      <c r="E21" s="32">
        <v>0.4</v>
      </c>
      <c r="F21" s="32">
        <v>0.4</v>
      </c>
      <c r="G21" s="32">
        <v>0.4</v>
      </c>
      <c r="H21" s="32">
        <v>19.899999999999999</v>
      </c>
      <c r="I21" s="32">
        <v>0.4</v>
      </c>
      <c r="J21" s="32"/>
      <c r="K21" s="32"/>
      <c r="L21" s="32"/>
      <c r="M21" s="32"/>
      <c r="N21" s="32"/>
      <c r="O21" s="32"/>
      <c r="P21" s="32"/>
      <c r="Q21" s="32"/>
      <c r="R21" s="32"/>
      <c r="S21" s="32">
        <v>0.4</v>
      </c>
      <c r="T21" s="32">
        <v>0.4</v>
      </c>
      <c r="U21" s="32">
        <v>0.4</v>
      </c>
      <c r="V21" s="32">
        <v>0.4</v>
      </c>
      <c r="W21" s="32">
        <v>20.3</v>
      </c>
      <c r="X21" s="32">
        <v>0.4</v>
      </c>
      <c r="Y21" s="32">
        <v>0.4</v>
      </c>
      <c r="Z21" s="32">
        <v>0.4</v>
      </c>
      <c r="AA21" s="32">
        <v>0.4</v>
      </c>
      <c r="AB21" s="32">
        <v>0.4</v>
      </c>
      <c r="AC21" s="32">
        <v>0.4</v>
      </c>
      <c r="AD21" s="32">
        <v>0.4</v>
      </c>
      <c r="AE21" s="32">
        <v>0.4</v>
      </c>
      <c r="AF21" s="32">
        <v>0.4</v>
      </c>
      <c r="AG21" s="32">
        <v>0.4</v>
      </c>
      <c r="AH21" s="32"/>
      <c r="AI21" s="32">
        <v>28.9</v>
      </c>
      <c r="AJ21" s="32">
        <v>0.4</v>
      </c>
      <c r="AK21" s="32">
        <v>0.4</v>
      </c>
      <c r="AL21" s="32">
        <v>28.3</v>
      </c>
      <c r="AM21" s="32">
        <v>29.1</v>
      </c>
      <c r="AN21" s="32">
        <v>27.7</v>
      </c>
      <c r="AO21" s="32">
        <v>25.8</v>
      </c>
      <c r="AP21" s="32">
        <v>27.2</v>
      </c>
      <c r="AQ21" s="32">
        <v>22.7</v>
      </c>
      <c r="AR21" s="32">
        <v>26.2</v>
      </c>
      <c r="AS21" s="32">
        <v>0.4</v>
      </c>
      <c r="AT21" s="32">
        <v>0.4</v>
      </c>
      <c r="AU21" s="32">
        <v>30.9</v>
      </c>
      <c r="AV21" s="32">
        <v>16.899999999999999</v>
      </c>
      <c r="AW21" s="32">
        <v>25.6</v>
      </c>
      <c r="AX21" s="32">
        <v>27.8</v>
      </c>
      <c r="AY21" s="32">
        <v>33</v>
      </c>
      <c r="AZ21" s="32">
        <v>34.200000000000003</v>
      </c>
      <c r="BA21" s="32">
        <v>31.8</v>
      </c>
      <c r="BB21" s="32">
        <v>36.4</v>
      </c>
      <c r="BC21" s="32">
        <v>23.5</v>
      </c>
      <c r="BD21" s="32">
        <v>24.8</v>
      </c>
      <c r="BE21" s="32">
        <v>38.299999999999997</v>
      </c>
      <c r="BF21" s="32">
        <v>27.2</v>
      </c>
      <c r="BG21" s="32">
        <v>24.8</v>
      </c>
      <c r="BH21" s="32">
        <v>26.9</v>
      </c>
      <c r="BI21" s="32">
        <v>25.3</v>
      </c>
      <c r="BJ21" s="32">
        <v>22.9</v>
      </c>
      <c r="BK21" s="32">
        <v>25.5</v>
      </c>
      <c r="BL21" s="32">
        <v>18.5</v>
      </c>
      <c r="BM21" s="32">
        <v>23.8</v>
      </c>
      <c r="BN21" s="32">
        <v>0.04</v>
      </c>
      <c r="BO21" s="32">
        <v>24.2</v>
      </c>
      <c r="BP21" s="32">
        <v>20.3</v>
      </c>
      <c r="BQ21" s="32">
        <v>27.1</v>
      </c>
      <c r="BR21" s="32">
        <v>21.2</v>
      </c>
      <c r="BS21" s="32">
        <v>16.899999999999999</v>
      </c>
      <c r="BT21" s="32">
        <v>33</v>
      </c>
      <c r="BU21" s="32">
        <v>26.4</v>
      </c>
      <c r="BV21" s="32">
        <v>39.9</v>
      </c>
      <c r="BW21" s="32">
        <v>21.8</v>
      </c>
      <c r="BX21" s="32">
        <v>20.8</v>
      </c>
      <c r="BY21" s="32">
        <v>30.4</v>
      </c>
      <c r="BZ21" s="32">
        <v>20.3</v>
      </c>
      <c r="CA21" s="32">
        <v>35.799999999999997</v>
      </c>
      <c r="CB21" s="32">
        <v>36.4</v>
      </c>
      <c r="CC21" s="32"/>
      <c r="CD21" s="32">
        <v>27.7</v>
      </c>
      <c r="CE21" s="32">
        <v>26.8</v>
      </c>
      <c r="CF21" s="32">
        <v>26.4</v>
      </c>
      <c r="CG21" s="32">
        <v>26</v>
      </c>
      <c r="CH21" s="32">
        <v>25.3</v>
      </c>
      <c r="CI21" s="32">
        <v>31.4</v>
      </c>
      <c r="CJ21" s="32"/>
      <c r="CK21" s="32">
        <v>26.5</v>
      </c>
      <c r="CL21" s="32"/>
      <c r="CM21" s="32">
        <v>33.9</v>
      </c>
      <c r="CN21" s="32">
        <v>35.799999999999997</v>
      </c>
      <c r="CO21" s="32">
        <v>25.8</v>
      </c>
      <c r="CP21" s="32">
        <v>21</v>
      </c>
      <c r="CQ21" s="32">
        <v>31.8</v>
      </c>
      <c r="CR21" s="32">
        <v>33.6</v>
      </c>
      <c r="CS21" s="32">
        <v>33.6</v>
      </c>
      <c r="CT21" s="32">
        <v>0.4</v>
      </c>
      <c r="CU21" s="32">
        <v>24.8</v>
      </c>
      <c r="CV21" s="32">
        <v>0.4</v>
      </c>
      <c r="CW21" s="32">
        <v>0.4</v>
      </c>
      <c r="CX21" s="32">
        <v>25</v>
      </c>
      <c r="CY21" s="32">
        <v>41.1</v>
      </c>
      <c r="CZ21" s="32">
        <v>27.8</v>
      </c>
      <c r="DA21" s="32">
        <v>24</v>
      </c>
      <c r="DB21" s="32">
        <v>38.5</v>
      </c>
      <c r="DC21" s="32">
        <v>0.4</v>
      </c>
      <c r="DD21" s="32">
        <v>20.399999999999999</v>
      </c>
      <c r="DE21" s="32">
        <v>20.8</v>
      </c>
      <c r="DF21" s="32">
        <v>22.6</v>
      </c>
      <c r="DG21" s="32">
        <v>24.8</v>
      </c>
      <c r="DH21" s="32">
        <v>24.4</v>
      </c>
      <c r="DI21" s="32">
        <v>29.6</v>
      </c>
      <c r="DJ21" s="32">
        <v>36.1</v>
      </c>
      <c r="DK21" s="32">
        <v>34.799999999999997</v>
      </c>
      <c r="DL21" s="32">
        <v>24.7</v>
      </c>
      <c r="DM21" s="32">
        <v>32.5</v>
      </c>
      <c r="DN21" s="32">
        <v>25</v>
      </c>
      <c r="DO21" s="32">
        <v>27.1</v>
      </c>
      <c r="DP21" s="32">
        <v>19.100000000000001</v>
      </c>
      <c r="DQ21" s="32">
        <v>29.8</v>
      </c>
      <c r="DR21" s="32">
        <v>23.1</v>
      </c>
      <c r="DS21" s="32">
        <v>19.399999999999999</v>
      </c>
      <c r="DT21" s="32">
        <v>33.799999999999997</v>
      </c>
      <c r="DU21" s="32">
        <v>32.6</v>
      </c>
      <c r="DV21" s="32">
        <v>25.3</v>
      </c>
      <c r="DW21" s="32">
        <v>25.3</v>
      </c>
      <c r="DX21" s="32">
        <v>28</v>
      </c>
      <c r="DY21" s="32">
        <v>22.4</v>
      </c>
      <c r="DZ21" s="32">
        <v>19.899999999999999</v>
      </c>
      <c r="EA21" s="32">
        <v>38.200000000000003</v>
      </c>
      <c r="EB21" s="32">
        <v>33.299999999999997</v>
      </c>
      <c r="EC21" s="32">
        <v>26</v>
      </c>
      <c r="ED21" s="32">
        <v>31.3</v>
      </c>
      <c r="EE21" s="32">
        <v>26.4</v>
      </c>
      <c r="EF21" s="32">
        <v>20.8</v>
      </c>
      <c r="EG21" s="32">
        <v>22</v>
      </c>
      <c r="EH21" s="32">
        <v>27.9</v>
      </c>
      <c r="EI21" s="32">
        <v>26.4</v>
      </c>
      <c r="EJ21" s="32">
        <v>21.3</v>
      </c>
      <c r="EK21" s="32">
        <v>33.200000000000003</v>
      </c>
      <c r="EL21" s="32">
        <v>0.4</v>
      </c>
      <c r="EM21" s="32">
        <v>24.2</v>
      </c>
      <c r="EN21" s="32">
        <v>25.7</v>
      </c>
      <c r="EO21" s="32">
        <v>24.2</v>
      </c>
      <c r="EP21" s="32">
        <v>0.44</v>
      </c>
      <c r="EQ21" s="32">
        <v>23.8</v>
      </c>
    </row>
    <row r="22" spans="1:147" x14ac:dyDescent="0.25">
      <c r="A22" s="1" t="s">
        <v>236</v>
      </c>
      <c r="B22" s="8"/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17.3</v>
      </c>
      <c r="I22" s="4">
        <v>0</v>
      </c>
      <c r="J22" s="4"/>
      <c r="K22" s="4"/>
      <c r="L22" s="4"/>
      <c r="M22" s="4"/>
      <c r="N22" s="4"/>
      <c r="O22" s="4"/>
      <c r="P22" s="4"/>
      <c r="Q22" s="4"/>
      <c r="R22" s="4"/>
      <c r="S22" s="4">
        <v>0</v>
      </c>
      <c r="T22" s="4">
        <v>0</v>
      </c>
      <c r="U22" s="4">
        <v>0</v>
      </c>
      <c r="V22" s="4">
        <v>0</v>
      </c>
      <c r="W22" s="4">
        <v>16.7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/>
      <c r="AI22" s="4">
        <v>25.1</v>
      </c>
      <c r="AJ22" s="4">
        <v>0</v>
      </c>
      <c r="AK22" s="4">
        <v>0</v>
      </c>
      <c r="AL22" s="4">
        <v>25.2</v>
      </c>
      <c r="AM22" s="4">
        <v>25.8</v>
      </c>
      <c r="AN22" s="4">
        <v>24.5</v>
      </c>
      <c r="AO22" s="4">
        <v>22.2</v>
      </c>
      <c r="AP22" s="4">
        <v>23.8</v>
      </c>
      <c r="AQ22" s="4">
        <v>18.3</v>
      </c>
      <c r="AR22" s="4">
        <v>22.8</v>
      </c>
      <c r="AS22" s="4">
        <v>0</v>
      </c>
      <c r="AT22" s="4">
        <v>0</v>
      </c>
      <c r="AU22" s="4">
        <v>27.5</v>
      </c>
      <c r="AV22" s="4">
        <v>13.6</v>
      </c>
      <c r="AW22" s="4">
        <v>22.4</v>
      </c>
      <c r="AX22" s="4">
        <v>24.5</v>
      </c>
      <c r="AY22" s="4">
        <v>29.6</v>
      </c>
      <c r="AZ22" s="4">
        <v>31</v>
      </c>
      <c r="BA22" s="4">
        <v>28.7</v>
      </c>
      <c r="BB22" s="4">
        <v>33.299999999999997</v>
      </c>
      <c r="BC22" s="4">
        <v>19.8</v>
      </c>
      <c r="BD22" s="4">
        <v>21.4</v>
      </c>
      <c r="BE22" s="4">
        <v>34.9</v>
      </c>
      <c r="BF22" s="4">
        <v>23.9</v>
      </c>
      <c r="BG22" s="4">
        <v>21.5</v>
      </c>
      <c r="BH22" s="4">
        <v>23.6</v>
      </c>
      <c r="BI22" s="4">
        <v>21.9</v>
      </c>
      <c r="BJ22" s="4">
        <v>19.7</v>
      </c>
      <c r="BK22" s="4">
        <v>21.7</v>
      </c>
      <c r="BL22" s="4">
        <v>15.1</v>
      </c>
      <c r="BM22" s="4">
        <v>21.4</v>
      </c>
      <c r="BN22" s="4">
        <v>0</v>
      </c>
      <c r="BO22" s="4">
        <v>21</v>
      </c>
      <c r="BP22" s="4">
        <v>17.7</v>
      </c>
      <c r="BQ22" s="4">
        <v>23.7</v>
      </c>
      <c r="BR22" s="4">
        <v>17.8</v>
      </c>
      <c r="BS22" s="4">
        <v>13.6</v>
      </c>
      <c r="BT22" s="4">
        <v>29.6</v>
      </c>
      <c r="BU22" s="4">
        <v>23.1</v>
      </c>
      <c r="BV22" s="4">
        <v>36.1</v>
      </c>
      <c r="BW22" s="4">
        <v>17.899999999999999</v>
      </c>
      <c r="BX22" s="4">
        <v>16.5</v>
      </c>
      <c r="BY22" s="4">
        <v>26.9</v>
      </c>
      <c r="BZ22" s="4">
        <v>16.7</v>
      </c>
      <c r="CA22" s="4">
        <v>32.5</v>
      </c>
      <c r="CB22" s="4">
        <v>32.9</v>
      </c>
      <c r="CC22" s="4"/>
      <c r="CD22" s="4">
        <v>23.3</v>
      </c>
      <c r="CE22" s="4">
        <v>23.3</v>
      </c>
      <c r="CF22" s="4">
        <v>22.5</v>
      </c>
      <c r="CG22" s="4">
        <v>22.5</v>
      </c>
      <c r="CH22" s="4">
        <v>21.8</v>
      </c>
      <c r="CI22" s="4">
        <v>28.1</v>
      </c>
      <c r="CJ22" s="4"/>
      <c r="CK22" s="4">
        <v>23.1</v>
      </c>
      <c r="CL22" s="4"/>
      <c r="CM22" s="4">
        <v>30.5</v>
      </c>
      <c r="CN22" s="4">
        <v>32.5</v>
      </c>
      <c r="CO22" s="4">
        <v>21.5</v>
      </c>
      <c r="CP22" s="4">
        <v>17.7</v>
      </c>
      <c r="CQ22" s="4">
        <v>28.6</v>
      </c>
      <c r="CR22" s="4">
        <v>29.9</v>
      </c>
      <c r="CS22" s="4">
        <v>30</v>
      </c>
      <c r="CT22" s="4">
        <v>0</v>
      </c>
      <c r="CU22" s="4">
        <v>21.3</v>
      </c>
      <c r="CV22" s="4">
        <v>0</v>
      </c>
      <c r="CW22" s="4">
        <v>0</v>
      </c>
      <c r="CX22" s="4">
        <v>21.6</v>
      </c>
      <c r="CY22" s="4">
        <v>37.200000000000003</v>
      </c>
      <c r="CZ22" s="4">
        <v>24.2</v>
      </c>
      <c r="DA22" s="4">
        <v>20.6</v>
      </c>
      <c r="DB22" s="4">
        <v>35.1</v>
      </c>
      <c r="DC22" s="4">
        <v>0</v>
      </c>
      <c r="DD22" s="4" t="s">
        <v>605</v>
      </c>
      <c r="DE22" s="4">
        <v>17.2</v>
      </c>
      <c r="DF22" s="4">
        <v>19.399999999999999</v>
      </c>
      <c r="DG22" s="4">
        <v>20.8</v>
      </c>
      <c r="DH22" s="4">
        <v>211.2</v>
      </c>
      <c r="DI22" s="4">
        <v>25.3</v>
      </c>
      <c r="DJ22" s="4">
        <v>32.700000000000003</v>
      </c>
      <c r="DK22" s="4">
        <v>30</v>
      </c>
      <c r="DL22" s="4">
        <v>21.3</v>
      </c>
      <c r="DM22" s="4">
        <v>29.2</v>
      </c>
      <c r="DN22" s="4">
        <v>21.7</v>
      </c>
      <c r="DO22" s="4">
        <v>23.7</v>
      </c>
      <c r="DP22" s="4">
        <v>15.8</v>
      </c>
      <c r="DQ22" s="4">
        <v>26.6</v>
      </c>
      <c r="DR22" s="4">
        <v>19</v>
      </c>
      <c r="DS22" s="4">
        <v>16.7</v>
      </c>
      <c r="DT22" s="4">
        <v>30.1</v>
      </c>
      <c r="DU22" s="4">
        <v>28.7</v>
      </c>
      <c r="DV22" s="4">
        <v>21.4</v>
      </c>
      <c r="DW22" s="4">
        <v>21.1</v>
      </c>
      <c r="DX22" s="4">
        <v>24.1</v>
      </c>
      <c r="DY22" s="4">
        <v>18.100000000000001</v>
      </c>
      <c r="DZ22" s="4">
        <v>17.3</v>
      </c>
      <c r="EA22" s="4">
        <v>34.9</v>
      </c>
      <c r="EB22" s="4">
        <v>30</v>
      </c>
      <c r="EC22" s="4">
        <v>22.8</v>
      </c>
      <c r="ED22" s="4">
        <v>28.4</v>
      </c>
      <c r="EE22" s="4">
        <v>23</v>
      </c>
      <c r="EF22" s="4">
        <v>17.5</v>
      </c>
      <c r="EG22" s="4">
        <v>18.8</v>
      </c>
      <c r="EH22" s="4">
        <v>24.5</v>
      </c>
      <c r="EI22" s="4">
        <v>22.9</v>
      </c>
      <c r="EJ22" s="4">
        <v>19.100000000000001</v>
      </c>
      <c r="EK22" s="4">
        <v>28.7</v>
      </c>
      <c r="EL22" s="4">
        <v>0</v>
      </c>
      <c r="EM22" s="4">
        <v>21</v>
      </c>
      <c r="EN22" s="4">
        <v>22.5</v>
      </c>
      <c r="EO22" s="4">
        <v>21</v>
      </c>
      <c r="EP22" s="4">
        <v>0</v>
      </c>
      <c r="EQ22" s="4">
        <v>20.8</v>
      </c>
    </row>
    <row r="23" spans="1:147" x14ac:dyDescent="0.25">
      <c r="A23" s="1" t="s">
        <v>237</v>
      </c>
      <c r="B23" s="8"/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0.9</v>
      </c>
      <c r="I23" s="4">
        <v>0</v>
      </c>
      <c r="J23" s="4"/>
      <c r="K23" s="4"/>
      <c r="L23" s="4"/>
      <c r="M23" s="4"/>
      <c r="N23" s="4"/>
      <c r="O23" s="4"/>
      <c r="P23" s="4"/>
      <c r="Q23" s="4"/>
      <c r="R23" s="4"/>
      <c r="S23" s="4">
        <v>0</v>
      </c>
      <c r="T23" s="4">
        <v>0</v>
      </c>
      <c r="U23" s="4">
        <v>0</v>
      </c>
      <c r="V23" s="4">
        <v>0</v>
      </c>
      <c r="W23" s="4">
        <v>1.3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/>
      <c r="AI23" s="4">
        <v>1.5</v>
      </c>
      <c r="AJ23" s="4">
        <v>0</v>
      </c>
      <c r="AK23" s="4">
        <v>0</v>
      </c>
      <c r="AL23" s="4">
        <v>1.1000000000000001</v>
      </c>
      <c r="AM23" s="4">
        <v>1.1000000000000001</v>
      </c>
      <c r="AN23" s="4">
        <v>1.1000000000000001</v>
      </c>
      <c r="AO23" s="4">
        <v>1.3</v>
      </c>
      <c r="AP23" s="4">
        <v>1.2</v>
      </c>
      <c r="AQ23" s="4">
        <v>22.2</v>
      </c>
      <c r="AR23" s="4">
        <v>1.2</v>
      </c>
      <c r="AS23" s="4">
        <v>0</v>
      </c>
      <c r="AT23" s="4">
        <v>0</v>
      </c>
      <c r="AU23" s="4">
        <v>1.1000000000000001</v>
      </c>
      <c r="AV23" s="4">
        <v>1.1000000000000001</v>
      </c>
      <c r="AW23" s="4">
        <v>1</v>
      </c>
      <c r="AX23" s="4">
        <v>1.1000000000000001</v>
      </c>
      <c r="AY23" s="4">
        <v>1.1000000000000001</v>
      </c>
      <c r="AZ23" s="4">
        <v>1</v>
      </c>
      <c r="BA23" s="4">
        <v>0.9</v>
      </c>
      <c r="BB23" s="4">
        <v>0.9</v>
      </c>
      <c r="BC23" s="4">
        <v>1.4</v>
      </c>
      <c r="BD23" s="4">
        <v>1.1000000000000001</v>
      </c>
      <c r="BE23" s="4">
        <v>1.2</v>
      </c>
      <c r="BF23" s="4">
        <v>1.1000000000000001</v>
      </c>
      <c r="BG23" s="4">
        <v>1.1000000000000001</v>
      </c>
      <c r="BH23" s="4">
        <v>1.1000000000000001</v>
      </c>
      <c r="BI23" s="4">
        <v>1.2</v>
      </c>
      <c r="BJ23" s="4">
        <v>1</v>
      </c>
      <c r="BK23" s="4">
        <v>1.5</v>
      </c>
      <c r="BL23" s="4">
        <v>1.2</v>
      </c>
      <c r="BM23" s="4">
        <v>1.1000000000000001</v>
      </c>
      <c r="BN23" s="4">
        <v>0</v>
      </c>
      <c r="BO23" s="4">
        <v>0.9</v>
      </c>
      <c r="BP23" s="4">
        <v>0.6</v>
      </c>
      <c r="BQ23" s="4">
        <v>1.1000000000000001</v>
      </c>
      <c r="BR23" s="4">
        <v>1.1000000000000001</v>
      </c>
      <c r="BS23" s="4">
        <v>1</v>
      </c>
      <c r="BT23" s="4">
        <v>1.2</v>
      </c>
      <c r="BU23" s="4">
        <v>1.1000000000000001</v>
      </c>
      <c r="BV23" s="4">
        <v>1.6</v>
      </c>
      <c r="BW23" s="4">
        <v>1.8</v>
      </c>
      <c r="BX23" s="4">
        <v>2.2000000000000002</v>
      </c>
      <c r="BY23" s="4">
        <v>1.2</v>
      </c>
      <c r="BZ23" s="4">
        <v>1.3</v>
      </c>
      <c r="CA23" s="4">
        <v>1.1000000000000001</v>
      </c>
      <c r="CB23" s="4">
        <v>1.3</v>
      </c>
      <c r="CC23" s="4"/>
      <c r="CD23" s="4">
        <v>2.1</v>
      </c>
      <c r="CE23" s="4">
        <v>1.2</v>
      </c>
      <c r="CF23" s="4">
        <v>1.7</v>
      </c>
      <c r="CG23" s="4">
        <v>1.2</v>
      </c>
      <c r="CH23" s="4">
        <v>1.3</v>
      </c>
      <c r="CI23" s="4">
        <v>1.1000000000000001</v>
      </c>
      <c r="CJ23" s="4"/>
      <c r="CK23" s="4">
        <v>1.2</v>
      </c>
      <c r="CL23" s="4"/>
      <c r="CM23" s="4">
        <v>1.1000000000000001</v>
      </c>
      <c r="CN23" s="4">
        <v>1.1000000000000001</v>
      </c>
      <c r="CO23" s="4">
        <v>1.5</v>
      </c>
      <c r="CP23" s="4">
        <v>1.1000000000000001</v>
      </c>
      <c r="CQ23" s="4">
        <v>0.9</v>
      </c>
      <c r="CR23" s="4">
        <v>1.5</v>
      </c>
      <c r="CS23" s="4">
        <v>1.4</v>
      </c>
      <c r="CT23" s="4">
        <v>0</v>
      </c>
      <c r="CU23" s="4">
        <v>1.3</v>
      </c>
      <c r="CV23" s="4">
        <v>0</v>
      </c>
      <c r="CW23" s="4">
        <v>0</v>
      </c>
      <c r="CX23" s="4">
        <v>1.1000000000000001</v>
      </c>
      <c r="CY23" s="4">
        <v>1.7</v>
      </c>
      <c r="CZ23" s="4">
        <v>1.3</v>
      </c>
      <c r="DA23" s="4">
        <v>1.2</v>
      </c>
      <c r="DB23" s="4">
        <v>1.1000000000000001</v>
      </c>
      <c r="DC23" s="4">
        <v>0</v>
      </c>
      <c r="DD23" s="4">
        <v>1.8</v>
      </c>
      <c r="DE23" s="4">
        <v>1.3</v>
      </c>
      <c r="DF23" s="4">
        <v>1</v>
      </c>
      <c r="DG23" s="4">
        <v>1.8</v>
      </c>
      <c r="DH23" s="4">
        <v>1.8</v>
      </c>
      <c r="DI23" s="4">
        <v>2.1</v>
      </c>
      <c r="DJ23" s="4">
        <v>1.2</v>
      </c>
      <c r="DK23" s="4">
        <v>2.6</v>
      </c>
      <c r="DL23" s="4">
        <v>1.2</v>
      </c>
      <c r="DM23" s="4">
        <v>1.1000000000000001</v>
      </c>
      <c r="DN23" s="4">
        <v>1.1000000000000001</v>
      </c>
      <c r="DO23" s="4">
        <v>1.2</v>
      </c>
      <c r="DP23" s="4">
        <v>1</v>
      </c>
      <c r="DQ23" s="4">
        <v>1</v>
      </c>
      <c r="DR23" s="4">
        <v>1.9</v>
      </c>
      <c r="DS23" s="4">
        <v>0.9</v>
      </c>
      <c r="DT23" s="4">
        <v>1</v>
      </c>
      <c r="DU23" s="4">
        <v>1.6</v>
      </c>
      <c r="DV23" s="4">
        <v>1.7</v>
      </c>
      <c r="DW23" s="4">
        <v>1.9</v>
      </c>
      <c r="DX23" s="4">
        <v>1.7</v>
      </c>
      <c r="DY23" s="4">
        <v>2.1</v>
      </c>
      <c r="DZ23" s="4">
        <v>0.9</v>
      </c>
      <c r="EA23" s="4">
        <v>1.1000000000000001</v>
      </c>
      <c r="EB23" s="4">
        <v>1.1000000000000001</v>
      </c>
      <c r="EC23" s="4">
        <v>1</v>
      </c>
      <c r="ED23" s="4">
        <v>1</v>
      </c>
      <c r="EE23" s="4">
        <v>1.1000000000000001</v>
      </c>
      <c r="EF23" s="4">
        <v>1.1000000000000001</v>
      </c>
      <c r="EG23" s="4">
        <v>1</v>
      </c>
      <c r="EH23" s="4">
        <v>1.2</v>
      </c>
      <c r="EI23" s="4">
        <v>1.2</v>
      </c>
      <c r="EJ23" s="4">
        <v>1</v>
      </c>
      <c r="EK23" s="4">
        <v>2.2999999999999998</v>
      </c>
      <c r="EL23" s="4">
        <v>0</v>
      </c>
      <c r="EM23" s="4">
        <v>1</v>
      </c>
      <c r="EN23" s="4">
        <v>1</v>
      </c>
      <c r="EO23" s="4">
        <v>1</v>
      </c>
      <c r="EP23" s="4">
        <v>0</v>
      </c>
      <c r="EQ23" s="4">
        <v>0.6</v>
      </c>
    </row>
    <row r="24" spans="1:147" x14ac:dyDescent="0.25">
      <c r="A24" s="1" t="s">
        <v>238</v>
      </c>
      <c r="B24" s="8"/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1.2</v>
      </c>
      <c r="I24" s="4">
        <v>0</v>
      </c>
      <c r="J24" s="4"/>
      <c r="K24" s="4"/>
      <c r="L24" s="4"/>
      <c r="M24" s="4"/>
      <c r="N24" s="4"/>
      <c r="O24" s="4"/>
      <c r="P24" s="4"/>
      <c r="Q24" s="4"/>
      <c r="R24" s="4"/>
      <c r="S24" s="4">
        <v>0</v>
      </c>
      <c r="T24" s="4">
        <v>0</v>
      </c>
      <c r="U24" s="4">
        <v>0</v>
      </c>
      <c r="V24" s="4">
        <v>0</v>
      </c>
      <c r="W24" s="4">
        <v>1.8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/>
      <c r="AI24" s="4">
        <v>1.8</v>
      </c>
      <c r="AJ24" s="4">
        <v>0</v>
      </c>
      <c r="AK24" s="4">
        <v>0</v>
      </c>
      <c r="AL24" s="4">
        <v>1.5</v>
      </c>
      <c r="AM24" s="4">
        <v>1.7</v>
      </c>
      <c r="AN24" s="4">
        <v>1.6</v>
      </c>
      <c r="AO24" s="4">
        <v>1.8</v>
      </c>
      <c r="AP24" s="4">
        <v>1.7</v>
      </c>
      <c r="AQ24" s="4">
        <v>1.8</v>
      </c>
      <c r="AR24" s="4">
        <v>1.8</v>
      </c>
      <c r="AS24" s="4">
        <v>0</v>
      </c>
      <c r="AT24" s="4">
        <v>0</v>
      </c>
      <c r="AU24" s="4">
        <v>1.8</v>
      </c>
      <c r="AV24" s="4">
        <v>1.8</v>
      </c>
      <c r="AW24" s="4">
        <v>1.8</v>
      </c>
      <c r="AX24" s="4">
        <v>1.8</v>
      </c>
      <c r="AY24" s="4">
        <v>1.8</v>
      </c>
      <c r="AZ24" s="4">
        <v>1.8</v>
      </c>
      <c r="BA24" s="4">
        <v>1.8</v>
      </c>
      <c r="BB24" s="4">
        <v>1.8</v>
      </c>
      <c r="BC24" s="4">
        <v>1.8</v>
      </c>
      <c r="BD24" s="4">
        <v>1.8</v>
      </c>
      <c r="BE24" s="4">
        <v>1.8</v>
      </c>
      <c r="BF24" s="4">
        <v>1.8</v>
      </c>
      <c r="BG24" s="4">
        <v>1.8</v>
      </c>
      <c r="BH24" s="4">
        <v>1.8</v>
      </c>
      <c r="BI24" s="4">
        <v>1.8</v>
      </c>
      <c r="BJ24" s="4">
        <v>1.8</v>
      </c>
      <c r="BK24" s="4">
        <v>1.8</v>
      </c>
      <c r="BL24" s="4">
        <v>1.8</v>
      </c>
      <c r="BM24" s="4">
        <v>0.8</v>
      </c>
      <c r="BN24" s="4">
        <v>0</v>
      </c>
      <c r="BO24" s="4">
        <v>1.8</v>
      </c>
      <c r="BP24" s="4">
        <v>1.5</v>
      </c>
      <c r="BQ24" s="4">
        <v>1.8</v>
      </c>
      <c r="BR24" s="4">
        <v>1.8</v>
      </c>
      <c r="BS24" s="4">
        <v>1.8</v>
      </c>
      <c r="BT24" s="4">
        <v>1.8</v>
      </c>
      <c r="BU24" s="4">
        <v>1.7</v>
      </c>
      <c r="BV24" s="4">
        <v>1.8</v>
      </c>
      <c r="BW24" s="4">
        <v>1.6</v>
      </c>
      <c r="BX24" s="4">
        <v>1.7</v>
      </c>
      <c r="BY24" s="4">
        <v>1.8</v>
      </c>
      <c r="BZ24" s="4">
        <v>1.8</v>
      </c>
      <c r="CA24" s="4">
        <v>1.8</v>
      </c>
      <c r="CB24" s="4">
        <v>1.8</v>
      </c>
      <c r="CC24" s="4"/>
      <c r="CD24" s="4">
        <v>1.8</v>
      </c>
      <c r="CE24" s="4">
        <v>1.8</v>
      </c>
      <c r="CF24" s="4">
        <v>1.8</v>
      </c>
      <c r="CG24" s="4">
        <v>1.8</v>
      </c>
      <c r="CH24" s="4">
        <v>1.8</v>
      </c>
      <c r="CI24" s="4">
        <v>1.8</v>
      </c>
      <c r="CJ24" s="4"/>
      <c r="CK24" s="4">
        <v>1.8</v>
      </c>
      <c r="CL24" s="4"/>
      <c r="CM24" s="4">
        <v>1.8</v>
      </c>
      <c r="CN24" s="4">
        <v>1.8</v>
      </c>
      <c r="CO24" s="4">
        <v>1.8</v>
      </c>
      <c r="CP24" s="4">
        <v>1.8</v>
      </c>
      <c r="CQ24" s="4">
        <v>1.8</v>
      </c>
      <c r="CR24" s="4">
        <v>1.8</v>
      </c>
      <c r="CS24" s="4">
        <v>1.8</v>
      </c>
      <c r="CT24" s="4">
        <v>0</v>
      </c>
      <c r="CU24" s="4">
        <v>1.8</v>
      </c>
      <c r="CV24" s="4">
        <v>0</v>
      </c>
      <c r="CW24" s="4">
        <v>0</v>
      </c>
      <c r="CX24" s="4">
        <v>1.8</v>
      </c>
      <c r="CY24" s="4">
        <v>1.8</v>
      </c>
      <c r="CZ24" s="4">
        <v>1.8</v>
      </c>
      <c r="DA24" s="4">
        <v>1.8</v>
      </c>
      <c r="DB24" s="4">
        <v>1.8</v>
      </c>
      <c r="DC24" s="4">
        <v>0</v>
      </c>
      <c r="DD24" s="4">
        <v>0.4</v>
      </c>
      <c r="DE24" s="4">
        <v>1.8</v>
      </c>
      <c r="DF24" s="4">
        <v>1.8</v>
      </c>
      <c r="DG24" s="4">
        <v>1.8</v>
      </c>
      <c r="DH24" s="4">
        <v>0.4</v>
      </c>
      <c r="DI24" s="4">
        <v>1.8</v>
      </c>
      <c r="DJ24" s="4">
        <v>1.8</v>
      </c>
      <c r="DK24" s="4">
        <v>1.8</v>
      </c>
      <c r="DL24" s="4">
        <v>1.8</v>
      </c>
      <c r="DM24" s="4">
        <v>1.8</v>
      </c>
      <c r="DN24" s="4">
        <v>1.8</v>
      </c>
      <c r="DO24" s="4">
        <v>1.8</v>
      </c>
      <c r="DP24" s="4">
        <v>1.8</v>
      </c>
      <c r="DQ24" s="4">
        <v>1.8</v>
      </c>
      <c r="DR24" s="4">
        <v>1.8</v>
      </c>
      <c r="DS24" s="4">
        <v>1.4</v>
      </c>
      <c r="DT24" s="4">
        <v>1.8</v>
      </c>
      <c r="DU24" s="4">
        <v>1.8</v>
      </c>
      <c r="DV24" s="4">
        <v>1.8</v>
      </c>
      <c r="DW24" s="4">
        <v>1.8</v>
      </c>
      <c r="DX24" s="4">
        <v>1.8</v>
      </c>
      <c r="DY24" s="4">
        <v>1.8</v>
      </c>
      <c r="DZ24" s="4">
        <v>1.2</v>
      </c>
      <c r="EA24" s="4">
        <v>1.8</v>
      </c>
      <c r="EB24" s="4">
        <v>1.8</v>
      </c>
      <c r="EC24" s="4">
        <v>1.8</v>
      </c>
      <c r="ED24" s="4">
        <v>1.4</v>
      </c>
      <c r="EE24" s="4">
        <v>1.8</v>
      </c>
      <c r="EF24" s="4">
        <v>1.8</v>
      </c>
      <c r="EG24" s="4">
        <v>1.8</v>
      </c>
      <c r="EH24" s="4">
        <v>1.8</v>
      </c>
      <c r="EI24" s="4">
        <v>1.8</v>
      </c>
      <c r="EJ24" s="4">
        <v>0.8</v>
      </c>
      <c r="EK24" s="4">
        <v>1.8</v>
      </c>
      <c r="EL24" s="4">
        <v>0</v>
      </c>
      <c r="EM24" s="4">
        <v>1.8</v>
      </c>
      <c r="EN24" s="4">
        <v>1.7</v>
      </c>
      <c r="EO24" s="4">
        <v>1.8</v>
      </c>
      <c r="EP24" s="4">
        <v>0</v>
      </c>
      <c r="EQ24" s="4">
        <v>1.8</v>
      </c>
    </row>
    <row r="25" spans="1:147" x14ac:dyDescent="0.25">
      <c r="A25" s="1" t="s">
        <v>239</v>
      </c>
      <c r="B25" s="8"/>
      <c r="C25" s="4">
        <v>0.4</v>
      </c>
      <c r="D25" s="4">
        <v>0.4</v>
      </c>
      <c r="E25" s="4">
        <v>0.4</v>
      </c>
      <c r="F25" s="4">
        <v>0.4</v>
      </c>
      <c r="G25" s="4">
        <v>0.4</v>
      </c>
      <c r="H25" s="4">
        <v>0.4</v>
      </c>
      <c r="I25" s="4">
        <v>0.4</v>
      </c>
      <c r="J25" s="4"/>
      <c r="K25" s="4"/>
      <c r="L25" s="4"/>
      <c r="M25" s="4"/>
      <c r="N25" s="4"/>
      <c r="O25" s="4"/>
      <c r="P25" s="4"/>
      <c r="Q25" s="4"/>
      <c r="R25" s="4"/>
      <c r="S25" s="4">
        <v>0.4</v>
      </c>
      <c r="T25" s="4">
        <v>0.4</v>
      </c>
      <c r="U25" s="4">
        <v>0.4</v>
      </c>
      <c r="V25" s="4">
        <v>0.4</v>
      </c>
      <c r="W25" s="4">
        <v>0.4</v>
      </c>
      <c r="X25" s="4">
        <v>0.4</v>
      </c>
      <c r="Y25" s="4">
        <v>0.4</v>
      </c>
      <c r="Z25" s="4">
        <v>0.4</v>
      </c>
      <c r="AA25" s="4">
        <v>0.4</v>
      </c>
      <c r="AB25" s="4">
        <v>0.4</v>
      </c>
      <c r="AC25" s="4">
        <v>0.4</v>
      </c>
      <c r="AD25" s="4">
        <v>0.4</v>
      </c>
      <c r="AE25" s="4">
        <v>0.4</v>
      </c>
      <c r="AF25" s="4">
        <v>0.4</v>
      </c>
      <c r="AG25" s="4">
        <v>0.4</v>
      </c>
      <c r="AH25" s="4"/>
      <c r="AI25" s="4">
        <v>0.4</v>
      </c>
      <c r="AJ25" s="4">
        <v>0.4</v>
      </c>
      <c r="AK25" s="4">
        <v>0.4</v>
      </c>
      <c r="AL25" s="4">
        <v>0.4</v>
      </c>
      <c r="AM25" s="4">
        <v>0.4</v>
      </c>
      <c r="AN25" s="4">
        <v>0.4</v>
      </c>
      <c r="AO25" s="4">
        <v>0.4</v>
      </c>
      <c r="AP25" s="4">
        <v>0.4</v>
      </c>
      <c r="AQ25" s="4">
        <v>0.4</v>
      </c>
      <c r="AR25" s="4">
        <v>0.4</v>
      </c>
      <c r="AS25" s="4">
        <v>0</v>
      </c>
      <c r="AT25" s="4">
        <v>0</v>
      </c>
      <c r="AU25" s="4">
        <v>0.4</v>
      </c>
      <c r="AV25" s="4">
        <v>0.4</v>
      </c>
      <c r="AW25" s="4">
        <v>0.4</v>
      </c>
      <c r="AX25" s="4">
        <v>0.4</v>
      </c>
      <c r="AY25" s="4">
        <v>0.4</v>
      </c>
      <c r="AZ25" s="4">
        <v>0.4</v>
      </c>
      <c r="BA25" s="4">
        <v>0.4</v>
      </c>
      <c r="BB25" s="4">
        <v>0.4</v>
      </c>
      <c r="BC25" s="4">
        <v>0.4</v>
      </c>
      <c r="BD25" s="4">
        <v>0.4</v>
      </c>
      <c r="BE25" s="4">
        <v>0.4</v>
      </c>
      <c r="BF25" s="4">
        <v>0.4</v>
      </c>
      <c r="BG25" s="4">
        <v>0.4</v>
      </c>
      <c r="BH25" s="4">
        <v>0.4</v>
      </c>
      <c r="BI25" s="4">
        <v>0.4</v>
      </c>
      <c r="BJ25" s="4">
        <v>0.4</v>
      </c>
      <c r="BK25" s="4">
        <v>0.4</v>
      </c>
      <c r="BL25" s="4">
        <v>0.4</v>
      </c>
      <c r="BM25" s="4">
        <v>0.4</v>
      </c>
      <c r="BN25" s="4">
        <v>0.4</v>
      </c>
      <c r="BO25" s="4">
        <v>0.4</v>
      </c>
      <c r="BP25" s="4">
        <v>0.4</v>
      </c>
      <c r="BQ25" s="4">
        <v>0.4</v>
      </c>
      <c r="BR25" s="4">
        <v>0.4</v>
      </c>
      <c r="BS25" s="4">
        <v>0.4</v>
      </c>
      <c r="BT25" s="4">
        <v>0.4</v>
      </c>
      <c r="BU25" s="4">
        <v>0.4</v>
      </c>
      <c r="BV25" s="4">
        <v>0.4</v>
      </c>
      <c r="BW25" s="4">
        <v>0.4</v>
      </c>
      <c r="BX25" s="4">
        <v>0.4</v>
      </c>
      <c r="BY25" s="4">
        <v>0.4</v>
      </c>
      <c r="BZ25" s="4">
        <v>0.4</v>
      </c>
      <c r="CA25" s="4">
        <v>0.4</v>
      </c>
      <c r="CB25" s="4">
        <v>0.4</v>
      </c>
      <c r="CC25" s="4"/>
      <c r="CD25" s="4">
        <v>0.4</v>
      </c>
      <c r="CE25" s="4">
        <v>0.4</v>
      </c>
      <c r="CF25" s="4">
        <v>0.4</v>
      </c>
      <c r="CG25" s="4">
        <v>0.4</v>
      </c>
      <c r="CH25" s="4">
        <v>0.4</v>
      </c>
      <c r="CI25" s="4">
        <v>0.4</v>
      </c>
      <c r="CJ25" s="4"/>
      <c r="CK25" s="4">
        <v>0.4</v>
      </c>
      <c r="CL25" s="4"/>
      <c r="CM25" s="4">
        <v>0.4</v>
      </c>
      <c r="CN25" s="4">
        <v>0.4</v>
      </c>
      <c r="CO25" s="4">
        <v>0.4</v>
      </c>
      <c r="CP25" s="4">
        <v>0.4</v>
      </c>
      <c r="CQ25" s="4">
        <v>0.4</v>
      </c>
      <c r="CR25" s="4">
        <v>0.4</v>
      </c>
      <c r="CS25" s="4">
        <v>0.4</v>
      </c>
      <c r="CT25" s="4">
        <v>0.4</v>
      </c>
      <c r="CU25" s="4">
        <v>0.4</v>
      </c>
      <c r="CV25" s="4">
        <v>0.4</v>
      </c>
      <c r="CW25" s="4">
        <v>0.4</v>
      </c>
      <c r="CX25" s="4">
        <v>0.4</v>
      </c>
      <c r="CY25" s="4">
        <v>0.4</v>
      </c>
      <c r="CZ25" s="4">
        <v>0.4</v>
      </c>
      <c r="DA25" s="4">
        <v>0.4</v>
      </c>
      <c r="DB25" s="4">
        <v>0.4</v>
      </c>
      <c r="DC25" s="4">
        <v>0.4</v>
      </c>
      <c r="DD25" s="4"/>
      <c r="DE25" s="4">
        <v>0.4</v>
      </c>
      <c r="DF25" s="4">
        <v>0.4</v>
      </c>
      <c r="DG25" s="4">
        <v>0.4</v>
      </c>
      <c r="DH25" s="4"/>
      <c r="DI25" s="4">
        <v>0.4</v>
      </c>
      <c r="DJ25" s="4">
        <v>0.4</v>
      </c>
      <c r="DK25" s="4">
        <v>0.4</v>
      </c>
      <c r="DL25" s="4">
        <v>0.4</v>
      </c>
      <c r="DM25" s="4">
        <v>0.4</v>
      </c>
      <c r="DN25" s="4">
        <v>0.4</v>
      </c>
      <c r="DO25" s="4">
        <v>0.4</v>
      </c>
      <c r="DP25" s="4">
        <v>0.4</v>
      </c>
      <c r="DQ25" s="4">
        <v>0.4</v>
      </c>
      <c r="DR25" s="4">
        <v>0.4</v>
      </c>
      <c r="DS25" s="4">
        <v>0.4</v>
      </c>
      <c r="DT25" s="4">
        <v>0.4</v>
      </c>
      <c r="DU25" s="4">
        <v>0.4</v>
      </c>
      <c r="DV25" s="4">
        <v>0.4</v>
      </c>
      <c r="DW25" s="4">
        <v>0.4</v>
      </c>
      <c r="DX25" s="4">
        <v>0.4</v>
      </c>
      <c r="DY25" s="4">
        <v>0.4</v>
      </c>
      <c r="DZ25" s="4">
        <v>0.4</v>
      </c>
      <c r="EA25" s="4">
        <v>0.4</v>
      </c>
      <c r="EB25" s="4">
        <v>0.4</v>
      </c>
      <c r="EC25" s="4">
        <v>0.4</v>
      </c>
      <c r="ED25" s="4">
        <v>0.4</v>
      </c>
      <c r="EE25" s="4">
        <v>0.4</v>
      </c>
      <c r="EF25" s="4">
        <v>0.4</v>
      </c>
      <c r="EG25" s="4">
        <v>0.4</v>
      </c>
      <c r="EH25" s="4">
        <v>0.4</v>
      </c>
      <c r="EI25" s="4">
        <v>0.4</v>
      </c>
      <c r="EJ25" s="4">
        <v>0.4</v>
      </c>
      <c r="EK25" s="4">
        <v>0.4</v>
      </c>
      <c r="EL25" s="4">
        <v>0.4</v>
      </c>
      <c r="EM25" s="4">
        <v>0.4</v>
      </c>
      <c r="EN25" s="4">
        <v>0.4</v>
      </c>
      <c r="EO25" s="4">
        <v>0.4</v>
      </c>
      <c r="EP25" s="4">
        <v>0.44</v>
      </c>
      <c r="EQ25" s="4">
        <v>0.4</v>
      </c>
    </row>
    <row r="26" spans="1:147" x14ac:dyDescent="0.25">
      <c r="A26" s="1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</row>
    <row r="27" spans="1:147" x14ac:dyDescent="0.25">
      <c r="A27" s="28" t="s">
        <v>92</v>
      </c>
      <c r="B27" s="28"/>
      <c r="C27" s="30">
        <v>87</v>
      </c>
      <c r="D27" s="32">
        <v>87</v>
      </c>
      <c r="E27" s="32">
        <v>87</v>
      </c>
      <c r="F27" s="32">
        <v>87</v>
      </c>
      <c r="G27" s="32">
        <v>87</v>
      </c>
      <c r="H27" s="32">
        <v>67.5</v>
      </c>
      <c r="I27" s="32">
        <v>87</v>
      </c>
      <c r="J27" s="32"/>
      <c r="K27" s="32"/>
      <c r="L27" s="32"/>
      <c r="M27" s="32"/>
      <c r="N27" s="32"/>
      <c r="O27" s="32"/>
      <c r="P27" s="32"/>
      <c r="Q27" s="32"/>
      <c r="R27" s="32"/>
      <c r="S27" s="31">
        <v>87</v>
      </c>
      <c r="T27" s="31">
        <v>87</v>
      </c>
      <c r="U27" s="31">
        <v>87</v>
      </c>
      <c r="V27" s="31">
        <v>87</v>
      </c>
      <c r="W27" s="31">
        <v>67.099999999999994</v>
      </c>
      <c r="X27" s="31">
        <v>87</v>
      </c>
      <c r="Y27" s="31">
        <v>87</v>
      </c>
      <c r="Z27" s="31">
        <v>87</v>
      </c>
      <c r="AA27" s="31">
        <v>87</v>
      </c>
      <c r="AB27" s="31">
        <v>87</v>
      </c>
      <c r="AC27" s="31">
        <v>87</v>
      </c>
      <c r="AD27" s="31">
        <v>87</v>
      </c>
      <c r="AE27" s="31">
        <v>87</v>
      </c>
      <c r="AF27" s="31">
        <v>87</v>
      </c>
      <c r="AG27" s="31">
        <v>87</v>
      </c>
      <c r="AH27" s="31"/>
      <c r="AI27" s="31">
        <v>58.5</v>
      </c>
      <c r="AJ27" s="31">
        <v>87</v>
      </c>
      <c r="AK27" s="31">
        <v>87</v>
      </c>
      <c r="AL27" s="31">
        <v>59.1</v>
      </c>
      <c r="AM27" s="31">
        <v>58.3</v>
      </c>
      <c r="AN27" s="31">
        <v>59.7</v>
      </c>
      <c r="AO27" s="31">
        <v>61.6</v>
      </c>
      <c r="AP27" s="31">
        <v>60.2</v>
      </c>
      <c r="AQ27" s="31">
        <v>64.7</v>
      </c>
      <c r="AR27" s="31">
        <v>61.2</v>
      </c>
      <c r="AS27" s="31">
        <v>87</v>
      </c>
      <c r="AT27" s="31">
        <v>87</v>
      </c>
      <c r="AU27" s="31">
        <v>56.5</v>
      </c>
      <c r="AV27" s="31">
        <v>70.5</v>
      </c>
      <c r="AW27" s="31">
        <v>61.8</v>
      </c>
      <c r="AX27" s="31">
        <v>59.6</v>
      </c>
      <c r="AY27" s="31">
        <v>54.4</v>
      </c>
      <c r="AZ27" s="31">
        <v>53.2</v>
      </c>
      <c r="BA27" s="31">
        <v>55.6</v>
      </c>
      <c r="BB27" s="31">
        <v>51</v>
      </c>
      <c r="BC27" s="31">
        <v>63.9</v>
      </c>
      <c r="BD27" s="31">
        <v>62.6</v>
      </c>
      <c r="BE27" s="31">
        <v>49.1</v>
      </c>
      <c r="BF27" s="31">
        <v>60.2</v>
      </c>
      <c r="BG27" s="31">
        <v>62.6</v>
      </c>
      <c r="BH27" s="31">
        <v>60.5</v>
      </c>
      <c r="BI27" s="31">
        <v>62.1</v>
      </c>
      <c r="BJ27" s="31">
        <v>64.5</v>
      </c>
      <c r="BK27" s="31">
        <v>61.9</v>
      </c>
      <c r="BL27" s="31">
        <v>68.900000000000006</v>
      </c>
      <c r="BM27" s="31">
        <v>63.6</v>
      </c>
      <c r="BN27" s="31">
        <v>87</v>
      </c>
      <c r="BO27" s="31">
        <v>63.2</v>
      </c>
      <c r="BP27" s="31">
        <v>67.099999999999994</v>
      </c>
      <c r="BQ27" s="31">
        <v>60.3</v>
      </c>
      <c r="BR27" s="31">
        <v>66.2</v>
      </c>
      <c r="BS27" s="31">
        <v>70.5</v>
      </c>
      <c r="BT27" s="31">
        <v>54.4</v>
      </c>
      <c r="BU27" s="31">
        <v>61</v>
      </c>
      <c r="BV27" s="31">
        <v>47.5</v>
      </c>
      <c r="BW27" s="31">
        <v>65.599999999999994</v>
      </c>
      <c r="BX27" s="31">
        <v>66.599999999999994</v>
      </c>
      <c r="BY27" s="31">
        <v>57</v>
      </c>
      <c r="BZ27" s="31">
        <v>67.099999999999994</v>
      </c>
      <c r="CA27" s="31">
        <v>51.6</v>
      </c>
      <c r="CB27" s="31">
        <v>51</v>
      </c>
      <c r="CC27" s="31"/>
      <c r="CD27" s="31">
        <v>59.7</v>
      </c>
      <c r="CE27" s="31">
        <v>60.6</v>
      </c>
      <c r="CF27" s="31">
        <v>61</v>
      </c>
      <c r="CG27" s="31">
        <v>61.4</v>
      </c>
      <c r="CH27" s="31">
        <v>62.1</v>
      </c>
      <c r="CI27" s="31">
        <v>56</v>
      </c>
      <c r="CJ27" s="31"/>
      <c r="CK27" s="31">
        <v>60.9</v>
      </c>
      <c r="CL27" s="31"/>
      <c r="CM27" s="31">
        <v>53.5</v>
      </c>
      <c r="CN27" s="31">
        <v>51.9</v>
      </c>
      <c r="CO27" s="31">
        <v>62.2</v>
      </c>
      <c r="CP27" s="31">
        <v>66.400000000000006</v>
      </c>
      <c r="CQ27" s="31">
        <v>55.6</v>
      </c>
      <c r="CR27" s="31">
        <v>53.8</v>
      </c>
      <c r="CS27" s="31">
        <v>53.8</v>
      </c>
      <c r="CT27" s="31">
        <v>87</v>
      </c>
      <c r="CU27" s="31">
        <v>62.6</v>
      </c>
      <c r="CV27" s="31">
        <v>87</v>
      </c>
      <c r="CW27" s="31">
        <v>87</v>
      </c>
      <c r="CX27" s="31">
        <v>62.4</v>
      </c>
      <c r="CY27" s="31">
        <v>46.3</v>
      </c>
      <c r="CZ27" s="31">
        <v>59.6</v>
      </c>
      <c r="DA27" s="31">
        <v>63.4</v>
      </c>
      <c r="DB27" s="31">
        <v>48.9</v>
      </c>
      <c r="DC27" s="31">
        <v>87</v>
      </c>
      <c r="DD27" s="31">
        <v>67</v>
      </c>
      <c r="DE27" s="31">
        <v>66.599999999999994</v>
      </c>
      <c r="DF27" s="31">
        <v>64.8</v>
      </c>
      <c r="DG27" s="31">
        <v>62.6</v>
      </c>
      <c r="DH27" s="31">
        <v>63</v>
      </c>
      <c r="DI27" s="31">
        <v>57.8</v>
      </c>
      <c r="DJ27" s="31">
        <v>51.3</v>
      </c>
      <c r="DK27" s="31">
        <v>52.6</v>
      </c>
      <c r="DL27" s="31">
        <v>62.7</v>
      </c>
      <c r="DM27" s="31">
        <v>54.9</v>
      </c>
      <c r="DN27" s="31">
        <v>62.4</v>
      </c>
      <c r="DO27" s="31">
        <v>60.3</v>
      </c>
      <c r="DP27" s="31">
        <v>68.3</v>
      </c>
      <c r="DQ27" s="31">
        <v>57.6</v>
      </c>
      <c r="DR27" s="31">
        <v>64.3</v>
      </c>
      <c r="DS27" s="31">
        <v>68</v>
      </c>
      <c r="DT27" s="31">
        <v>53.6</v>
      </c>
      <c r="DU27" s="31">
        <v>54.8</v>
      </c>
      <c r="DV27" s="31">
        <v>62.1</v>
      </c>
      <c r="DW27" s="31">
        <v>62.1</v>
      </c>
      <c r="DX27" s="31">
        <v>59.4</v>
      </c>
      <c r="DY27" s="31">
        <v>65</v>
      </c>
      <c r="DZ27" s="31">
        <v>67.5</v>
      </c>
      <c r="EA27" s="31">
        <v>49.2</v>
      </c>
      <c r="EB27" s="31">
        <v>54.1</v>
      </c>
      <c r="EC27" s="31">
        <v>61.4</v>
      </c>
      <c r="ED27" s="31">
        <v>56.1</v>
      </c>
      <c r="EE27" s="31">
        <v>61</v>
      </c>
      <c r="EF27" s="31">
        <v>66.599999999999994</v>
      </c>
      <c r="EG27" s="31">
        <v>65.400000000000006</v>
      </c>
      <c r="EH27" s="31">
        <v>59.5</v>
      </c>
      <c r="EI27" s="31">
        <v>61</v>
      </c>
      <c r="EJ27" s="31">
        <v>66.099999999999994</v>
      </c>
      <c r="EK27" s="31">
        <v>54.2</v>
      </c>
      <c r="EL27" s="31">
        <v>87</v>
      </c>
      <c r="EM27" s="31">
        <v>63.2</v>
      </c>
      <c r="EN27" s="31">
        <v>61.7</v>
      </c>
      <c r="EO27" s="31">
        <v>63.2</v>
      </c>
      <c r="EP27" s="31">
        <v>86.96</v>
      </c>
      <c r="EQ27" s="31">
        <v>63.6</v>
      </c>
    </row>
    <row r="28" spans="1:147" x14ac:dyDescent="0.25">
      <c r="A28" s="1" t="s">
        <v>240</v>
      </c>
      <c r="B28" s="8"/>
      <c r="C28" s="4">
        <v>87.4</v>
      </c>
      <c r="D28" s="4">
        <v>87.4</v>
      </c>
      <c r="E28" s="4">
        <v>87.4</v>
      </c>
      <c r="F28" s="4">
        <v>87.4</v>
      </c>
      <c r="G28" s="4">
        <v>87.4</v>
      </c>
      <c r="H28" s="4">
        <v>87.4</v>
      </c>
      <c r="I28" s="4">
        <v>87.4</v>
      </c>
      <c r="J28" s="4"/>
      <c r="K28" s="4"/>
      <c r="L28" s="4"/>
      <c r="M28" s="4"/>
      <c r="N28" s="4"/>
      <c r="O28" s="4"/>
      <c r="P28" s="4"/>
      <c r="Q28" s="4"/>
      <c r="R28" s="4"/>
      <c r="S28" s="4">
        <v>87.4</v>
      </c>
      <c r="T28" s="4">
        <v>87.4</v>
      </c>
      <c r="U28" s="4">
        <v>87.4</v>
      </c>
      <c r="V28" s="4">
        <v>87.4</v>
      </c>
      <c r="W28" s="4">
        <v>87.4</v>
      </c>
      <c r="X28" s="4">
        <v>87.4</v>
      </c>
      <c r="Y28" s="4">
        <v>87.4</v>
      </c>
      <c r="Z28" s="4">
        <v>87.4</v>
      </c>
      <c r="AA28" s="4">
        <v>87.4</v>
      </c>
      <c r="AB28" s="4">
        <v>87.4</v>
      </c>
      <c r="AC28" s="4">
        <v>87.4</v>
      </c>
      <c r="AD28" s="4">
        <v>87.4</v>
      </c>
      <c r="AE28" s="4">
        <v>87.4</v>
      </c>
      <c r="AF28" s="4">
        <v>87.4</v>
      </c>
      <c r="AG28" s="4">
        <v>87.4</v>
      </c>
      <c r="AH28" s="4"/>
      <c r="AI28" s="4">
        <v>87.4</v>
      </c>
      <c r="AJ28" s="4">
        <v>87.4</v>
      </c>
      <c r="AK28" s="4">
        <v>87.4</v>
      </c>
      <c r="AL28" s="4">
        <v>87.4</v>
      </c>
      <c r="AM28" s="4">
        <v>87.4</v>
      </c>
      <c r="AN28" s="4">
        <v>87.4</v>
      </c>
      <c r="AO28" s="4">
        <v>87.4</v>
      </c>
      <c r="AP28" s="4">
        <v>87.4</v>
      </c>
      <c r="AQ28" s="4">
        <v>87.4</v>
      </c>
      <c r="AR28" s="4">
        <v>87.4</v>
      </c>
      <c r="AS28" s="4">
        <v>87.4</v>
      </c>
      <c r="AT28" s="4">
        <v>87.4</v>
      </c>
      <c r="AU28" s="4">
        <v>87.4</v>
      </c>
      <c r="AV28" s="4">
        <v>87.4</v>
      </c>
      <c r="AW28" s="4">
        <v>87.4</v>
      </c>
      <c r="AX28" s="4">
        <v>87.4</v>
      </c>
      <c r="AY28" s="4">
        <v>87.4</v>
      </c>
      <c r="AZ28" s="4">
        <v>87.4</v>
      </c>
      <c r="BA28" s="4">
        <v>87.4</v>
      </c>
      <c r="BB28" s="4">
        <v>87.4</v>
      </c>
      <c r="BC28" s="4">
        <v>87.4</v>
      </c>
      <c r="BD28" s="4">
        <v>87.4</v>
      </c>
      <c r="BE28" s="4">
        <v>87.4</v>
      </c>
      <c r="BF28" s="4">
        <v>87.4</v>
      </c>
      <c r="BG28" s="4">
        <v>87.4</v>
      </c>
      <c r="BH28" s="4">
        <v>87.4</v>
      </c>
      <c r="BI28" s="4">
        <v>87.4</v>
      </c>
      <c r="BJ28" s="4">
        <v>87.4</v>
      </c>
      <c r="BK28" s="4">
        <v>87.4</v>
      </c>
      <c r="BL28" s="4">
        <v>87.4</v>
      </c>
      <c r="BM28" s="4">
        <v>87.4</v>
      </c>
      <c r="BN28" s="4">
        <v>87.4</v>
      </c>
      <c r="BO28" s="4">
        <v>87.4</v>
      </c>
      <c r="BP28" s="4">
        <v>87.4</v>
      </c>
      <c r="BQ28" s="4">
        <v>87.4</v>
      </c>
      <c r="BR28" s="4">
        <v>87.4</v>
      </c>
      <c r="BS28" s="4">
        <v>87.4</v>
      </c>
      <c r="BT28" s="4">
        <v>87.4</v>
      </c>
      <c r="BU28" s="4">
        <v>87.4</v>
      </c>
      <c r="BV28" s="4">
        <v>87.4</v>
      </c>
      <c r="BW28" s="4">
        <v>87.4</v>
      </c>
      <c r="BX28" s="4">
        <v>87.4</v>
      </c>
      <c r="BY28" s="4">
        <v>87.4</v>
      </c>
      <c r="BZ28" s="4">
        <v>87.4</v>
      </c>
      <c r="CA28" s="4">
        <v>87.4</v>
      </c>
      <c r="CB28" s="4">
        <v>87.4</v>
      </c>
      <c r="CC28" s="4"/>
      <c r="CD28" s="4">
        <v>87.4</v>
      </c>
      <c r="CE28" s="4">
        <v>87.4</v>
      </c>
      <c r="CF28" s="4">
        <v>87.4</v>
      </c>
      <c r="CG28" s="4">
        <v>87.4</v>
      </c>
      <c r="CH28" s="4">
        <v>87.4</v>
      </c>
      <c r="CI28" s="4">
        <v>87.4</v>
      </c>
      <c r="CJ28" s="4"/>
      <c r="CK28" s="4">
        <v>87.4</v>
      </c>
      <c r="CL28" s="4"/>
      <c r="CM28" s="4">
        <v>87.4</v>
      </c>
      <c r="CN28" s="4">
        <v>87.4</v>
      </c>
      <c r="CO28" s="4">
        <v>87.4</v>
      </c>
      <c r="CP28" s="4">
        <v>87.4</v>
      </c>
      <c r="CQ28" s="4">
        <v>87.4</v>
      </c>
      <c r="CR28" s="4">
        <v>87.4</v>
      </c>
      <c r="CS28" s="4">
        <v>87.4</v>
      </c>
      <c r="CT28" s="4">
        <v>87.4</v>
      </c>
      <c r="CU28" s="4">
        <v>87.4</v>
      </c>
      <c r="CV28" s="4">
        <v>87.4</v>
      </c>
      <c r="CW28" s="4">
        <v>87.4</v>
      </c>
      <c r="CX28" s="4">
        <v>87.4</v>
      </c>
      <c r="CY28" s="4">
        <v>87.4</v>
      </c>
      <c r="CZ28" s="4">
        <v>87.4</v>
      </c>
      <c r="DA28" s="4">
        <v>87.4</v>
      </c>
      <c r="DB28" s="4">
        <v>87.4</v>
      </c>
      <c r="DC28" s="4">
        <v>87.4</v>
      </c>
      <c r="DD28" s="4">
        <v>87.4</v>
      </c>
      <c r="DE28" s="4">
        <v>87.4</v>
      </c>
      <c r="DF28" s="4">
        <v>87.4</v>
      </c>
      <c r="DG28" s="4">
        <v>87.4</v>
      </c>
      <c r="DH28" s="4">
        <v>87.4</v>
      </c>
      <c r="DI28" s="4">
        <v>87.4</v>
      </c>
      <c r="DJ28" s="4">
        <v>87.4</v>
      </c>
      <c r="DK28" s="4">
        <v>87.4</v>
      </c>
      <c r="DL28" s="4">
        <v>87.4</v>
      </c>
      <c r="DM28" s="4">
        <v>87.4</v>
      </c>
      <c r="DN28" s="4">
        <v>87.4</v>
      </c>
      <c r="DO28" s="4">
        <v>87.4</v>
      </c>
      <c r="DP28" s="4">
        <v>87.4</v>
      </c>
      <c r="DQ28" s="4">
        <v>87.4</v>
      </c>
      <c r="DR28" s="4">
        <v>87.4</v>
      </c>
      <c r="DS28" s="4">
        <v>87.4</v>
      </c>
      <c r="DT28" s="4">
        <v>87.4</v>
      </c>
      <c r="DU28" s="4">
        <v>87.4</v>
      </c>
      <c r="DV28" s="4">
        <v>87.4</v>
      </c>
      <c r="DW28" s="4">
        <v>87.4</v>
      </c>
      <c r="DX28" s="4">
        <v>87.4</v>
      </c>
      <c r="DY28" s="4">
        <v>87.4</v>
      </c>
      <c r="DZ28" s="4">
        <v>87.4</v>
      </c>
      <c r="EA28" s="4">
        <v>87.4</v>
      </c>
      <c r="EB28" s="4">
        <v>87.4</v>
      </c>
      <c r="EC28" s="4">
        <v>87.4</v>
      </c>
      <c r="ED28" s="4">
        <v>87.4</v>
      </c>
      <c r="EE28" s="4">
        <v>87.4</v>
      </c>
      <c r="EF28" s="4">
        <v>87.4</v>
      </c>
      <c r="EG28" s="4">
        <v>87.4</v>
      </c>
      <c r="EH28" s="4">
        <v>87.4</v>
      </c>
      <c r="EI28" s="4">
        <v>87.4</v>
      </c>
      <c r="EJ28" s="4">
        <v>87.4</v>
      </c>
      <c r="EK28" s="4">
        <v>87.4</v>
      </c>
      <c r="EL28" s="4">
        <v>87.4</v>
      </c>
      <c r="EM28" s="4">
        <v>87.4</v>
      </c>
      <c r="EN28" s="4">
        <v>87.4</v>
      </c>
      <c r="EO28" s="4">
        <v>87.4</v>
      </c>
      <c r="EP28" s="4">
        <v>87.4</v>
      </c>
      <c r="EQ28" s="4">
        <v>87.4</v>
      </c>
    </row>
    <row r="29" spans="1:147" x14ac:dyDescent="0.25">
      <c r="A29" s="1" t="s">
        <v>94</v>
      </c>
      <c r="B29" s="8"/>
      <c r="C29" s="4">
        <v>99</v>
      </c>
      <c r="D29" s="4">
        <v>99</v>
      </c>
      <c r="E29" s="4">
        <v>99</v>
      </c>
      <c r="F29" s="4">
        <v>99</v>
      </c>
      <c r="G29" s="4">
        <v>99</v>
      </c>
      <c r="H29" s="4">
        <v>77</v>
      </c>
      <c r="I29" s="4">
        <v>99</v>
      </c>
      <c r="J29" s="4"/>
      <c r="K29" s="4"/>
      <c r="L29" s="4"/>
      <c r="M29" s="4"/>
      <c r="N29" s="4"/>
      <c r="O29" s="4"/>
      <c r="P29" s="4"/>
      <c r="Q29" s="4"/>
      <c r="R29" s="4"/>
      <c r="S29" s="4">
        <v>99</v>
      </c>
      <c r="T29" s="4">
        <v>99</v>
      </c>
      <c r="U29" s="4">
        <v>99</v>
      </c>
      <c r="V29" s="4">
        <v>99</v>
      </c>
      <c r="W29" s="4">
        <v>77</v>
      </c>
      <c r="X29" s="4">
        <v>99</v>
      </c>
      <c r="Y29" s="4">
        <v>99</v>
      </c>
      <c r="Z29" s="4">
        <v>99</v>
      </c>
      <c r="AA29" s="4">
        <v>99</v>
      </c>
      <c r="AB29" s="4">
        <v>99</v>
      </c>
      <c r="AC29" s="4">
        <v>99</v>
      </c>
      <c r="AD29" s="4">
        <v>99</v>
      </c>
      <c r="AE29" s="4">
        <v>99</v>
      </c>
      <c r="AF29" s="4">
        <v>99</v>
      </c>
      <c r="AG29" s="4">
        <v>99</v>
      </c>
      <c r="AH29" s="4"/>
      <c r="AI29" s="4">
        <v>67</v>
      </c>
      <c r="AJ29" s="4">
        <v>99</v>
      </c>
      <c r="AK29" s="4">
        <v>99</v>
      </c>
      <c r="AL29" s="4">
        <v>68</v>
      </c>
      <c r="AM29" s="4">
        <v>67</v>
      </c>
      <c r="AN29" s="4">
        <v>68</v>
      </c>
      <c r="AO29" s="4">
        <v>70</v>
      </c>
      <c r="AP29" s="4">
        <v>69</v>
      </c>
      <c r="AQ29" s="4">
        <v>74</v>
      </c>
      <c r="AR29" s="4">
        <v>70</v>
      </c>
      <c r="AS29" s="4">
        <v>99</v>
      </c>
      <c r="AT29" s="4">
        <v>99</v>
      </c>
      <c r="AU29" s="4">
        <v>65</v>
      </c>
      <c r="AV29" s="4">
        <v>81</v>
      </c>
      <c r="AW29" s="4">
        <v>71</v>
      </c>
      <c r="AX29" s="4">
        <v>68</v>
      </c>
      <c r="AY29" s="4">
        <v>62</v>
      </c>
      <c r="AZ29" s="4">
        <v>61</v>
      </c>
      <c r="BA29" s="4">
        <v>64</v>
      </c>
      <c r="BB29" s="4">
        <v>58</v>
      </c>
      <c r="BC29" s="4">
        <v>73</v>
      </c>
      <c r="BD29" s="4">
        <v>72</v>
      </c>
      <c r="BE29" s="4">
        <v>56</v>
      </c>
      <c r="BF29" s="4">
        <v>69</v>
      </c>
      <c r="BG29" s="4">
        <v>72</v>
      </c>
      <c r="BH29" s="4">
        <v>69</v>
      </c>
      <c r="BI29" s="4">
        <v>71</v>
      </c>
      <c r="BJ29" s="4">
        <v>74</v>
      </c>
      <c r="BK29" s="4">
        <v>71</v>
      </c>
      <c r="BL29" s="4">
        <v>79</v>
      </c>
      <c r="BM29" s="4">
        <v>73</v>
      </c>
      <c r="BN29" s="4">
        <v>99</v>
      </c>
      <c r="BO29" s="4">
        <v>72</v>
      </c>
      <c r="BP29" s="4">
        <v>77</v>
      </c>
      <c r="BQ29" s="4">
        <v>69</v>
      </c>
      <c r="BR29" s="4">
        <v>76</v>
      </c>
      <c r="BS29" s="4">
        <v>81</v>
      </c>
      <c r="BT29" s="4">
        <v>62</v>
      </c>
      <c r="BU29" s="4">
        <v>70</v>
      </c>
      <c r="BV29" s="4">
        <v>54</v>
      </c>
      <c r="BW29" s="4">
        <v>75</v>
      </c>
      <c r="BX29" s="4">
        <v>76</v>
      </c>
      <c r="BY29" s="4">
        <v>65</v>
      </c>
      <c r="BZ29" s="4">
        <v>77</v>
      </c>
      <c r="CA29" s="4">
        <v>59</v>
      </c>
      <c r="CB29" s="4">
        <v>58</v>
      </c>
      <c r="CC29" s="4"/>
      <c r="CD29" s="4">
        <v>68</v>
      </c>
      <c r="CE29" s="4">
        <v>69</v>
      </c>
      <c r="CF29" s="4">
        <v>70</v>
      </c>
      <c r="CG29" s="4">
        <v>70</v>
      </c>
      <c r="CH29" s="4">
        <v>71</v>
      </c>
      <c r="CI29" s="4">
        <v>64</v>
      </c>
      <c r="CJ29" s="4"/>
      <c r="CK29" s="4">
        <v>70</v>
      </c>
      <c r="CL29" s="4"/>
      <c r="CM29" s="4">
        <v>61</v>
      </c>
      <c r="CN29" s="4">
        <v>59</v>
      </c>
      <c r="CO29" s="4">
        <v>71</v>
      </c>
      <c r="CP29" s="4">
        <v>76</v>
      </c>
      <c r="CQ29" s="4">
        <v>64</v>
      </c>
      <c r="CR29" s="4">
        <v>62</v>
      </c>
      <c r="CS29" s="4">
        <v>62</v>
      </c>
      <c r="CT29" s="4">
        <v>99</v>
      </c>
      <c r="CU29" s="4">
        <v>72</v>
      </c>
      <c r="CV29" s="4">
        <v>99</v>
      </c>
      <c r="CW29" s="4">
        <v>99</v>
      </c>
      <c r="CX29" s="4">
        <v>71</v>
      </c>
      <c r="CY29" s="4">
        <v>53</v>
      </c>
      <c r="CZ29" s="4">
        <v>68</v>
      </c>
      <c r="DA29" s="4">
        <v>73</v>
      </c>
      <c r="DB29" s="4">
        <v>56</v>
      </c>
      <c r="DC29" s="4">
        <v>99</v>
      </c>
      <c r="DD29" s="4">
        <v>77</v>
      </c>
      <c r="DE29" s="4">
        <v>76</v>
      </c>
      <c r="DF29" s="4">
        <v>74</v>
      </c>
      <c r="DG29" s="4">
        <v>72</v>
      </c>
      <c r="DH29" s="4">
        <v>72</v>
      </c>
      <c r="DI29" s="4">
        <v>66</v>
      </c>
      <c r="DJ29" s="4">
        <v>59</v>
      </c>
      <c r="DK29" s="4">
        <v>60</v>
      </c>
      <c r="DL29" s="4">
        <v>72</v>
      </c>
      <c r="DM29" s="4">
        <v>63</v>
      </c>
      <c r="DN29" s="4">
        <v>71</v>
      </c>
      <c r="DO29" s="4">
        <v>69</v>
      </c>
      <c r="DP29" s="4">
        <v>78</v>
      </c>
      <c r="DQ29" s="4">
        <v>66</v>
      </c>
      <c r="DR29" s="4">
        <v>74</v>
      </c>
      <c r="DS29" s="4">
        <v>78</v>
      </c>
      <c r="DT29" s="4">
        <v>61</v>
      </c>
      <c r="DU29" s="4">
        <v>63</v>
      </c>
      <c r="DV29" s="4">
        <v>71</v>
      </c>
      <c r="DW29" s="4">
        <v>71</v>
      </c>
      <c r="DX29" s="4">
        <v>68</v>
      </c>
      <c r="DY29" s="4">
        <v>74</v>
      </c>
      <c r="DZ29" s="4">
        <v>77</v>
      </c>
      <c r="EA29" s="4">
        <v>56</v>
      </c>
      <c r="EB29" s="4">
        <v>62</v>
      </c>
      <c r="EC29" s="4">
        <v>70</v>
      </c>
      <c r="ED29" s="4">
        <v>64</v>
      </c>
      <c r="EE29" s="4">
        <v>70</v>
      </c>
      <c r="EF29" s="4">
        <v>76</v>
      </c>
      <c r="EG29" s="4">
        <v>75</v>
      </c>
      <c r="EH29" s="4">
        <v>68</v>
      </c>
      <c r="EI29" s="4">
        <v>70</v>
      </c>
      <c r="EJ29" s="4">
        <v>76</v>
      </c>
      <c r="EK29" s="4">
        <v>62</v>
      </c>
      <c r="EL29" s="4">
        <v>99</v>
      </c>
      <c r="EM29" s="4">
        <v>72</v>
      </c>
      <c r="EN29" s="4">
        <v>71</v>
      </c>
      <c r="EO29" s="4">
        <v>72</v>
      </c>
      <c r="EP29" s="4">
        <v>99.5</v>
      </c>
      <c r="EQ29" s="4">
        <v>73</v>
      </c>
    </row>
    <row r="30" spans="1:147" x14ac:dyDescent="0.25">
      <c r="A30" s="1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</row>
    <row r="31" spans="1:147" x14ac:dyDescent="0.25">
      <c r="A31" s="3" t="s">
        <v>0</v>
      </c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</row>
    <row r="32" spans="1:147" s="132" customFormat="1" x14ac:dyDescent="0.25">
      <c r="A32" s="2" t="s">
        <v>1</v>
      </c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</row>
    <row r="33" spans="1:147" x14ac:dyDescent="0.25">
      <c r="A33" s="1" t="s">
        <v>2</v>
      </c>
      <c r="B33" s="8" t="s">
        <v>8</v>
      </c>
      <c r="C33" s="4">
        <v>69826.02</v>
      </c>
      <c r="D33" s="4">
        <v>95270.96</v>
      </c>
      <c r="E33" s="4">
        <v>89954.29</v>
      </c>
      <c r="F33" s="4">
        <v>35398.82</v>
      </c>
      <c r="G33" s="4">
        <v>66494.27</v>
      </c>
      <c r="H33" s="4">
        <v>40104.339999999997</v>
      </c>
      <c r="I33" s="4">
        <v>33793.61</v>
      </c>
      <c r="J33" s="4">
        <v>37426.82</v>
      </c>
      <c r="K33" s="4">
        <v>56913.26</v>
      </c>
      <c r="L33" s="4">
        <v>51980.09</v>
      </c>
      <c r="M33" s="4">
        <v>39376.92</v>
      </c>
      <c r="N33" s="4">
        <v>55283.519999999997</v>
      </c>
      <c r="O33" s="4">
        <v>20167.759999999998</v>
      </c>
      <c r="P33" s="4">
        <v>34367.18</v>
      </c>
      <c r="Q33" s="4">
        <v>38751.07</v>
      </c>
      <c r="R33" s="4">
        <v>72046.7</v>
      </c>
      <c r="S33" s="4">
        <v>40237.07</v>
      </c>
      <c r="T33" s="4">
        <v>56152.45</v>
      </c>
      <c r="U33" s="4">
        <v>16849.57</v>
      </c>
      <c r="V33" s="4">
        <v>18266.66</v>
      </c>
      <c r="W33" s="4">
        <v>57197.56</v>
      </c>
      <c r="X33" s="4">
        <v>27458.99</v>
      </c>
      <c r="Y33" s="4">
        <v>30982.560000000001</v>
      </c>
      <c r="Z33" s="4">
        <v>19114.03</v>
      </c>
      <c r="AA33" s="4">
        <v>19461.21</v>
      </c>
      <c r="AB33" s="4">
        <v>44623.040000000001</v>
      </c>
      <c r="AC33" s="4">
        <v>21010.06</v>
      </c>
      <c r="AD33" s="4">
        <v>57027.15</v>
      </c>
      <c r="AE33" s="4">
        <v>46262.15</v>
      </c>
      <c r="AF33" s="4">
        <v>12148.75</v>
      </c>
      <c r="AG33" s="4">
        <v>4127.67</v>
      </c>
      <c r="AH33" s="4">
        <v>19179.75</v>
      </c>
      <c r="AI33" s="4">
        <v>46576.57</v>
      </c>
      <c r="AJ33" s="4">
        <v>44684.160000000003</v>
      </c>
      <c r="AK33" s="4">
        <v>30897.51</v>
      </c>
      <c r="AL33" s="4">
        <v>107186.87</v>
      </c>
      <c r="AM33" s="4">
        <v>49206.19</v>
      </c>
      <c r="AN33" s="4">
        <v>98171.04</v>
      </c>
      <c r="AO33" s="4">
        <v>7725.07</v>
      </c>
      <c r="AP33" s="4">
        <v>47865.3</v>
      </c>
      <c r="AQ33" s="4">
        <v>15590.55</v>
      </c>
      <c r="AR33" s="4">
        <v>16905.43</v>
      </c>
      <c r="AS33" s="4">
        <v>24649.13</v>
      </c>
      <c r="AT33" s="4">
        <v>14010.94</v>
      </c>
      <c r="AU33" s="4">
        <v>104346.17</v>
      </c>
      <c r="AV33" s="4">
        <v>41000.31</v>
      </c>
      <c r="AW33" s="4">
        <v>48733.65</v>
      </c>
      <c r="AX33" s="4">
        <v>116478.5</v>
      </c>
      <c r="AY33" s="4">
        <v>33963.96</v>
      </c>
      <c r="AZ33" s="4">
        <v>44630.51</v>
      </c>
      <c r="BA33" s="4">
        <v>119221.89</v>
      </c>
      <c r="BB33" s="4">
        <v>49845.63</v>
      </c>
      <c r="BC33" s="4">
        <v>7895</v>
      </c>
      <c r="BD33" s="4">
        <v>17554.3</v>
      </c>
      <c r="BE33" s="4">
        <v>40542.699999999997</v>
      </c>
      <c r="BF33" s="4">
        <v>123535.51</v>
      </c>
      <c r="BG33" s="4">
        <v>125468.04</v>
      </c>
      <c r="BH33" s="4">
        <v>129213.77</v>
      </c>
      <c r="BI33" s="4">
        <v>15531.35</v>
      </c>
      <c r="BJ33" s="4">
        <v>31146.81</v>
      </c>
      <c r="BK33" s="4">
        <v>14659.03</v>
      </c>
      <c r="BL33" s="4">
        <v>24676.04</v>
      </c>
      <c r="BM33" s="4">
        <v>23303.59</v>
      </c>
      <c r="BN33" s="4">
        <v>27445.29</v>
      </c>
      <c r="BO33" s="4">
        <v>75605.81</v>
      </c>
      <c r="BP33" s="4">
        <v>28618.75</v>
      </c>
      <c r="BQ33" s="4">
        <v>51770.5</v>
      </c>
      <c r="BR33" s="4">
        <v>40433.4</v>
      </c>
      <c r="BS33" s="4">
        <v>46939.39</v>
      </c>
      <c r="BT33" s="4">
        <v>54916.45</v>
      </c>
      <c r="BU33" s="4">
        <v>30690.45</v>
      </c>
      <c r="BV33" s="4">
        <v>21392.86</v>
      </c>
      <c r="BW33" s="4">
        <v>48449.11</v>
      </c>
      <c r="BX33" s="4">
        <v>48990.1</v>
      </c>
      <c r="BY33" s="4">
        <v>24946.82</v>
      </c>
      <c r="BZ33" s="4">
        <v>57197.56</v>
      </c>
      <c r="CA33" s="4">
        <v>30991.03</v>
      </c>
      <c r="CB33" s="4">
        <v>46468.47</v>
      </c>
      <c r="CC33" s="4">
        <v>56713.86</v>
      </c>
      <c r="CD33" s="4">
        <v>127606.45</v>
      </c>
      <c r="CE33" s="4">
        <v>67334.06</v>
      </c>
      <c r="CF33" s="4">
        <v>99186.8</v>
      </c>
      <c r="CG33" s="4">
        <v>62111.87</v>
      </c>
      <c r="CH33" s="4">
        <v>41453.57</v>
      </c>
      <c r="CI33" s="4">
        <v>44904.2</v>
      </c>
      <c r="CJ33" s="4">
        <v>45084.32</v>
      </c>
      <c r="CK33" s="4">
        <v>62430.92</v>
      </c>
      <c r="CL33" s="4">
        <v>64874.79</v>
      </c>
      <c r="CM33" s="4">
        <v>55160.29</v>
      </c>
      <c r="CN33" s="4">
        <v>30991.03</v>
      </c>
      <c r="CO33" s="4">
        <v>16968.8</v>
      </c>
      <c r="CP33" s="4">
        <v>21153.14</v>
      </c>
      <c r="CQ33" s="4">
        <v>25023.87</v>
      </c>
      <c r="CR33" s="4">
        <v>5485.49</v>
      </c>
      <c r="CS33" s="4">
        <v>11292.98</v>
      </c>
      <c r="CT33" s="4">
        <v>23682.19</v>
      </c>
      <c r="CU33" s="4">
        <v>22707.439999999999</v>
      </c>
      <c r="CV33" s="4">
        <v>7013.47</v>
      </c>
      <c r="CW33" s="4">
        <v>21178.37</v>
      </c>
      <c r="CX33" s="4">
        <v>20571.98</v>
      </c>
      <c r="CY33" s="4">
        <v>10416.35</v>
      </c>
      <c r="CZ33" s="4">
        <v>11666.76</v>
      </c>
      <c r="DA33" s="4">
        <v>19529.5</v>
      </c>
      <c r="DB33" s="4">
        <v>14199.12</v>
      </c>
      <c r="DC33" s="4">
        <v>33099.29</v>
      </c>
      <c r="DD33" s="4">
        <v>26304.54</v>
      </c>
      <c r="DE33" s="4">
        <v>26554.68</v>
      </c>
      <c r="DF33" s="4">
        <v>45151.22</v>
      </c>
      <c r="DG33" s="4">
        <v>56756.52</v>
      </c>
      <c r="DH33" s="4">
        <v>62259.22</v>
      </c>
      <c r="DI33" s="4">
        <v>48731.519999999997</v>
      </c>
      <c r="DJ33" s="4">
        <v>54505.52</v>
      </c>
      <c r="DK33" s="4">
        <v>68547.06</v>
      </c>
      <c r="DL33" s="4">
        <v>84924.23</v>
      </c>
      <c r="DM33" s="4">
        <v>82942.710000000006</v>
      </c>
      <c r="DN33" s="4">
        <v>53035.77</v>
      </c>
      <c r="DO33" s="4">
        <v>50822.51</v>
      </c>
      <c r="DP33" s="4">
        <v>41619.339999999997</v>
      </c>
      <c r="DQ33" s="4">
        <v>96837.59</v>
      </c>
      <c r="DR33" s="4">
        <v>40865.54</v>
      </c>
      <c r="DS33" s="4">
        <v>52027.92</v>
      </c>
      <c r="DT33" s="4">
        <v>33076.559999999998</v>
      </c>
      <c r="DU33" s="4">
        <v>59090.83</v>
      </c>
      <c r="DV33" s="4">
        <v>43361.73</v>
      </c>
      <c r="DW33" s="4">
        <v>40212.01</v>
      </c>
      <c r="DX33" s="4">
        <v>57418.28</v>
      </c>
      <c r="DY33" s="4">
        <v>44549.4</v>
      </c>
      <c r="DZ33" s="4">
        <v>40104.339999999997</v>
      </c>
      <c r="EA33" s="4">
        <v>12945.28</v>
      </c>
      <c r="EB33" s="4">
        <v>64545.37</v>
      </c>
      <c r="EC33" s="4">
        <v>26551.17</v>
      </c>
      <c r="ED33" s="4">
        <v>32538.6</v>
      </c>
      <c r="EE33" s="4">
        <v>105317.88</v>
      </c>
      <c r="EF33" s="4">
        <v>130942.22</v>
      </c>
      <c r="EG33" s="4">
        <v>140447.54</v>
      </c>
      <c r="EH33" s="4">
        <v>42095.39</v>
      </c>
      <c r="EI33" s="4">
        <v>52811.22</v>
      </c>
      <c r="EJ33" s="4">
        <v>68198.22</v>
      </c>
      <c r="EK33" s="4">
        <v>52065.279999999999</v>
      </c>
      <c r="EL33" s="4">
        <v>17886.29</v>
      </c>
      <c r="EM33" s="4">
        <v>53030.43</v>
      </c>
      <c r="EN33" s="4">
        <v>38989.22</v>
      </c>
      <c r="EO33" s="4">
        <v>43168.53</v>
      </c>
      <c r="EP33" s="4">
        <v>11442.19</v>
      </c>
      <c r="EQ33" s="4">
        <v>19626.669999999998</v>
      </c>
    </row>
    <row r="34" spans="1:147" x14ac:dyDescent="0.25">
      <c r="A34" s="1" t="s">
        <v>3</v>
      </c>
      <c r="B34" s="8" t="s">
        <v>9</v>
      </c>
      <c r="C34" s="4">
        <v>4652829.8099999996</v>
      </c>
      <c r="D34" s="4">
        <v>4283282.32</v>
      </c>
      <c r="E34" s="4">
        <v>5139514.0999999996</v>
      </c>
      <c r="F34" s="4">
        <v>2394330.73</v>
      </c>
      <c r="G34" s="4">
        <v>4520363.46</v>
      </c>
      <c r="H34" s="4">
        <v>2849105.32</v>
      </c>
      <c r="I34" s="4">
        <v>2395533.8199999998</v>
      </c>
      <c r="J34" s="4">
        <v>2489033.7400000002</v>
      </c>
      <c r="K34" s="4">
        <v>3608384.07</v>
      </c>
      <c r="L34" s="4">
        <v>3862462.91</v>
      </c>
      <c r="M34" s="4">
        <v>2296179.14</v>
      </c>
      <c r="N34" s="4">
        <v>3550100.86</v>
      </c>
      <c r="O34" s="4">
        <v>1353371.11</v>
      </c>
      <c r="P34" s="4">
        <v>2286808.96</v>
      </c>
      <c r="Q34" s="4">
        <v>2314247.5</v>
      </c>
      <c r="R34" s="4">
        <v>4197665.17</v>
      </c>
      <c r="S34" s="4">
        <v>3031951.51</v>
      </c>
      <c r="T34" s="4">
        <v>4001135.27</v>
      </c>
      <c r="U34" s="4">
        <v>569104.03</v>
      </c>
      <c r="V34" s="4">
        <v>1327675.55</v>
      </c>
      <c r="W34" s="4">
        <v>2824671.34</v>
      </c>
      <c r="X34" s="4">
        <v>2082069.87</v>
      </c>
      <c r="Y34" s="4">
        <v>1940339.84</v>
      </c>
      <c r="Z34" s="4">
        <v>1136755.02</v>
      </c>
      <c r="AA34" s="4">
        <v>1413338.88</v>
      </c>
      <c r="AB34" s="4">
        <v>2967781.26</v>
      </c>
      <c r="AC34" s="4">
        <v>1144517.27</v>
      </c>
      <c r="AD34" s="4">
        <v>3125303.1</v>
      </c>
      <c r="AE34" s="4">
        <v>2397891.7999999998</v>
      </c>
      <c r="AF34" s="4">
        <v>886781.07</v>
      </c>
      <c r="AG34" s="4">
        <v>196533.89</v>
      </c>
      <c r="AH34" s="4">
        <v>1389271.4</v>
      </c>
      <c r="AI34" s="4">
        <v>2100794.5</v>
      </c>
      <c r="AJ34" s="4">
        <v>3026006.47</v>
      </c>
      <c r="AK34" s="4">
        <v>2840568.59</v>
      </c>
      <c r="AL34" s="4">
        <v>5584355.2000000002</v>
      </c>
      <c r="AM34" s="4">
        <v>3277992.4</v>
      </c>
      <c r="AN34" s="4">
        <v>5091534.22</v>
      </c>
      <c r="AO34" s="4">
        <v>152537.13</v>
      </c>
      <c r="AP34" s="4">
        <v>2897468.71</v>
      </c>
      <c r="AQ34" s="4">
        <v>1131735.7</v>
      </c>
      <c r="AR34" s="4">
        <v>1233078.22</v>
      </c>
      <c r="AS34" s="4">
        <v>1857550.53</v>
      </c>
      <c r="AT34" s="4">
        <v>1150068.1599999999</v>
      </c>
      <c r="AU34" s="4">
        <v>6495549.25</v>
      </c>
      <c r="AV34" s="4">
        <v>2565472.58</v>
      </c>
      <c r="AW34" s="4">
        <v>3335330.57</v>
      </c>
      <c r="AX34" s="4">
        <v>6933714.71</v>
      </c>
      <c r="AY34" s="4">
        <v>2023913.87</v>
      </c>
      <c r="AZ34" s="4">
        <v>3176423.21</v>
      </c>
      <c r="BA34" s="4">
        <v>7084371.5999999996</v>
      </c>
      <c r="BB34" s="4">
        <v>3502256.61</v>
      </c>
      <c r="BC34" s="4">
        <v>460789.92</v>
      </c>
      <c r="BD34" s="4">
        <v>1192834.22</v>
      </c>
      <c r="BE34" s="4">
        <v>2270286.8199999998</v>
      </c>
      <c r="BF34" s="4">
        <v>7325502.0700000003</v>
      </c>
      <c r="BG34" s="4">
        <v>7374777.6600000001</v>
      </c>
      <c r="BH34" s="4">
        <v>7582499.3399999999</v>
      </c>
      <c r="BI34" s="4">
        <v>1044078.56</v>
      </c>
      <c r="BJ34" s="4">
        <v>2092915.13</v>
      </c>
      <c r="BK34" s="4">
        <v>580933.32999999996</v>
      </c>
      <c r="BL34" s="4">
        <v>1327406.6000000001</v>
      </c>
      <c r="BM34" s="4">
        <v>1878785.05</v>
      </c>
      <c r="BN34" s="4">
        <v>2042674.96</v>
      </c>
      <c r="BO34" s="4">
        <v>5614287.25</v>
      </c>
      <c r="BP34" s="4">
        <v>2184473.46</v>
      </c>
      <c r="BQ34" s="4">
        <v>3603961.74</v>
      </c>
      <c r="BR34" s="4">
        <v>1876090.2</v>
      </c>
      <c r="BS34" s="4">
        <v>2715942.9</v>
      </c>
      <c r="BT34" s="4">
        <v>3201879.3</v>
      </c>
      <c r="BU34" s="4">
        <v>1708382.65</v>
      </c>
      <c r="BV34" s="4">
        <v>605040.89</v>
      </c>
      <c r="BW34" s="4">
        <v>3412040.09</v>
      </c>
      <c r="BX34" s="4">
        <v>3515180.28</v>
      </c>
      <c r="BY34" s="4">
        <v>736674.83</v>
      </c>
      <c r="BZ34" s="4">
        <v>2824671.34</v>
      </c>
      <c r="CA34" s="4">
        <v>1954093.5</v>
      </c>
      <c r="CB34" s="4">
        <v>2860001.99</v>
      </c>
      <c r="CC34" s="4">
        <v>3730042.87</v>
      </c>
      <c r="CD34" s="4">
        <v>7531494.3399999999</v>
      </c>
      <c r="CE34" s="4">
        <v>5042935.6900000004</v>
      </c>
      <c r="CF34" s="4">
        <v>5537276.9199999999</v>
      </c>
      <c r="CG34" s="4">
        <v>4004599.22</v>
      </c>
      <c r="CH34" s="4">
        <v>2291620.65</v>
      </c>
      <c r="CI34" s="4">
        <v>2626426.44</v>
      </c>
      <c r="CJ34" s="4">
        <v>2158215.89</v>
      </c>
      <c r="CK34" s="4">
        <v>3737886.59</v>
      </c>
      <c r="CL34" s="4">
        <v>3680572.84</v>
      </c>
      <c r="CM34" s="4">
        <v>3254370.36</v>
      </c>
      <c r="CN34" s="4">
        <v>1954093.5</v>
      </c>
      <c r="CO34" s="4">
        <v>1131527.93</v>
      </c>
      <c r="CP34" s="4">
        <v>1116110.48</v>
      </c>
      <c r="CQ34" s="4">
        <v>1395858.64</v>
      </c>
      <c r="CR34" s="4">
        <v>245301.54</v>
      </c>
      <c r="CS34" s="4">
        <v>630526.30000000005</v>
      </c>
      <c r="CT34" s="4">
        <v>1422566.15</v>
      </c>
      <c r="CU34" s="4">
        <v>1122601.73</v>
      </c>
      <c r="CV34" s="4">
        <v>477458.51</v>
      </c>
      <c r="CW34" s="4">
        <v>1389614.21</v>
      </c>
      <c r="CX34" s="4">
        <v>1956404.45</v>
      </c>
      <c r="CY34" s="4">
        <v>440430.45</v>
      </c>
      <c r="CZ34" s="4">
        <v>599286.07999999996</v>
      </c>
      <c r="DA34" s="4">
        <v>862551.71</v>
      </c>
      <c r="DB34" s="4">
        <v>709266.74</v>
      </c>
      <c r="DC34" s="4">
        <v>1257807.19</v>
      </c>
      <c r="DD34" s="4">
        <v>1640985.3</v>
      </c>
      <c r="DE34" s="4">
        <v>1608673.21</v>
      </c>
      <c r="DF34" s="4">
        <v>3232067.29</v>
      </c>
      <c r="DG34" s="4">
        <v>3677218.08</v>
      </c>
      <c r="DH34" s="4">
        <v>4309496.55</v>
      </c>
      <c r="DI34" s="4">
        <v>2535082.94</v>
      </c>
      <c r="DJ34" s="4">
        <v>3260147.75</v>
      </c>
      <c r="DK34" s="4">
        <v>4114789.13</v>
      </c>
      <c r="DL34" s="4">
        <v>6259064.5700000003</v>
      </c>
      <c r="DM34" s="4">
        <v>5612174.46</v>
      </c>
      <c r="DN34" s="4">
        <v>3106899.67</v>
      </c>
      <c r="DO34" s="4">
        <v>2676668.4</v>
      </c>
      <c r="DP34" s="4">
        <v>2910353.28</v>
      </c>
      <c r="DQ34" s="4">
        <v>6639312.46</v>
      </c>
      <c r="DR34" s="4">
        <v>2660167.9900000002</v>
      </c>
      <c r="DS34" s="4">
        <v>3989653.97</v>
      </c>
      <c r="DT34" s="4">
        <v>2345954.85</v>
      </c>
      <c r="DU34" s="4">
        <v>2904159.59</v>
      </c>
      <c r="DV34" s="4">
        <v>3319096.08</v>
      </c>
      <c r="DW34" s="4">
        <v>3064713.68</v>
      </c>
      <c r="DX34" s="4">
        <v>3836410.83</v>
      </c>
      <c r="DY34" s="4">
        <v>2109056.46</v>
      </c>
      <c r="DZ34" s="4">
        <v>2849105.32</v>
      </c>
      <c r="EA34" s="4">
        <v>1106436.18</v>
      </c>
      <c r="EB34" s="4">
        <v>4675894.41</v>
      </c>
      <c r="EC34" s="4">
        <v>2084315.54</v>
      </c>
      <c r="ED34" s="4">
        <v>2156883.54</v>
      </c>
      <c r="EE34" s="4">
        <v>8708217.3200000003</v>
      </c>
      <c r="EF34" s="4">
        <v>7035714.1799999997</v>
      </c>
      <c r="EG34" s="4">
        <v>7285101.25</v>
      </c>
      <c r="EH34" s="4">
        <v>2790412.91</v>
      </c>
      <c r="EI34" s="4">
        <v>3050957.06</v>
      </c>
      <c r="EJ34" s="4">
        <v>4157129.26</v>
      </c>
      <c r="EK34" s="4">
        <v>2686614.22</v>
      </c>
      <c r="EL34" s="4">
        <v>698843.11</v>
      </c>
      <c r="EM34" s="4">
        <v>3156674.16</v>
      </c>
      <c r="EN34" s="4">
        <v>2736169.25</v>
      </c>
      <c r="EO34" s="4">
        <v>2735617.45</v>
      </c>
      <c r="EP34" s="4">
        <v>854901.02</v>
      </c>
      <c r="EQ34" s="4">
        <v>558413.16</v>
      </c>
    </row>
    <row r="35" spans="1:147" x14ac:dyDescent="0.25">
      <c r="A35" s="1" t="s">
        <v>4</v>
      </c>
      <c r="B35" s="8" t="s">
        <v>9</v>
      </c>
      <c r="C35" s="4">
        <v>4652829.8099999996</v>
      </c>
      <c r="D35" s="4">
        <v>4283282.32</v>
      </c>
      <c r="E35" s="4">
        <v>3308593.78</v>
      </c>
      <c r="F35" s="4">
        <v>2394330.73</v>
      </c>
      <c r="G35" s="4">
        <v>2992446.12</v>
      </c>
      <c r="H35" s="4">
        <v>2849105.32</v>
      </c>
      <c r="I35" s="4">
        <v>2325361.4900000002</v>
      </c>
      <c r="J35" s="4">
        <v>1799160.05</v>
      </c>
      <c r="K35" s="4">
        <v>1731866.06</v>
      </c>
      <c r="L35" s="4">
        <v>3862462.91</v>
      </c>
      <c r="M35" s="4">
        <v>669281.89</v>
      </c>
      <c r="N35" s="4">
        <v>1360953.72</v>
      </c>
      <c r="O35" s="4">
        <v>1275237.05</v>
      </c>
      <c r="P35" s="4">
        <v>1475201.04</v>
      </c>
      <c r="Q35" s="4">
        <v>1217018.33</v>
      </c>
      <c r="R35" s="4">
        <v>3265267.39</v>
      </c>
      <c r="S35" s="4">
        <v>2110558.2599999998</v>
      </c>
      <c r="T35" s="4">
        <v>2179977.6800000002</v>
      </c>
      <c r="U35" s="4">
        <v>347732.11</v>
      </c>
      <c r="V35" s="4">
        <v>1327675.55</v>
      </c>
      <c r="W35" s="4">
        <v>2824671.34</v>
      </c>
      <c r="X35" s="4">
        <v>2082069.87</v>
      </c>
      <c r="Y35" s="4">
        <v>1731836.94</v>
      </c>
      <c r="Z35" s="4">
        <v>1136755.02</v>
      </c>
      <c r="AA35" s="4">
        <v>1413338.88</v>
      </c>
      <c r="AB35" s="4">
        <v>2967781.26</v>
      </c>
      <c r="AC35" s="4">
        <v>1144517.27</v>
      </c>
      <c r="AD35" s="4">
        <v>1886165.43</v>
      </c>
      <c r="AE35" s="4">
        <v>1329249.1399999999</v>
      </c>
      <c r="AF35" s="4">
        <v>886781.07</v>
      </c>
      <c r="AG35" s="4">
        <v>196533.89</v>
      </c>
      <c r="AH35" s="4">
        <v>1389271.4</v>
      </c>
      <c r="AI35" s="4">
        <v>2100794.5</v>
      </c>
      <c r="AJ35" s="4">
        <v>1786983.56</v>
      </c>
      <c r="AK35" s="4">
        <v>2840568.59</v>
      </c>
      <c r="AL35" s="4">
        <v>4212588.88</v>
      </c>
      <c r="AM35" s="4">
        <v>3264491.54</v>
      </c>
      <c r="AN35" s="4">
        <v>1648911.24</v>
      </c>
      <c r="AO35" s="4">
        <v>152537.07</v>
      </c>
      <c r="AP35" s="4">
        <v>2840863.93</v>
      </c>
      <c r="AQ35" s="4">
        <v>1131735.7</v>
      </c>
      <c r="AR35" s="4">
        <v>1134120.8500000001</v>
      </c>
      <c r="AS35" s="4">
        <v>1857550.53</v>
      </c>
      <c r="AT35" s="4">
        <v>1150068.1599999999</v>
      </c>
      <c r="AU35" s="4">
        <v>4420522.1100000003</v>
      </c>
      <c r="AV35" s="4">
        <v>2506749.7200000002</v>
      </c>
      <c r="AW35" s="4">
        <v>3246051.6</v>
      </c>
      <c r="AX35" s="4">
        <v>2081623.69</v>
      </c>
      <c r="AY35" s="4">
        <v>2023913.87</v>
      </c>
      <c r="AZ35" s="4">
        <v>3176423.21</v>
      </c>
      <c r="BA35" s="4">
        <v>1984656.15</v>
      </c>
      <c r="BB35" s="4">
        <v>2238689.41</v>
      </c>
      <c r="BC35" s="4">
        <v>460789.92</v>
      </c>
      <c r="BD35" s="4">
        <v>1102923.8999999999</v>
      </c>
      <c r="BE35" s="4">
        <v>2270286.8199999998</v>
      </c>
      <c r="BF35" s="4">
        <v>1612487.63</v>
      </c>
      <c r="BG35" s="4">
        <v>2012400.15</v>
      </c>
      <c r="BH35" s="4">
        <v>2462131.59</v>
      </c>
      <c r="BI35" s="4">
        <v>1044078.56</v>
      </c>
      <c r="BJ35" s="4">
        <v>2092915.13</v>
      </c>
      <c r="BK35" s="4">
        <v>580933.32999999996</v>
      </c>
      <c r="BL35" s="4">
        <v>1327406.6000000001</v>
      </c>
      <c r="BM35" s="4">
        <v>1418115.37</v>
      </c>
      <c r="BN35" s="4">
        <v>1367877.66</v>
      </c>
      <c r="BO35" s="4">
        <v>5614287.25</v>
      </c>
      <c r="BP35" s="4">
        <v>2184473.46</v>
      </c>
      <c r="BQ35" s="4">
        <v>3603961.74</v>
      </c>
      <c r="BR35" s="4">
        <v>1876090.2</v>
      </c>
      <c r="BS35" s="4">
        <v>2715942.9</v>
      </c>
      <c r="BT35" s="4">
        <v>3201879.3</v>
      </c>
      <c r="BU35" s="4">
        <v>1708382.65</v>
      </c>
      <c r="BV35" s="4">
        <v>605040.89</v>
      </c>
      <c r="BW35" s="4">
        <v>3412040.09</v>
      </c>
      <c r="BX35" s="4">
        <v>3515180.28</v>
      </c>
      <c r="BY35" s="4">
        <v>736674.83</v>
      </c>
      <c r="BZ35" s="4">
        <v>2824671.34</v>
      </c>
      <c r="CA35" s="4">
        <v>1871649.27</v>
      </c>
      <c r="CB35" s="4">
        <v>2860001.99</v>
      </c>
      <c r="CC35" s="4">
        <v>1969011.93</v>
      </c>
      <c r="CD35" s="4">
        <v>5887311.5899999999</v>
      </c>
      <c r="CE35" s="4">
        <v>4851296.53</v>
      </c>
      <c r="CF35" s="4">
        <v>3722834.18</v>
      </c>
      <c r="CG35" s="4">
        <v>3976066.72</v>
      </c>
      <c r="CH35" s="4">
        <v>2291620.65</v>
      </c>
      <c r="CI35" s="4">
        <v>2626426.44</v>
      </c>
      <c r="CJ35" s="4">
        <v>1423466.72</v>
      </c>
      <c r="CK35" s="4">
        <v>1972500.31</v>
      </c>
      <c r="CL35" s="4">
        <v>2106003.4300000002</v>
      </c>
      <c r="CM35" s="4">
        <v>2128028</v>
      </c>
      <c r="CN35" s="4">
        <v>1871649.27</v>
      </c>
      <c r="CO35" s="4">
        <v>1131527.93</v>
      </c>
      <c r="CP35" s="4">
        <v>1116110.48</v>
      </c>
      <c r="CQ35" s="4">
        <v>1395858.64</v>
      </c>
      <c r="CR35" s="4">
        <v>245301.54</v>
      </c>
      <c r="CS35" s="4">
        <v>630526.30000000005</v>
      </c>
      <c r="CT35" s="4">
        <v>1422566.15</v>
      </c>
      <c r="CU35" s="4">
        <v>1122601.73</v>
      </c>
      <c r="CV35" s="4">
        <v>477458.51</v>
      </c>
      <c r="CW35" s="4">
        <v>1385144.92</v>
      </c>
      <c r="CX35" s="4">
        <v>1956404.45</v>
      </c>
      <c r="CY35" s="4">
        <v>440430.45</v>
      </c>
      <c r="CZ35" s="4">
        <v>599289.07999999996</v>
      </c>
      <c r="DA35" s="4">
        <v>862551.71</v>
      </c>
      <c r="DB35" s="4">
        <v>709266.74</v>
      </c>
      <c r="DC35" s="4">
        <v>1256645.99</v>
      </c>
      <c r="DD35" s="4"/>
      <c r="DE35" s="4">
        <v>1608673.21</v>
      </c>
      <c r="DF35" s="4">
        <v>3232067.29</v>
      </c>
      <c r="DG35" s="4">
        <v>3677218.08</v>
      </c>
      <c r="DH35" s="4">
        <v>4309496.55</v>
      </c>
      <c r="DI35" s="4">
        <v>2535082.94</v>
      </c>
      <c r="DJ35" s="4">
        <v>3260147.75</v>
      </c>
      <c r="DK35" s="4">
        <v>4114789.13</v>
      </c>
      <c r="DL35" s="4">
        <v>4275031.0599999996</v>
      </c>
      <c r="DM35" s="4">
        <v>5318838.03</v>
      </c>
      <c r="DN35" s="4">
        <v>3106899.67</v>
      </c>
      <c r="DO35" s="4">
        <v>2676668.4</v>
      </c>
      <c r="DP35" s="4">
        <v>2910353.28</v>
      </c>
      <c r="DQ35" s="4">
        <v>5476203.7599999998</v>
      </c>
      <c r="DR35" s="4">
        <v>2034187.69</v>
      </c>
      <c r="DS35" s="4">
        <v>3989653.97</v>
      </c>
      <c r="DT35" s="4">
        <v>2345954.85</v>
      </c>
      <c r="DU35" s="4">
        <v>2904159.59</v>
      </c>
      <c r="DV35" s="4">
        <v>2628794.92</v>
      </c>
      <c r="DW35" s="4">
        <v>2696563.64</v>
      </c>
      <c r="DX35" s="4">
        <v>1793718.27</v>
      </c>
      <c r="DY35" s="4">
        <v>2109056.46</v>
      </c>
      <c r="DZ35" s="4">
        <v>2849105.32</v>
      </c>
      <c r="EA35" s="4">
        <v>1106436.18</v>
      </c>
      <c r="EB35" s="4">
        <v>2563066.63</v>
      </c>
      <c r="EC35" s="4">
        <v>2084315.54</v>
      </c>
      <c r="ED35" s="4">
        <v>2156883.54</v>
      </c>
      <c r="EE35" s="4">
        <v>8452040.7100000009</v>
      </c>
      <c r="EF35" s="4">
        <v>4361158.95</v>
      </c>
      <c r="EG35" s="4">
        <v>3151822.45</v>
      </c>
      <c r="EH35" s="4">
        <v>2300620.6</v>
      </c>
      <c r="EI35" s="4">
        <v>3050957.06</v>
      </c>
      <c r="EJ35" s="4">
        <v>4157129.26</v>
      </c>
      <c r="EK35" s="4">
        <v>2686614.22</v>
      </c>
      <c r="EL35" s="4">
        <v>698843.11</v>
      </c>
      <c r="EM35" s="4">
        <v>3156674.16</v>
      </c>
      <c r="EN35" s="4">
        <v>2736169.25</v>
      </c>
      <c r="EO35" s="4">
        <v>2735617.45</v>
      </c>
      <c r="EP35" s="4">
        <v>712675.2</v>
      </c>
      <c r="EQ35" s="4">
        <v>558413.16</v>
      </c>
    </row>
    <row r="36" spans="1:147" x14ac:dyDescent="0.25">
      <c r="A36" s="1" t="s">
        <v>5</v>
      </c>
      <c r="B36" s="8" t="s">
        <v>10</v>
      </c>
      <c r="C36" s="4">
        <v>87.86</v>
      </c>
      <c r="D36" s="4">
        <v>121.23</v>
      </c>
      <c r="E36" s="4">
        <v>74.25</v>
      </c>
      <c r="F36" s="4">
        <v>76.61</v>
      </c>
      <c r="G36" s="4">
        <v>73.39</v>
      </c>
      <c r="H36" s="4">
        <v>77.69</v>
      </c>
      <c r="I36" s="4">
        <v>63.2</v>
      </c>
      <c r="J36" s="4">
        <v>81.81</v>
      </c>
      <c r="K36" s="4">
        <v>78.5</v>
      </c>
      <c r="L36" s="4">
        <v>50.79</v>
      </c>
      <c r="M36" s="4">
        <v>122.15</v>
      </c>
      <c r="N36" s="4">
        <v>95.83</v>
      </c>
      <c r="O36" s="4">
        <v>103.21</v>
      </c>
      <c r="P36" s="4">
        <v>72.09</v>
      </c>
      <c r="Q36" s="4">
        <v>96.79</v>
      </c>
      <c r="R36" s="4">
        <v>97.52</v>
      </c>
      <c r="S36" s="4">
        <v>148.4</v>
      </c>
      <c r="T36" s="4">
        <v>156.54</v>
      </c>
      <c r="U36" s="4">
        <v>42.27</v>
      </c>
      <c r="V36" s="4">
        <v>71.69</v>
      </c>
      <c r="W36" s="4">
        <v>75.099999999999994</v>
      </c>
      <c r="X36" s="4">
        <v>74.239999999999995</v>
      </c>
      <c r="Y36" s="4">
        <v>70</v>
      </c>
      <c r="Z36" s="4">
        <v>109.61</v>
      </c>
      <c r="AA36" s="4">
        <v>80.23</v>
      </c>
      <c r="AB36" s="4">
        <v>81.44</v>
      </c>
      <c r="AC36" s="4">
        <v>39.770000000000003</v>
      </c>
      <c r="AD36" s="4">
        <v>94</v>
      </c>
      <c r="AE36" s="4">
        <v>90</v>
      </c>
      <c r="AF36" s="4">
        <v>103.41</v>
      </c>
      <c r="AG36" s="4">
        <v>66.72</v>
      </c>
      <c r="AH36" s="4">
        <v>49.18</v>
      </c>
      <c r="AI36" s="4">
        <v>92.86</v>
      </c>
      <c r="AJ36" s="4">
        <v>61.1</v>
      </c>
      <c r="AK36" s="4">
        <v>101.18</v>
      </c>
      <c r="AL36" s="4">
        <v>91</v>
      </c>
      <c r="AM36" s="4">
        <v>81</v>
      </c>
      <c r="AN36" s="4">
        <v>104</v>
      </c>
      <c r="AO36" s="4">
        <v>48.88</v>
      </c>
      <c r="AP36" s="4">
        <v>72.14</v>
      </c>
      <c r="AQ36" s="4">
        <v>86.2</v>
      </c>
      <c r="AR36" s="4">
        <v>84.69</v>
      </c>
      <c r="AS36" s="4">
        <v>77.599999999999994</v>
      </c>
      <c r="AT36" s="4">
        <v>55.94</v>
      </c>
      <c r="AU36" s="4">
        <v>55.51</v>
      </c>
      <c r="AV36" s="4">
        <v>56.8</v>
      </c>
      <c r="AW36" s="4">
        <v>59.7</v>
      </c>
      <c r="AX36" s="4">
        <v>86.8</v>
      </c>
      <c r="AY36" s="4">
        <v>58.88</v>
      </c>
      <c r="AZ36" s="4">
        <v>67.84</v>
      </c>
      <c r="BA36" s="4">
        <v>75.38</v>
      </c>
      <c r="BB36" s="4">
        <v>81</v>
      </c>
      <c r="BC36" s="4">
        <v>2</v>
      </c>
      <c r="BD36" s="4">
        <v>50</v>
      </c>
      <c r="BE36" s="4">
        <v>92.5</v>
      </c>
      <c r="BF36" s="4">
        <v>75.5</v>
      </c>
      <c r="BG36" s="4">
        <v>81.900000000000006</v>
      </c>
      <c r="BH36" s="4">
        <v>94.7</v>
      </c>
      <c r="BI36" s="4">
        <v>100.37</v>
      </c>
      <c r="BJ36" s="4">
        <v>89.7</v>
      </c>
      <c r="BK36" s="4">
        <v>71.61</v>
      </c>
      <c r="BL36" s="4">
        <v>49.1</v>
      </c>
      <c r="BM36" s="4">
        <v>63.8</v>
      </c>
      <c r="BN36" s="4">
        <v>61.64</v>
      </c>
      <c r="BO36" s="4">
        <v>54.34</v>
      </c>
      <c r="BP36" s="4">
        <v>67.22</v>
      </c>
      <c r="BQ36" s="4">
        <v>191.14</v>
      </c>
      <c r="BR36" s="4">
        <v>71.900000000000006</v>
      </c>
      <c r="BS36" s="4">
        <v>48.57</v>
      </c>
      <c r="BT36" s="4">
        <v>95.48</v>
      </c>
      <c r="BU36" s="4">
        <v>96.39</v>
      </c>
      <c r="BV36" s="4">
        <v>128.63999999999999</v>
      </c>
      <c r="BW36" s="4">
        <v>116.68</v>
      </c>
      <c r="BX36" s="4">
        <v>93.14</v>
      </c>
      <c r="BY36" s="4">
        <v>91.89</v>
      </c>
      <c r="BZ36" s="4">
        <v>75.099999999999994</v>
      </c>
      <c r="CA36" s="4">
        <v>82.73</v>
      </c>
      <c r="CB36" s="4">
        <v>65.72</v>
      </c>
      <c r="CC36" s="4">
        <v>82.89</v>
      </c>
      <c r="CD36" s="4">
        <v>119.27</v>
      </c>
      <c r="CE36" s="4">
        <v>86.37</v>
      </c>
      <c r="CF36" s="4">
        <v>105.16</v>
      </c>
      <c r="CG36" s="4">
        <v>87.53</v>
      </c>
      <c r="CH36" s="4">
        <v>52.9</v>
      </c>
      <c r="CI36" s="4">
        <v>45.92</v>
      </c>
      <c r="CJ36" s="4">
        <v>122.07</v>
      </c>
      <c r="CK36" s="4">
        <v>122.6</v>
      </c>
      <c r="CL36" s="4">
        <v>123.54</v>
      </c>
      <c r="CM36" s="4">
        <v>37.68</v>
      </c>
      <c r="CN36" s="4">
        <v>82.73</v>
      </c>
      <c r="CO36" s="4">
        <v>110.8</v>
      </c>
      <c r="CP36" s="4">
        <v>106.99</v>
      </c>
      <c r="CQ36" s="4">
        <v>65.33</v>
      </c>
      <c r="CR36" s="4">
        <v>42.15</v>
      </c>
      <c r="CS36" s="4">
        <v>114.3</v>
      </c>
      <c r="CT36" s="4">
        <v>91.4</v>
      </c>
      <c r="CU36" s="4">
        <v>41.82</v>
      </c>
      <c r="CV36" s="4">
        <v>2.79</v>
      </c>
      <c r="CW36" s="4">
        <v>68.95</v>
      </c>
      <c r="CX36" s="4">
        <v>39</v>
      </c>
      <c r="CY36" s="4"/>
      <c r="CZ36" s="4">
        <v>33.4</v>
      </c>
      <c r="DA36" s="4">
        <v>101.83</v>
      </c>
      <c r="DB36" s="4">
        <v>85.48</v>
      </c>
      <c r="DC36" s="4">
        <v>84.1</v>
      </c>
      <c r="DD36" s="4">
        <v>93.54</v>
      </c>
      <c r="DE36" s="4">
        <v>103.05</v>
      </c>
      <c r="DF36" s="4">
        <v>106.75</v>
      </c>
      <c r="DG36" s="4">
        <v>68.099999999999994</v>
      </c>
      <c r="DH36" s="4">
        <v>91.87</v>
      </c>
      <c r="DI36" s="4">
        <v>73.7</v>
      </c>
      <c r="DJ36" s="4">
        <v>69.099999999999994</v>
      </c>
      <c r="DK36" s="4">
        <v>71.7</v>
      </c>
      <c r="DL36" s="4">
        <v>95.12</v>
      </c>
      <c r="DM36" s="4">
        <v>71.930000000000007</v>
      </c>
      <c r="DN36" s="4">
        <v>86.62</v>
      </c>
      <c r="DO36" s="4">
        <v>75.37</v>
      </c>
      <c r="DP36" s="4">
        <v>53.7</v>
      </c>
      <c r="DQ36" s="4">
        <v>54.9</v>
      </c>
      <c r="DR36" s="4">
        <v>71.2</v>
      </c>
      <c r="DS36" s="4">
        <v>83.46</v>
      </c>
      <c r="DT36" s="4">
        <v>55.7</v>
      </c>
      <c r="DU36" s="4">
        <v>101.6</v>
      </c>
      <c r="DV36" s="4">
        <v>60.99</v>
      </c>
      <c r="DW36" s="4">
        <v>82.53</v>
      </c>
      <c r="DX36" s="4">
        <v>70.33</v>
      </c>
      <c r="DY36" s="4">
        <v>116.1</v>
      </c>
      <c r="DZ36" s="4">
        <v>77.69</v>
      </c>
      <c r="EA36" s="4">
        <v>40.82</v>
      </c>
      <c r="EB36" s="4">
        <v>39.729999999999997</v>
      </c>
      <c r="EC36" s="4">
        <v>83.55</v>
      </c>
      <c r="ED36" s="4">
        <v>64.7</v>
      </c>
      <c r="EE36" s="4">
        <v>75.989999999999995</v>
      </c>
      <c r="EF36" s="4">
        <v>109.08</v>
      </c>
      <c r="EG36" s="4">
        <v>105.33</v>
      </c>
      <c r="EH36" s="4">
        <v>106.53</v>
      </c>
      <c r="EI36" s="4">
        <v>90.84</v>
      </c>
      <c r="EJ36" s="4">
        <v>97.1</v>
      </c>
      <c r="EK36" s="4">
        <v>66.5</v>
      </c>
      <c r="EL36" s="4">
        <v>145.5</v>
      </c>
      <c r="EM36" s="4">
        <v>67.599999999999994</v>
      </c>
      <c r="EN36" s="4">
        <v>58.5</v>
      </c>
      <c r="EO36" s="4">
        <v>48.58</v>
      </c>
      <c r="EP36" s="4">
        <v>83.44</v>
      </c>
      <c r="EQ36" s="4">
        <v>46.95</v>
      </c>
    </row>
    <row r="37" spans="1:147" x14ac:dyDescent="0.25">
      <c r="A37" s="1" t="s">
        <v>6</v>
      </c>
      <c r="B37" s="8" t="s">
        <v>11</v>
      </c>
      <c r="C37" s="4">
        <v>10.97</v>
      </c>
      <c r="D37" s="4">
        <v>9.81</v>
      </c>
      <c r="E37" s="4">
        <v>6.68</v>
      </c>
      <c r="F37" s="4">
        <v>8.08</v>
      </c>
      <c r="G37" s="4">
        <v>6.93</v>
      </c>
      <c r="H37" s="4">
        <v>10.16</v>
      </c>
      <c r="I37" s="4">
        <v>8.43</v>
      </c>
      <c r="J37" s="4">
        <v>8.35</v>
      </c>
      <c r="K37" s="4">
        <v>53.8</v>
      </c>
      <c r="L37" s="4">
        <v>6.02</v>
      </c>
      <c r="M37" s="4"/>
      <c r="N37" s="4">
        <v>8.86</v>
      </c>
      <c r="O37" s="4">
        <v>9.11</v>
      </c>
      <c r="P37" s="4">
        <v>7</v>
      </c>
      <c r="Q37" s="4">
        <v>15.79</v>
      </c>
      <c r="R37" s="4">
        <v>32.69</v>
      </c>
      <c r="S37" s="4">
        <v>15.04</v>
      </c>
      <c r="T37" s="4">
        <v>16.34</v>
      </c>
      <c r="U37" s="4">
        <v>14.81</v>
      </c>
      <c r="V37" s="4">
        <v>13.8</v>
      </c>
      <c r="W37" s="4">
        <v>4.5999999999999996</v>
      </c>
      <c r="X37" s="4">
        <v>14.31</v>
      </c>
      <c r="Y37" s="4">
        <v>5.8</v>
      </c>
      <c r="Z37" s="4">
        <v>10.64</v>
      </c>
      <c r="AA37" s="4">
        <v>5.81</v>
      </c>
      <c r="AB37" s="4">
        <v>10.18</v>
      </c>
      <c r="AC37" s="4">
        <v>12.02</v>
      </c>
      <c r="AD37" s="4">
        <v>7.6</v>
      </c>
      <c r="AE37" s="4">
        <v>10.4</v>
      </c>
      <c r="AF37" s="4">
        <v>9.58</v>
      </c>
      <c r="AG37" s="4">
        <v>3.3</v>
      </c>
      <c r="AH37" s="4">
        <v>7.1</v>
      </c>
      <c r="AI37" s="4">
        <v>72.58</v>
      </c>
      <c r="AJ37" s="4">
        <v>8.5500000000000007</v>
      </c>
      <c r="AK37" s="4">
        <v>11.21</v>
      </c>
      <c r="AL37" s="4">
        <v>10.8</v>
      </c>
      <c r="AM37" s="4">
        <v>10.8</v>
      </c>
      <c r="AN37" s="4">
        <v>16.600000000000001</v>
      </c>
      <c r="AO37" s="4">
        <v>26.69</v>
      </c>
      <c r="AP37" s="4">
        <v>7.33</v>
      </c>
      <c r="AQ37" s="4">
        <v>8.1</v>
      </c>
      <c r="AR37" s="4">
        <v>7.05</v>
      </c>
      <c r="AS37" s="4">
        <v>14.2</v>
      </c>
      <c r="AT37" s="4">
        <v>10.029999999999999</v>
      </c>
      <c r="AU37" s="4">
        <v>8.35</v>
      </c>
      <c r="AV37" s="4">
        <v>8</v>
      </c>
      <c r="AW37" s="4">
        <v>9.3000000000000007</v>
      </c>
      <c r="AX37" s="4">
        <v>6.9</v>
      </c>
      <c r="AY37" s="4">
        <v>6.23</v>
      </c>
      <c r="AZ37" s="4">
        <v>5.84</v>
      </c>
      <c r="BA37" s="4">
        <v>8.23</v>
      </c>
      <c r="BB37" s="4">
        <v>6.95</v>
      </c>
      <c r="BC37" s="4">
        <v>2.71</v>
      </c>
      <c r="BD37" s="4">
        <v>12.55</v>
      </c>
      <c r="BE37" s="4">
        <v>8.6999999999999993</v>
      </c>
      <c r="BF37" s="4">
        <v>9.3000000000000007</v>
      </c>
      <c r="BG37" s="4">
        <v>6.3</v>
      </c>
      <c r="BH37" s="4">
        <v>8</v>
      </c>
      <c r="BI37" s="4">
        <v>11.99</v>
      </c>
      <c r="BJ37" s="4">
        <v>11.53</v>
      </c>
      <c r="BK37" s="4">
        <v>29.31</v>
      </c>
      <c r="BL37" s="4">
        <v>5.68</v>
      </c>
      <c r="BM37" s="4">
        <v>8.3000000000000007</v>
      </c>
      <c r="BN37" s="4">
        <v>7.19</v>
      </c>
      <c r="BO37" s="4">
        <v>5.75</v>
      </c>
      <c r="BP37" s="4">
        <v>6.8</v>
      </c>
      <c r="BQ37" s="4">
        <v>14.65</v>
      </c>
      <c r="BR37" s="4">
        <v>6.4</v>
      </c>
      <c r="BS37" s="4">
        <v>5.5</v>
      </c>
      <c r="BT37" s="4">
        <v>11.65</v>
      </c>
      <c r="BU37" s="4">
        <v>9.44</v>
      </c>
      <c r="BV37" s="4">
        <v>10.46</v>
      </c>
      <c r="BW37" s="4">
        <v>1.93</v>
      </c>
      <c r="BX37" s="4">
        <v>1.72</v>
      </c>
      <c r="BY37" s="4">
        <v>71.84</v>
      </c>
      <c r="BZ37" s="4">
        <v>4.5999999999999996</v>
      </c>
      <c r="CA37" s="4">
        <v>8.1300000000000008</v>
      </c>
      <c r="CB37" s="4">
        <v>10.86</v>
      </c>
      <c r="CC37" s="4">
        <v>8.83</v>
      </c>
      <c r="CD37" s="4">
        <v>12.08</v>
      </c>
      <c r="CE37" s="4">
        <v>7.78</v>
      </c>
      <c r="CF37" s="4">
        <v>15.34</v>
      </c>
      <c r="CG37" s="4">
        <v>9.76</v>
      </c>
      <c r="CH37" s="4">
        <v>8.86</v>
      </c>
      <c r="CI37" s="4">
        <v>5.79</v>
      </c>
      <c r="CJ37" s="4">
        <v>8.67</v>
      </c>
      <c r="CK37" s="4">
        <v>15.14</v>
      </c>
      <c r="CL37" s="4">
        <v>12.74</v>
      </c>
      <c r="CM37" s="4">
        <v>8.26</v>
      </c>
      <c r="CN37" s="4">
        <v>8.1300000000000008</v>
      </c>
      <c r="CO37" s="4">
        <v>8.3000000000000007</v>
      </c>
      <c r="CP37" s="4">
        <v>4.13</v>
      </c>
      <c r="CQ37" s="4">
        <v>9.32</v>
      </c>
      <c r="CR37" s="4">
        <v>12.81</v>
      </c>
      <c r="CS37" s="4">
        <v>18.100000000000001</v>
      </c>
      <c r="CT37" s="4">
        <v>8.1999999999999993</v>
      </c>
      <c r="CU37" s="4">
        <v>6.6</v>
      </c>
      <c r="CV37" s="4">
        <v>0.44</v>
      </c>
      <c r="CW37" s="4">
        <v>12.6</v>
      </c>
      <c r="CX37" s="4">
        <v>1.8</v>
      </c>
      <c r="CY37" s="4">
        <v>5.27</v>
      </c>
      <c r="CZ37" s="4">
        <v>10.1</v>
      </c>
      <c r="DA37" s="4">
        <v>10.77</v>
      </c>
      <c r="DB37" s="4">
        <v>13.81</v>
      </c>
      <c r="DC37" s="4">
        <v>7.05</v>
      </c>
      <c r="DD37" s="4">
        <v>8.4600000000000009</v>
      </c>
      <c r="DE37" s="4">
        <v>11.18</v>
      </c>
      <c r="DF37" s="4">
        <v>15.76</v>
      </c>
      <c r="DG37" s="4">
        <v>6.68</v>
      </c>
      <c r="DH37" s="4">
        <v>11.53</v>
      </c>
      <c r="DI37" s="4">
        <v>10.4</v>
      </c>
      <c r="DJ37" s="4">
        <v>8.1999999999999993</v>
      </c>
      <c r="DK37" s="4">
        <v>7.8</v>
      </c>
      <c r="DL37" s="4">
        <v>10.42</v>
      </c>
      <c r="DM37" s="4">
        <v>10.64</v>
      </c>
      <c r="DN37" s="4">
        <v>7.91</v>
      </c>
      <c r="DO37" s="4">
        <v>7.49</v>
      </c>
      <c r="DP37" s="4">
        <v>9.5</v>
      </c>
      <c r="DQ37" s="4">
        <v>8.6</v>
      </c>
      <c r="DR37" s="4">
        <v>7.34</v>
      </c>
      <c r="DS37" s="4">
        <v>6.73</v>
      </c>
      <c r="DT37" s="4">
        <v>9.67</v>
      </c>
      <c r="DU37" s="4">
        <v>8.39</v>
      </c>
      <c r="DV37" s="4">
        <v>6.24</v>
      </c>
      <c r="DW37" s="4">
        <v>6.27</v>
      </c>
      <c r="DX37" s="4">
        <v>6.43</v>
      </c>
      <c r="DY37" s="4">
        <v>6.43</v>
      </c>
      <c r="DZ37" s="4">
        <v>10.16</v>
      </c>
      <c r="EA37" s="4">
        <v>7.96</v>
      </c>
      <c r="EB37" s="4">
        <v>8.67</v>
      </c>
      <c r="EC37" s="4">
        <v>10.42</v>
      </c>
      <c r="ED37" s="4">
        <v>6.73</v>
      </c>
      <c r="EE37" s="4">
        <v>8.06</v>
      </c>
      <c r="EF37" s="4">
        <v>12.49</v>
      </c>
      <c r="EG37" s="4">
        <v>12.26</v>
      </c>
      <c r="EH37" s="4">
        <v>14.61</v>
      </c>
      <c r="EI37" s="4">
        <v>10.79</v>
      </c>
      <c r="EJ37" s="4">
        <v>4.3600000000000003</v>
      </c>
      <c r="EK37" s="4">
        <v>8.1999999999999993</v>
      </c>
      <c r="EL37" s="4">
        <v>24.2</v>
      </c>
      <c r="EM37" s="4">
        <v>6.47</v>
      </c>
      <c r="EN37" s="4">
        <v>5.19</v>
      </c>
      <c r="EO37" s="4">
        <v>5.15</v>
      </c>
      <c r="EP37" s="4">
        <v>9.4600000000000009</v>
      </c>
      <c r="EQ37" s="4">
        <v>8.6</v>
      </c>
    </row>
    <row r="38" spans="1:147" x14ac:dyDescent="0.25">
      <c r="A38" s="1" t="s">
        <v>7</v>
      </c>
      <c r="B38" s="8" t="s">
        <v>12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>
        <v>17520.59</v>
      </c>
      <c r="T38" s="4">
        <v>17159.3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>
        <v>29485.46</v>
      </c>
      <c r="AL38" s="4"/>
      <c r="AM38" s="4"/>
      <c r="AN38" s="4"/>
      <c r="AO38" s="4"/>
      <c r="AP38" s="4">
        <v>3061.56</v>
      </c>
      <c r="AQ38" s="4"/>
      <c r="AR38" s="4"/>
      <c r="AS38" s="4"/>
      <c r="AT38" s="4"/>
      <c r="AU38" s="4"/>
      <c r="AV38" s="4">
        <v>9924.92</v>
      </c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>
        <v>18896.3</v>
      </c>
      <c r="BP38" s="4">
        <v>12539.16</v>
      </c>
      <c r="BQ38" s="4"/>
      <c r="BR38" s="4"/>
      <c r="BS38" s="4"/>
      <c r="BT38" s="4"/>
      <c r="BU38" s="4"/>
      <c r="BV38" s="4"/>
      <c r="BW38" s="4"/>
      <c r="BX38" s="4"/>
      <c r="BY38" s="4">
        <v>8052.8</v>
      </c>
      <c r="BZ38" s="4"/>
      <c r="CA38" s="4"/>
      <c r="CB38" s="4"/>
      <c r="CC38" s="4"/>
      <c r="CD38" s="4"/>
      <c r="CE38" s="4"/>
      <c r="CF38" s="4">
        <v>40092.07</v>
      </c>
      <c r="CG38" s="4"/>
      <c r="CH38" s="4">
        <v>39484.68</v>
      </c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>
        <v>4991.0200000000004</v>
      </c>
      <c r="CY38" s="4"/>
      <c r="CZ38" s="4"/>
      <c r="DA38" s="4"/>
      <c r="DB38" s="4"/>
      <c r="DC38" s="4"/>
      <c r="DD38" s="4"/>
      <c r="DE38" s="4"/>
      <c r="DF38" s="4">
        <v>14795.05</v>
      </c>
      <c r="DG38" s="4">
        <v>15448.09</v>
      </c>
      <c r="DH38" s="4"/>
      <c r="DI38" s="4"/>
      <c r="DJ38" s="4">
        <v>15860.61</v>
      </c>
      <c r="DK38" s="4">
        <v>12320.93</v>
      </c>
      <c r="DL38" s="4"/>
      <c r="DM38" s="4"/>
      <c r="DN38" s="4"/>
      <c r="DO38" s="4"/>
      <c r="DP38" s="4">
        <v>88818.42</v>
      </c>
      <c r="DQ38" s="4"/>
      <c r="DR38" s="4"/>
      <c r="DS38" s="4"/>
      <c r="DT38" s="4"/>
      <c r="DU38" s="4"/>
      <c r="DV38" s="4">
        <v>12260.26</v>
      </c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>
        <v>47017.82</v>
      </c>
      <c r="EK38" s="4"/>
      <c r="EL38" s="4"/>
      <c r="EM38" s="4"/>
      <c r="EN38" s="4"/>
      <c r="EO38" s="4"/>
      <c r="EP38" s="4"/>
      <c r="EQ38" s="4"/>
    </row>
    <row r="39" spans="1:147" x14ac:dyDescent="0.25">
      <c r="A39" s="1" t="s">
        <v>13</v>
      </c>
      <c r="B39" s="8" t="s">
        <v>59</v>
      </c>
      <c r="C39" s="7">
        <v>50.4</v>
      </c>
      <c r="D39" s="4">
        <v>50</v>
      </c>
      <c r="E39" s="4">
        <v>50</v>
      </c>
      <c r="F39" s="4">
        <v>50</v>
      </c>
      <c r="G39" s="4">
        <v>50</v>
      </c>
      <c r="H39" s="4">
        <v>50</v>
      </c>
      <c r="I39" s="4"/>
      <c r="J39" s="4">
        <v>53</v>
      </c>
      <c r="K39" s="4">
        <v>62</v>
      </c>
      <c r="L39" s="4">
        <v>59</v>
      </c>
      <c r="M39" s="4">
        <v>50</v>
      </c>
      <c r="N39" s="4">
        <v>59</v>
      </c>
      <c r="O39" s="4">
        <v>55</v>
      </c>
      <c r="P39" s="4">
        <v>57</v>
      </c>
      <c r="Q39" s="4">
        <v>60</v>
      </c>
      <c r="R39" s="4">
        <v>54</v>
      </c>
      <c r="S39" s="4">
        <v>50</v>
      </c>
      <c r="T39" s="4">
        <v>50</v>
      </c>
      <c r="U39" s="4">
        <v>50</v>
      </c>
      <c r="V39" s="4">
        <v>50</v>
      </c>
      <c r="W39" s="4">
        <v>50</v>
      </c>
      <c r="X39" s="4">
        <v>50</v>
      </c>
      <c r="Y39" s="4">
        <v>50</v>
      </c>
      <c r="Z39" s="4">
        <v>50</v>
      </c>
      <c r="AA39" s="4">
        <v>50</v>
      </c>
      <c r="AB39" s="4">
        <v>50</v>
      </c>
      <c r="AC39" s="4">
        <v>50</v>
      </c>
      <c r="AD39" s="4">
        <v>49</v>
      </c>
      <c r="AE39" s="4">
        <v>50</v>
      </c>
      <c r="AF39" s="4">
        <v>50</v>
      </c>
      <c r="AG39" s="4">
        <v>50</v>
      </c>
      <c r="AH39" s="4">
        <v>50</v>
      </c>
      <c r="AI39" s="4">
        <v>50</v>
      </c>
      <c r="AJ39" s="4">
        <v>50</v>
      </c>
      <c r="AK39" s="4">
        <v>50</v>
      </c>
      <c r="AL39" s="4">
        <v>50</v>
      </c>
      <c r="AM39" s="4">
        <v>50</v>
      </c>
      <c r="AN39" s="4">
        <v>50</v>
      </c>
      <c r="AO39" s="4">
        <v>50</v>
      </c>
      <c r="AP39" s="4">
        <v>50</v>
      </c>
      <c r="AQ39" s="4">
        <v>50</v>
      </c>
      <c r="AR39" s="4">
        <v>50</v>
      </c>
      <c r="AS39" s="4">
        <v>50</v>
      </c>
      <c r="AT39" s="4">
        <v>50</v>
      </c>
      <c r="AU39" s="4">
        <v>50</v>
      </c>
      <c r="AV39" s="4">
        <v>50</v>
      </c>
      <c r="AW39" s="4">
        <v>50</v>
      </c>
      <c r="AX39" s="4">
        <v>50</v>
      </c>
      <c r="AY39" s="4">
        <v>50</v>
      </c>
      <c r="AZ39" s="4">
        <v>50</v>
      </c>
      <c r="BA39" s="4">
        <v>50</v>
      </c>
      <c r="BB39" s="4">
        <v>50</v>
      </c>
      <c r="BC39" s="4">
        <v>50</v>
      </c>
      <c r="BD39" s="4">
        <v>50</v>
      </c>
      <c r="BE39" s="4">
        <v>50</v>
      </c>
      <c r="BF39" s="4">
        <v>50</v>
      </c>
      <c r="BG39" s="4">
        <v>50</v>
      </c>
      <c r="BH39" s="4">
        <v>50</v>
      </c>
      <c r="BI39" s="4">
        <v>50</v>
      </c>
      <c r="BJ39" s="4">
        <v>50</v>
      </c>
      <c r="BK39" s="4">
        <v>50</v>
      </c>
      <c r="BL39" s="4">
        <v>50</v>
      </c>
      <c r="BM39" s="4">
        <v>50</v>
      </c>
      <c r="BN39" s="4">
        <v>50</v>
      </c>
      <c r="BO39" s="4">
        <v>50</v>
      </c>
      <c r="BP39" s="4">
        <v>50</v>
      </c>
      <c r="BQ39" s="4">
        <v>50</v>
      </c>
      <c r="BR39" s="4">
        <v>50</v>
      </c>
      <c r="BS39" s="4">
        <v>50</v>
      </c>
      <c r="BT39" s="4">
        <v>50</v>
      </c>
      <c r="BU39" s="4">
        <v>50</v>
      </c>
      <c r="BV39" s="4">
        <v>50</v>
      </c>
      <c r="BW39" s="4"/>
      <c r="BX39" s="4">
        <v>50</v>
      </c>
      <c r="BY39" s="4">
        <v>50</v>
      </c>
      <c r="BZ39" s="4">
        <v>50</v>
      </c>
      <c r="CA39" s="4">
        <v>68</v>
      </c>
      <c r="CB39" s="4">
        <v>69</v>
      </c>
      <c r="CC39" s="4">
        <v>52</v>
      </c>
      <c r="CD39" s="4">
        <v>53</v>
      </c>
      <c r="CE39" s="4">
        <v>59</v>
      </c>
      <c r="CF39" s="4">
        <v>55</v>
      </c>
      <c r="CG39" s="4">
        <v>56</v>
      </c>
      <c r="CH39" s="4">
        <v>57</v>
      </c>
      <c r="CI39" s="4">
        <v>59</v>
      </c>
      <c r="CJ39" s="4">
        <v>57</v>
      </c>
      <c r="CK39" s="4">
        <v>58</v>
      </c>
      <c r="CL39" s="4">
        <v>56</v>
      </c>
      <c r="CM39" s="4">
        <v>67</v>
      </c>
      <c r="CN39" s="4">
        <v>68</v>
      </c>
      <c r="CO39" s="4">
        <v>50</v>
      </c>
      <c r="CP39" s="4">
        <v>50</v>
      </c>
      <c r="CQ39" s="4">
        <v>50</v>
      </c>
      <c r="CR39" s="4">
        <v>50</v>
      </c>
      <c r="CS39" s="4">
        <v>50</v>
      </c>
      <c r="CT39" s="4">
        <v>50</v>
      </c>
      <c r="CU39" s="4">
        <v>50</v>
      </c>
      <c r="CV39" s="4">
        <v>8</v>
      </c>
      <c r="CW39" s="4">
        <v>50</v>
      </c>
      <c r="CX39" s="4">
        <v>50</v>
      </c>
      <c r="CY39" s="4"/>
      <c r="CZ39" s="4">
        <v>50</v>
      </c>
      <c r="DA39" s="4">
        <v>50</v>
      </c>
      <c r="DB39" s="4">
        <v>50</v>
      </c>
      <c r="DC39" s="4">
        <v>50</v>
      </c>
      <c r="DD39" s="4">
        <v>50</v>
      </c>
      <c r="DE39" s="4">
        <v>50</v>
      </c>
      <c r="DF39" s="4">
        <v>50</v>
      </c>
      <c r="DG39" s="4">
        <v>50</v>
      </c>
      <c r="DH39" s="4">
        <v>50</v>
      </c>
      <c r="DI39" s="4">
        <v>50</v>
      </c>
      <c r="DJ39" s="4">
        <v>50</v>
      </c>
      <c r="DK39" s="4">
        <v>50</v>
      </c>
      <c r="DL39" s="4">
        <v>50</v>
      </c>
      <c r="DM39" s="4">
        <v>50</v>
      </c>
      <c r="DN39" s="4"/>
      <c r="DO39" s="4">
        <v>50</v>
      </c>
      <c r="DP39" s="4">
        <v>50</v>
      </c>
      <c r="DQ39" s="4">
        <v>50</v>
      </c>
      <c r="DR39" s="4">
        <v>50</v>
      </c>
      <c r="DS39" s="4">
        <v>50</v>
      </c>
      <c r="DT39" s="4">
        <v>50</v>
      </c>
      <c r="DU39" s="4">
        <v>50</v>
      </c>
      <c r="DV39" s="4">
        <v>50</v>
      </c>
      <c r="DW39" s="4">
        <v>50</v>
      </c>
      <c r="DX39" s="4">
        <v>50</v>
      </c>
      <c r="DY39" s="4">
        <v>50</v>
      </c>
      <c r="DZ39" s="4">
        <v>50</v>
      </c>
      <c r="EA39" s="4">
        <v>50</v>
      </c>
      <c r="EB39" s="4">
        <v>50</v>
      </c>
      <c r="EC39" s="4"/>
      <c r="ED39" s="4">
        <v>50</v>
      </c>
      <c r="EE39" s="4">
        <v>50</v>
      </c>
      <c r="EF39" s="4">
        <v>50</v>
      </c>
      <c r="EG39" s="4">
        <v>50</v>
      </c>
      <c r="EH39" s="4">
        <v>50</v>
      </c>
      <c r="EI39" s="4">
        <v>50</v>
      </c>
      <c r="EJ39" s="4">
        <v>50</v>
      </c>
      <c r="EK39" s="4">
        <v>49.57</v>
      </c>
      <c r="EL39" s="4">
        <v>50</v>
      </c>
      <c r="EM39" s="4">
        <v>50</v>
      </c>
      <c r="EN39" s="4">
        <v>50</v>
      </c>
      <c r="EO39" s="4">
        <v>50</v>
      </c>
      <c r="EP39" s="4">
        <v>50</v>
      </c>
      <c r="EQ39" s="4">
        <v>50</v>
      </c>
    </row>
    <row r="40" spans="1:147" x14ac:dyDescent="0.25">
      <c r="A40" s="1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</row>
    <row r="41" spans="1:147" s="132" customFormat="1" x14ac:dyDescent="0.25">
      <c r="A41" s="2" t="s">
        <v>14</v>
      </c>
      <c r="B41" s="10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</row>
    <row r="42" spans="1:147" x14ac:dyDescent="0.25">
      <c r="A42" s="1" t="s">
        <v>15</v>
      </c>
      <c r="B42" s="8" t="s">
        <v>8</v>
      </c>
      <c r="C42" s="4">
        <v>19553.07</v>
      </c>
      <c r="D42" s="4">
        <v>29252.92</v>
      </c>
      <c r="E42" s="4">
        <v>34226.620000000003</v>
      </c>
      <c r="F42" s="4">
        <v>7061.47</v>
      </c>
      <c r="G42" s="4">
        <v>30929.29</v>
      </c>
      <c r="H42" s="4">
        <v>11630.18</v>
      </c>
      <c r="I42" s="4">
        <v>19503.86</v>
      </c>
      <c r="J42" s="4">
        <v>6724.75</v>
      </c>
      <c r="K42" s="4">
        <v>26362.34</v>
      </c>
      <c r="L42" s="4">
        <v>23485.19</v>
      </c>
      <c r="M42" s="4">
        <v>2256.63</v>
      </c>
      <c r="N42" s="4">
        <v>20609.8</v>
      </c>
      <c r="O42" s="4">
        <v>5932.41</v>
      </c>
      <c r="P42" s="4">
        <v>16361.62</v>
      </c>
      <c r="Q42" s="4">
        <v>16499.98</v>
      </c>
      <c r="R42" s="4">
        <v>20300.72</v>
      </c>
      <c r="S42" s="4">
        <v>15179.28</v>
      </c>
      <c r="T42" s="4">
        <v>18286.52</v>
      </c>
      <c r="U42" s="4">
        <v>11553.37</v>
      </c>
      <c r="V42" s="4">
        <v>18266.66</v>
      </c>
      <c r="W42" s="4">
        <v>15815.94</v>
      </c>
      <c r="X42" s="4">
        <v>27458.99</v>
      </c>
      <c r="Y42" s="4">
        <v>3239.39</v>
      </c>
      <c r="Z42" s="4">
        <v>3227.09</v>
      </c>
      <c r="AA42" s="4">
        <v>1770.47</v>
      </c>
      <c r="AB42" s="4">
        <v>14110.36</v>
      </c>
      <c r="AC42" s="4">
        <v>3952.5</v>
      </c>
      <c r="AD42" s="4">
        <v>23070.82</v>
      </c>
      <c r="AE42" s="4">
        <v>12305.82</v>
      </c>
      <c r="AF42" s="4">
        <v>323.56</v>
      </c>
      <c r="AG42" s="4">
        <v>433.13</v>
      </c>
      <c r="AH42" s="4">
        <v>26.23</v>
      </c>
      <c r="AI42" s="4">
        <v>18737.849999999999</v>
      </c>
      <c r="AJ42" s="4">
        <v>8381.44</v>
      </c>
      <c r="AK42" s="4">
        <v>1989.28</v>
      </c>
      <c r="AL42" s="4">
        <v>35725.040000000001</v>
      </c>
      <c r="AM42" s="4">
        <v>19372.78</v>
      </c>
      <c r="AN42" s="4">
        <v>24373.66</v>
      </c>
      <c r="AO42" s="4">
        <v>3230.13</v>
      </c>
      <c r="AP42" s="4">
        <v>21647.69</v>
      </c>
      <c r="AQ42" s="4">
        <v>381.14</v>
      </c>
      <c r="AR42" s="4">
        <v>10499.3</v>
      </c>
      <c r="AS42" s="4">
        <v>24649.13</v>
      </c>
      <c r="AT42" s="4">
        <v>14010.94</v>
      </c>
      <c r="AU42" s="4">
        <v>19095.3</v>
      </c>
      <c r="AV42" s="4"/>
      <c r="AW42" s="4">
        <v>10715.96</v>
      </c>
      <c r="AX42" s="4">
        <v>11497.15</v>
      </c>
      <c r="AY42" s="4">
        <v>5438.59</v>
      </c>
      <c r="AZ42" s="4">
        <v>2540.11</v>
      </c>
      <c r="BA42" s="4">
        <v>7932.6</v>
      </c>
      <c r="BB42" s="4">
        <v>14161.72</v>
      </c>
      <c r="BC42" s="4">
        <v>7621.42</v>
      </c>
      <c r="BD42" s="4">
        <v>13453.36</v>
      </c>
      <c r="BE42" s="4">
        <v>40542.699999999997</v>
      </c>
      <c r="BF42" s="4">
        <v>11917.43</v>
      </c>
      <c r="BG42" s="4">
        <v>13849.96</v>
      </c>
      <c r="BH42" s="4">
        <v>17595.689999999999</v>
      </c>
      <c r="BI42" s="4">
        <v>3.35</v>
      </c>
      <c r="BJ42" s="4">
        <v>6098.48</v>
      </c>
      <c r="BK42" s="4">
        <v>14659.03</v>
      </c>
      <c r="BL42" s="4">
        <v>1479.57</v>
      </c>
      <c r="BM42" s="4">
        <v>9493.73</v>
      </c>
      <c r="BN42" s="4">
        <v>1738.07</v>
      </c>
      <c r="BO42" s="4">
        <v>22689.93</v>
      </c>
      <c r="BP42" s="4">
        <v>23316.86</v>
      </c>
      <c r="BQ42" s="4">
        <v>2292.08</v>
      </c>
      <c r="BR42" s="4">
        <v>630.79</v>
      </c>
      <c r="BS42" s="4">
        <v>6832.03</v>
      </c>
      <c r="BT42" s="4">
        <v>24030.53</v>
      </c>
      <c r="BU42" s="4">
        <v>3680.62</v>
      </c>
      <c r="BV42" s="4">
        <v>21392.86</v>
      </c>
      <c r="BW42" s="4">
        <v>4606.8900000000003</v>
      </c>
      <c r="BX42" s="4">
        <v>4964.9799999999996</v>
      </c>
      <c r="BY42" s="4">
        <v>15065.79</v>
      </c>
      <c r="BZ42" s="4">
        <v>15815.94</v>
      </c>
      <c r="CA42" s="4">
        <v>30991.03</v>
      </c>
      <c r="CB42" s="4">
        <v>46468.47</v>
      </c>
      <c r="CC42" s="4">
        <v>6352.45</v>
      </c>
      <c r="CD42" s="4">
        <v>32810.050000000003</v>
      </c>
      <c r="CE42" s="4">
        <v>33482.230000000003</v>
      </c>
      <c r="CF42" s="4">
        <v>23762.02</v>
      </c>
      <c r="CG42" s="4">
        <v>22061.74</v>
      </c>
      <c r="CH42" s="4">
        <v>16803.12</v>
      </c>
      <c r="CI42" s="4">
        <v>22358.54</v>
      </c>
      <c r="CJ42" s="4">
        <v>10958.34</v>
      </c>
      <c r="CK42" s="4">
        <v>22700.99</v>
      </c>
      <c r="CL42" s="4">
        <v>14818.64</v>
      </c>
      <c r="CM42" s="4">
        <v>55160.29</v>
      </c>
      <c r="CN42" s="4">
        <v>30991.03</v>
      </c>
      <c r="CO42" s="4">
        <v>5366.03</v>
      </c>
      <c r="CP42" s="4">
        <v>1792.74</v>
      </c>
      <c r="CQ42" s="4">
        <v>6310.59</v>
      </c>
      <c r="CR42" s="4">
        <v>4436.99</v>
      </c>
      <c r="CS42" s="4">
        <v>3867.67</v>
      </c>
      <c r="CT42" s="4">
        <v>3100.46</v>
      </c>
      <c r="CU42" s="4">
        <v>14693.37</v>
      </c>
      <c r="CV42" s="4">
        <v>7013.47</v>
      </c>
      <c r="CW42" s="4">
        <v>12059.14</v>
      </c>
      <c r="CX42" s="4">
        <v>12654.56</v>
      </c>
      <c r="CY42" s="4">
        <v>3661.13</v>
      </c>
      <c r="CZ42" s="4">
        <v>11513.65</v>
      </c>
      <c r="DA42" s="4">
        <v>11930.73</v>
      </c>
      <c r="DB42" s="4">
        <v>14199.12</v>
      </c>
      <c r="DC42" s="4">
        <v>4130.92</v>
      </c>
      <c r="DD42" s="4">
        <v>631.04</v>
      </c>
      <c r="DE42" s="4">
        <v>755.48</v>
      </c>
      <c r="DF42" s="4">
        <v>5114.66</v>
      </c>
      <c r="DG42" s="4">
        <v>26264.26</v>
      </c>
      <c r="DH42" s="4">
        <v>12506.18</v>
      </c>
      <c r="DI42" s="4">
        <v>9506.56</v>
      </c>
      <c r="DJ42" s="4">
        <v>54505.54</v>
      </c>
      <c r="DK42" s="4">
        <v>68547.06</v>
      </c>
      <c r="DL42" s="4">
        <v>6108.53</v>
      </c>
      <c r="DM42" s="4">
        <v>46336.38</v>
      </c>
      <c r="DN42" s="4">
        <v>14318.24</v>
      </c>
      <c r="DO42" s="4">
        <v>18261.97</v>
      </c>
      <c r="DP42" s="4">
        <v>14456.43</v>
      </c>
      <c r="DQ42" s="4">
        <v>47516.7</v>
      </c>
      <c r="DR42" s="4">
        <v>9604.57</v>
      </c>
      <c r="DS42" s="4">
        <v>13192.53</v>
      </c>
      <c r="DT42" s="4">
        <v>25610.25</v>
      </c>
      <c r="DU42" s="4">
        <v>19619.189999999999</v>
      </c>
      <c r="DV42" s="4">
        <v>22546.94</v>
      </c>
      <c r="DW42" s="4">
        <v>25562.77</v>
      </c>
      <c r="DX42" s="4">
        <v>29602.55</v>
      </c>
      <c r="DY42" s="4">
        <v>5097.68</v>
      </c>
      <c r="DZ42" s="4">
        <v>11630.18</v>
      </c>
      <c r="EA42" s="4">
        <v>12945.28</v>
      </c>
      <c r="EB42" s="4">
        <v>31870.18</v>
      </c>
      <c r="EC42" s="4">
        <v>14033.2</v>
      </c>
      <c r="ED42" s="4">
        <v>22611.69</v>
      </c>
      <c r="EE42" s="4">
        <v>38860.22</v>
      </c>
      <c r="EF42" s="4">
        <v>13514.81</v>
      </c>
      <c r="EG42" s="4">
        <v>23020.13</v>
      </c>
      <c r="EH42" s="4">
        <v>14589.52</v>
      </c>
      <c r="EI42" s="4">
        <v>10711.33</v>
      </c>
      <c r="EJ42" s="4">
        <v>21664.17</v>
      </c>
      <c r="EK42" s="4">
        <v>10367.42</v>
      </c>
      <c r="EL42" s="4">
        <v>17886.29</v>
      </c>
      <c r="EM42" s="4">
        <v>15607.13</v>
      </c>
      <c r="EN42" s="4">
        <v>15731.34</v>
      </c>
      <c r="EO42" s="4">
        <v>12314.6</v>
      </c>
      <c r="EP42" s="4">
        <v>2140.58</v>
      </c>
      <c r="EQ42" s="4">
        <v>10151.84</v>
      </c>
    </row>
    <row r="43" spans="1:147" x14ac:dyDescent="0.25">
      <c r="A43" s="1"/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</row>
    <row r="44" spans="1:147" s="132" customFormat="1" x14ac:dyDescent="0.25">
      <c r="A44" s="2" t="s">
        <v>16</v>
      </c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</row>
    <row r="45" spans="1:147" x14ac:dyDescent="0.25">
      <c r="A45" s="1" t="s">
        <v>17</v>
      </c>
      <c r="B45" s="8" t="s">
        <v>11</v>
      </c>
      <c r="C45" s="4"/>
      <c r="D45" s="4"/>
      <c r="E45" s="4"/>
      <c r="F45" s="4">
        <v>8.31</v>
      </c>
      <c r="G45" s="4">
        <v>1.1399999999999999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>
        <v>6.57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>
        <v>3.78</v>
      </c>
      <c r="BM45" s="4"/>
      <c r="BN45" s="4"/>
      <c r="BO45" s="4"/>
      <c r="BP45" s="4">
        <v>1.4</v>
      </c>
      <c r="BQ45" s="4"/>
      <c r="BR45" s="4"/>
      <c r="BS45" s="4"/>
      <c r="BT45" s="4"/>
      <c r="BU45" s="4"/>
      <c r="BV45" s="4"/>
      <c r="BW45" s="4"/>
      <c r="BX45" s="4"/>
      <c r="BY45" s="4"/>
      <c r="BZ45" s="4">
        <v>0</v>
      </c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>
        <v>0.3</v>
      </c>
      <c r="CP45" s="4"/>
      <c r="CQ45" s="4"/>
      <c r="CR45" s="4"/>
      <c r="CS45" s="4">
        <v>4.87</v>
      </c>
      <c r="CT45" s="4"/>
      <c r="CU45" s="4"/>
      <c r="CV45" s="4"/>
      <c r="CW45" s="4"/>
      <c r="CX45" s="4"/>
      <c r="CY45" s="4"/>
      <c r="CZ45" s="4"/>
      <c r="DA45" s="4"/>
      <c r="DB45" s="4"/>
      <c r="DC45" s="4">
        <v>0.17</v>
      </c>
      <c r="DD45" s="4"/>
      <c r="DE45" s="4"/>
      <c r="DF45" s="4"/>
      <c r="DG45" s="4"/>
      <c r="DH45" s="4"/>
      <c r="DI45" s="4">
        <v>8.76</v>
      </c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>
        <v>1.77</v>
      </c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>
        <v>2.25</v>
      </c>
      <c r="EK45" s="4"/>
      <c r="EL45" s="4"/>
      <c r="EM45" s="4">
        <v>4.8099999999999996</v>
      </c>
      <c r="EN45" s="4">
        <v>3.73</v>
      </c>
      <c r="EO45" s="4">
        <v>3.72</v>
      </c>
      <c r="EP45" s="4"/>
      <c r="EQ45" s="4"/>
    </row>
    <row r="46" spans="1:147" x14ac:dyDescent="0.25">
      <c r="A46" s="1" t="s">
        <v>18</v>
      </c>
      <c r="B46" s="8" t="s">
        <v>11</v>
      </c>
      <c r="C46" s="4">
        <v>12.82</v>
      </c>
      <c r="D46" s="4">
        <v>12.27</v>
      </c>
      <c r="E46" s="4">
        <v>12.84</v>
      </c>
      <c r="F46" s="4">
        <v>2.2999999999999998</v>
      </c>
      <c r="G46" s="4">
        <v>11.17</v>
      </c>
      <c r="H46" s="4">
        <v>6.23</v>
      </c>
      <c r="I46" s="4">
        <v>11.75</v>
      </c>
      <c r="J46" s="4"/>
      <c r="K46" s="4"/>
      <c r="L46" s="4"/>
      <c r="M46" s="4"/>
      <c r="N46" s="4"/>
      <c r="O46" s="4"/>
      <c r="P46" s="4"/>
      <c r="Q46" s="4"/>
      <c r="R46" s="4"/>
      <c r="S46" s="4">
        <v>6.35</v>
      </c>
      <c r="T46" s="4">
        <v>8.69</v>
      </c>
      <c r="U46" s="4">
        <v>5.4</v>
      </c>
      <c r="V46" s="4">
        <v>12</v>
      </c>
      <c r="W46" s="4">
        <v>17.600000000000001</v>
      </c>
      <c r="X46" s="4">
        <v>12</v>
      </c>
      <c r="Y46" s="4">
        <v>8.64</v>
      </c>
      <c r="Z46" s="4">
        <v>4.8600000000000003</v>
      </c>
      <c r="AA46" s="4">
        <v>7.87</v>
      </c>
      <c r="AB46" s="4">
        <v>13.19</v>
      </c>
      <c r="AC46" s="4">
        <v>6.34</v>
      </c>
      <c r="AD46" s="4">
        <v>12.34</v>
      </c>
      <c r="AE46" s="4">
        <v>12.39</v>
      </c>
      <c r="AF46" s="4">
        <v>9.5</v>
      </c>
      <c r="AG46" s="4">
        <v>9.3699999999999992</v>
      </c>
      <c r="AH46" s="4">
        <v>10.17</v>
      </c>
      <c r="AI46" s="4">
        <v>14.51</v>
      </c>
      <c r="AJ46" s="4">
        <v>11.8</v>
      </c>
      <c r="AK46" s="4">
        <v>3.77</v>
      </c>
      <c r="AL46" s="4">
        <v>7.86</v>
      </c>
      <c r="AM46" s="4">
        <v>8.52</v>
      </c>
      <c r="AN46" s="4">
        <v>8.32</v>
      </c>
      <c r="AO46" s="4">
        <v>1.8</v>
      </c>
      <c r="AP46" s="4">
        <v>15.92</v>
      </c>
      <c r="AQ46" s="4">
        <v>6.07</v>
      </c>
      <c r="AR46" s="4">
        <v>4.75</v>
      </c>
      <c r="AS46" s="4">
        <v>12</v>
      </c>
      <c r="AT46" s="4">
        <v>12</v>
      </c>
      <c r="AU46" s="4">
        <v>12.84</v>
      </c>
      <c r="AV46" s="4">
        <v>10.210000000000001</v>
      </c>
      <c r="AW46" s="4">
        <v>11.82</v>
      </c>
      <c r="AX46" s="4">
        <v>6.81</v>
      </c>
      <c r="AY46" s="4">
        <v>18.82</v>
      </c>
      <c r="AZ46" s="4">
        <v>12.89</v>
      </c>
      <c r="BA46" s="4">
        <v>14.92</v>
      </c>
      <c r="BB46" s="4">
        <v>14.1</v>
      </c>
      <c r="BC46" s="4">
        <v>2.73</v>
      </c>
      <c r="BD46" s="4">
        <v>5.75</v>
      </c>
      <c r="BE46" s="4">
        <v>12</v>
      </c>
      <c r="BF46" s="4">
        <v>6.99</v>
      </c>
      <c r="BG46" s="4">
        <v>7.08</v>
      </c>
      <c r="BH46" s="4">
        <v>7.65</v>
      </c>
      <c r="BI46" s="4">
        <v>9.48</v>
      </c>
      <c r="BJ46" s="4">
        <v>8.92</v>
      </c>
      <c r="BK46" s="4">
        <v>3.85</v>
      </c>
      <c r="BL46" s="4">
        <v>6.19</v>
      </c>
      <c r="BM46" s="4">
        <v>6.87</v>
      </c>
      <c r="BN46" s="4">
        <v>2.36</v>
      </c>
      <c r="BO46" s="4">
        <v>8.8699999999999992</v>
      </c>
      <c r="BP46" s="4">
        <v>9.66</v>
      </c>
      <c r="BQ46" s="4">
        <v>14.96</v>
      </c>
      <c r="BR46" s="4">
        <v>34.85</v>
      </c>
      <c r="BS46" s="4">
        <v>13.15</v>
      </c>
      <c r="BT46" s="4">
        <v>10.81</v>
      </c>
      <c r="BU46" s="4">
        <v>6.42</v>
      </c>
      <c r="BV46" s="4">
        <v>12</v>
      </c>
      <c r="BW46" s="4">
        <v>5.66</v>
      </c>
      <c r="BX46" s="4">
        <v>6.63</v>
      </c>
      <c r="BY46" s="4">
        <v>10.76</v>
      </c>
      <c r="BZ46" s="4">
        <v>17.600000000000001</v>
      </c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>
        <v>15.26</v>
      </c>
      <c r="CP46" s="4">
        <v>7.42</v>
      </c>
      <c r="CQ46" s="4">
        <v>19.63</v>
      </c>
      <c r="CR46" s="4">
        <v>20.43</v>
      </c>
      <c r="CS46" s="4">
        <v>9.7799999999999994</v>
      </c>
      <c r="CT46" s="4">
        <v>21.44</v>
      </c>
      <c r="CU46" s="4">
        <v>5.29</v>
      </c>
      <c r="CV46" s="4">
        <v>12</v>
      </c>
      <c r="CW46" s="4">
        <v>9.9499999999999993</v>
      </c>
      <c r="CX46" s="4"/>
      <c r="CY46" s="4">
        <v>18.71</v>
      </c>
      <c r="CZ46" s="4">
        <v>13.15</v>
      </c>
      <c r="DA46" s="4">
        <v>5.2</v>
      </c>
      <c r="DB46" s="4">
        <v>12</v>
      </c>
      <c r="DC46" s="4">
        <v>13.34</v>
      </c>
      <c r="DD46" s="4">
        <v>2.34</v>
      </c>
      <c r="DE46" s="4">
        <v>15.45</v>
      </c>
      <c r="DF46" s="4">
        <v>4.12</v>
      </c>
      <c r="DG46" s="4">
        <v>8.0299999999999994</v>
      </c>
      <c r="DH46" s="4">
        <v>10.88</v>
      </c>
      <c r="DI46" s="4">
        <v>8.48</v>
      </c>
      <c r="DJ46" s="4">
        <v>12</v>
      </c>
      <c r="DK46" s="4">
        <v>12</v>
      </c>
      <c r="DL46" s="4">
        <v>5.21</v>
      </c>
      <c r="DM46" s="4">
        <v>8.5</v>
      </c>
      <c r="DN46" s="4">
        <v>14.77</v>
      </c>
      <c r="DO46" s="4">
        <v>13.01</v>
      </c>
      <c r="DP46" s="4">
        <v>8.61</v>
      </c>
      <c r="DQ46" s="4">
        <v>10.32</v>
      </c>
      <c r="DR46" s="4">
        <v>10.45</v>
      </c>
      <c r="DS46" s="4">
        <v>4.1100000000000003</v>
      </c>
      <c r="DT46" s="4">
        <v>9.14</v>
      </c>
      <c r="DU46" s="4">
        <v>21.09</v>
      </c>
      <c r="DV46" s="4">
        <v>9.48</v>
      </c>
      <c r="DW46" s="4">
        <v>10.029999999999999</v>
      </c>
      <c r="DX46" s="4">
        <v>10.6</v>
      </c>
      <c r="DY46" s="4">
        <v>18.75</v>
      </c>
      <c r="DZ46" s="4">
        <v>6.23</v>
      </c>
      <c r="EA46" s="4">
        <v>12</v>
      </c>
      <c r="EB46" s="4">
        <v>10.58</v>
      </c>
      <c r="EC46" s="4">
        <v>9.0500000000000007</v>
      </c>
      <c r="ED46" s="4">
        <v>11.98</v>
      </c>
      <c r="EE46" s="4">
        <v>10.95</v>
      </c>
      <c r="EF46" s="4">
        <v>14.71</v>
      </c>
      <c r="EG46" s="4">
        <v>14.43</v>
      </c>
      <c r="EH46" s="4">
        <v>11.05</v>
      </c>
      <c r="EI46" s="4">
        <v>15.17</v>
      </c>
      <c r="EJ46" s="4">
        <v>4.54</v>
      </c>
      <c r="EK46" s="4">
        <v>14.92</v>
      </c>
      <c r="EL46" s="4">
        <v>12</v>
      </c>
      <c r="EM46" s="4">
        <v>3.81</v>
      </c>
      <c r="EN46" s="4">
        <v>6.49</v>
      </c>
      <c r="EO46" s="4">
        <v>8.3699999999999992</v>
      </c>
      <c r="EP46" s="4">
        <v>5.12</v>
      </c>
      <c r="EQ46" s="4">
        <v>5.46</v>
      </c>
    </row>
    <row r="47" spans="1:147" x14ac:dyDescent="0.25">
      <c r="A47" s="1" t="s">
        <v>19</v>
      </c>
      <c r="B47" s="8" t="s">
        <v>11</v>
      </c>
      <c r="C47" s="4">
        <v>5.81</v>
      </c>
      <c r="D47" s="4">
        <v>7.12</v>
      </c>
      <c r="E47" s="4">
        <v>7.77</v>
      </c>
      <c r="F47" s="4">
        <v>3.23</v>
      </c>
      <c r="G47" s="4">
        <v>6.77</v>
      </c>
      <c r="H47" s="4">
        <v>2.54</v>
      </c>
      <c r="I47" s="4">
        <v>5.04</v>
      </c>
      <c r="J47" s="4"/>
      <c r="K47" s="4"/>
      <c r="L47" s="4"/>
      <c r="M47" s="4"/>
      <c r="N47" s="4"/>
      <c r="O47" s="4"/>
      <c r="P47" s="4"/>
      <c r="Q47" s="4"/>
      <c r="R47" s="4"/>
      <c r="S47" s="4">
        <v>2.48</v>
      </c>
      <c r="T47" s="4">
        <v>3.16</v>
      </c>
      <c r="U47" s="4">
        <v>1.95</v>
      </c>
      <c r="V47" s="4">
        <v>5</v>
      </c>
      <c r="W47" s="4">
        <v>3.27</v>
      </c>
      <c r="X47" s="4">
        <v>5</v>
      </c>
      <c r="Y47" s="4">
        <v>7.05</v>
      </c>
      <c r="Z47" s="4">
        <v>1.07</v>
      </c>
      <c r="AA47" s="4">
        <v>4</v>
      </c>
      <c r="AB47" s="4">
        <v>5.85</v>
      </c>
      <c r="AC47" s="4">
        <v>2.2000000000000002</v>
      </c>
      <c r="AD47" s="4">
        <v>5.39</v>
      </c>
      <c r="AE47" s="4">
        <v>5.45</v>
      </c>
      <c r="AF47" s="4">
        <v>4.32</v>
      </c>
      <c r="AG47" s="4">
        <v>1.84</v>
      </c>
      <c r="AH47" s="4"/>
      <c r="AI47" s="4">
        <v>6.54</v>
      </c>
      <c r="AJ47" s="4">
        <v>10.35</v>
      </c>
      <c r="AK47" s="4">
        <v>1.52</v>
      </c>
      <c r="AL47" s="4">
        <v>4.38</v>
      </c>
      <c r="AM47" s="4">
        <v>4.6500000000000004</v>
      </c>
      <c r="AN47" s="4">
        <v>4.45</v>
      </c>
      <c r="AO47" s="4">
        <v>0.75</v>
      </c>
      <c r="AP47" s="4">
        <v>5.61</v>
      </c>
      <c r="AQ47" s="4">
        <v>4.42</v>
      </c>
      <c r="AR47" s="4">
        <v>3.13</v>
      </c>
      <c r="AS47" s="4">
        <v>5</v>
      </c>
      <c r="AT47" s="4">
        <v>5</v>
      </c>
      <c r="AU47" s="4">
        <v>10.199999999999999</v>
      </c>
      <c r="AV47" s="4">
        <v>5.81</v>
      </c>
      <c r="AW47" s="4">
        <v>4.2699999999999996</v>
      </c>
      <c r="AX47" s="4">
        <v>1.94</v>
      </c>
      <c r="AY47" s="4">
        <v>15.23</v>
      </c>
      <c r="AZ47" s="4">
        <v>13.18</v>
      </c>
      <c r="BA47" s="4">
        <v>13.52</v>
      </c>
      <c r="BB47" s="4">
        <v>10.45</v>
      </c>
      <c r="BC47" s="4"/>
      <c r="BD47" s="4">
        <v>3.16</v>
      </c>
      <c r="BE47" s="4">
        <v>5</v>
      </c>
      <c r="BF47" s="4">
        <v>2.04</v>
      </c>
      <c r="BG47" s="4">
        <v>2.09</v>
      </c>
      <c r="BH47" s="4">
        <v>2.41</v>
      </c>
      <c r="BI47" s="4">
        <v>3.09</v>
      </c>
      <c r="BJ47" s="4">
        <v>12.54</v>
      </c>
      <c r="BK47" s="4">
        <v>0.06</v>
      </c>
      <c r="BL47" s="4">
        <v>5.39</v>
      </c>
      <c r="BM47" s="4">
        <v>2.71</v>
      </c>
      <c r="BN47" s="4">
        <v>0.18</v>
      </c>
      <c r="BO47" s="4">
        <v>5.77</v>
      </c>
      <c r="BP47" s="4">
        <v>5.3</v>
      </c>
      <c r="BQ47" s="4">
        <v>8.74</v>
      </c>
      <c r="BR47" s="4">
        <v>8.35</v>
      </c>
      <c r="BS47" s="4">
        <v>3.31</v>
      </c>
      <c r="BT47" s="4">
        <v>1.02</v>
      </c>
      <c r="BU47" s="4">
        <v>2.0699999999999998</v>
      </c>
      <c r="BV47" s="4">
        <v>5</v>
      </c>
      <c r="BW47" s="4">
        <v>1.21</v>
      </c>
      <c r="BX47" s="4">
        <v>0.47</v>
      </c>
      <c r="BY47" s="4">
        <v>0.53</v>
      </c>
      <c r="BZ47" s="4">
        <v>3.27</v>
      </c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>
        <v>8.83</v>
      </c>
      <c r="CP47" s="4">
        <v>4.38</v>
      </c>
      <c r="CQ47" s="4">
        <v>14.56</v>
      </c>
      <c r="CR47" s="4">
        <v>3.55</v>
      </c>
      <c r="CS47" s="4">
        <v>3.62</v>
      </c>
      <c r="CT47" s="4">
        <v>1.1200000000000001</v>
      </c>
      <c r="CU47" s="4">
        <v>1.65</v>
      </c>
      <c r="CV47" s="4">
        <v>5</v>
      </c>
      <c r="CW47" s="4">
        <v>4.4000000000000004</v>
      </c>
      <c r="CX47" s="4">
        <v>0.1</v>
      </c>
      <c r="CY47" s="4">
        <v>7.98</v>
      </c>
      <c r="CZ47" s="4"/>
      <c r="DA47" s="4">
        <v>0.03</v>
      </c>
      <c r="DB47" s="4">
        <v>5</v>
      </c>
      <c r="DC47" s="4">
        <v>4.54</v>
      </c>
      <c r="DD47" s="4">
        <v>3.93</v>
      </c>
      <c r="DE47" s="4">
        <v>3.2</v>
      </c>
      <c r="DF47" s="4">
        <v>5.72</v>
      </c>
      <c r="DG47" s="4">
        <v>3.24</v>
      </c>
      <c r="DH47" s="4">
        <v>3.73</v>
      </c>
      <c r="DI47" s="4">
        <v>2.69</v>
      </c>
      <c r="DJ47" s="4">
        <v>5</v>
      </c>
      <c r="DK47" s="4">
        <v>5</v>
      </c>
      <c r="DL47" s="4">
        <v>2.56</v>
      </c>
      <c r="DM47" s="4">
        <v>3.88</v>
      </c>
      <c r="DN47" s="4">
        <v>8.09</v>
      </c>
      <c r="DO47" s="4">
        <v>7.14</v>
      </c>
      <c r="DP47" s="4">
        <v>4.49</v>
      </c>
      <c r="DQ47" s="4">
        <v>4.6399999999999997</v>
      </c>
      <c r="DR47" s="4">
        <v>5.95</v>
      </c>
      <c r="DS47" s="4">
        <v>2.06</v>
      </c>
      <c r="DT47" s="4">
        <v>3.88</v>
      </c>
      <c r="DU47" s="4">
        <v>8.9600000000000009</v>
      </c>
      <c r="DV47" s="4">
        <v>6.9</v>
      </c>
      <c r="DW47" s="4">
        <v>6.64</v>
      </c>
      <c r="DX47" s="4">
        <v>5.93</v>
      </c>
      <c r="DY47" s="4">
        <v>11.8</v>
      </c>
      <c r="DZ47" s="4">
        <v>2.54</v>
      </c>
      <c r="EA47" s="4">
        <v>5</v>
      </c>
      <c r="EB47" s="4">
        <v>4.5999999999999996</v>
      </c>
      <c r="EC47" s="4">
        <v>3.95</v>
      </c>
      <c r="ED47" s="4">
        <v>4.97</v>
      </c>
      <c r="EE47" s="4">
        <v>3.92</v>
      </c>
      <c r="EF47" s="4">
        <v>2.0099999999999998</v>
      </c>
      <c r="EG47" s="4">
        <v>2.3199999999999998</v>
      </c>
      <c r="EH47" s="4">
        <v>4.32</v>
      </c>
      <c r="EI47" s="4">
        <v>7.84</v>
      </c>
      <c r="EJ47" s="4">
        <v>3.4</v>
      </c>
      <c r="EK47" s="4">
        <v>9.32</v>
      </c>
      <c r="EL47" s="4">
        <v>5</v>
      </c>
      <c r="EM47" s="4">
        <v>4.6500000000000004</v>
      </c>
      <c r="EN47" s="4">
        <v>5.33</v>
      </c>
      <c r="EO47" s="4">
        <v>3.77</v>
      </c>
      <c r="EP47" s="4">
        <v>2.64</v>
      </c>
      <c r="EQ47" s="4"/>
    </row>
    <row r="48" spans="1:147" x14ac:dyDescent="0.25">
      <c r="A48" s="1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</row>
    <row r="49" spans="1:147" s="132" customFormat="1" x14ac:dyDescent="0.25">
      <c r="A49" s="2" t="s">
        <v>20</v>
      </c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</row>
    <row r="50" spans="1:147" x14ac:dyDescent="0.25">
      <c r="A50" s="1" t="s">
        <v>21</v>
      </c>
      <c r="B50" s="8" t="s">
        <v>31</v>
      </c>
      <c r="C50" s="4">
        <v>0.52</v>
      </c>
      <c r="D50" s="4">
        <v>1.35</v>
      </c>
      <c r="E50" s="4">
        <v>0.72</v>
      </c>
      <c r="F50" s="4">
        <v>0.52</v>
      </c>
      <c r="G50" s="4">
        <v>0.95</v>
      </c>
      <c r="H50" s="4">
        <v>0.5</v>
      </c>
      <c r="I50" s="4">
        <v>1.26</v>
      </c>
      <c r="J50" s="4"/>
      <c r="K50" s="4"/>
      <c r="L50" s="4"/>
      <c r="M50" s="4"/>
      <c r="N50" s="4"/>
      <c r="O50" s="4"/>
      <c r="P50" s="4"/>
      <c r="Q50" s="4"/>
      <c r="R50" s="4"/>
      <c r="S50" s="4">
        <v>0.64</v>
      </c>
      <c r="T50" s="4">
        <v>0.65</v>
      </c>
      <c r="U50" s="4">
        <v>0.76</v>
      </c>
      <c r="V50" s="4">
        <v>2</v>
      </c>
      <c r="W50" s="4">
        <v>0.48</v>
      </c>
      <c r="X50" s="4">
        <v>2</v>
      </c>
      <c r="Y50" s="4">
        <v>0.19</v>
      </c>
      <c r="Z50" s="4">
        <v>0.25</v>
      </c>
      <c r="AA50" s="4">
        <v>0.25</v>
      </c>
      <c r="AB50" s="4">
        <v>1.1200000000000001</v>
      </c>
      <c r="AC50" s="4">
        <v>0.52</v>
      </c>
      <c r="AD50" s="4">
        <v>1.02</v>
      </c>
      <c r="AE50" s="4">
        <v>0.86</v>
      </c>
      <c r="AF50" s="4">
        <v>0.95</v>
      </c>
      <c r="AG50" s="4">
        <v>0.5</v>
      </c>
      <c r="AH50" s="4">
        <v>0.01</v>
      </c>
      <c r="AI50" s="4">
        <v>1.08</v>
      </c>
      <c r="AJ50" s="4">
        <v>0.59</v>
      </c>
      <c r="AK50" s="4">
        <v>0.42</v>
      </c>
      <c r="AL50" s="4">
        <v>0.8</v>
      </c>
      <c r="AM50" s="4">
        <v>0.97</v>
      </c>
      <c r="AN50" s="4">
        <v>0.94</v>
      </c>
      <c r="AO50" s="4">
        <v>0.3</v>
      </c>
      <c r="AP50" s="4">
        <v>1.1399999999999999</v>
      </c>
      <c r="AQ50" s="4">
        <v>0.12</v>
      </c>
      <c r="AR50" s="4">
        <v>0.26</v>
      </c>
      <c r="AS50" s="4">
        <v>2</v>
      </c>
      <c r="AT50" s="4">
        <v>2</v>
      </c>
      <c r="AU50" s="4">
        <v>0.51</v>
      </c>
      <c r="AV50" s="4"/>
      <c r="AW50" s="4">
        <v>0.89</v>
      </c>
      <c r="AX50" s="4">
        <v>0.17</v>
      </c>
      <c r="AY50" s="4">
        <v>0.17</v>
      </c>
      <c r="AZ50" s="4">
        <v>0.55000000000000004</v>
      </c>
      <c r="BA50" s="4">
        <v>0.28000000000000003</v>
      </c>
      <c r="BB50" s="4">
        <v>0.94</v>
      </c>
      <c r="BC50" s="4">
        <v>0.01</v>
      </c>
      <c r="BD50" s="4">
        <v>0.33</v>
      </c>
      <c r="BE50" s="4">
        <v>2</v>
      </c>
      <c r="BF50" s="4">
        <v>0.23</v>
      </c>
      <c r="BG50" s="4">
        <v>0.23</v>
      </c>
      <c r="BH50" s="4">
        <v>0.36</v>
      </c>
      <c r="BI50" s="4">
        <v>0.57999999999999996</v>
      </c>
      <c r="BJ50" s="4">
        <v>0.65</v>
      </c>
      <c r="BK50" s="4">
        <v>0.01</v>
      </c>
      <c r="BL50" s="4">
        <v>0.56999999999999995</v>
      </c>
      <c r="BM50" s="4">
        <v>1.0900000000000001</v>
      </c>
      <c r="BN50" s="4">
        <v>7.0000000000000007E-2</v>
      </c>
      <c r="BO50" s="4">
        <v>0.61</v>
      </c>
      <c r="BP50" s="4">
        <v>1.61</v>
      </c>
      <c r="BQ50" s="4">
        <v>0.45</v>
      </c>
      <c r="BR50" s="4">
        <v>0.91</v>
      </c>
      <c r="BS50" s="4">
        <v>0.46</v>
      </c>
      <c r="BT50" s="4">
        <v>0.46</v>
      </c>
      <c r="BU50" s="4">
        <v>0.54</v>
      </c>
      <c r="BV50" s="4">
        <v>2</v>
      </c>
      <c r="BW50" s="4">
        <v>0.16</v>
      </c>
      <c r="BX50" s="4">
        <v>0.11</v>
      </c>
      <c r="BY50" s="4">
        <v>0.21</v>
      </c>
      <c r="BZ50" s="4">
        <v>0.48</v>
      </c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>
        <v>0.85</v>
      </c>
      <c r="CP50" s="4">
        <v>1.1399999999999999</v>
      </c>
      <c r="CQ50" s="4">
        <v>0.51</v>
      </c>
      <c r="CR50" s="4">
        <v>7.0000000000000007E-2</v>
      </c>
      <c r="CS50" s="4">
        <v>0.72</v>
      </c>
      <c r="CT50" s="4">
        <v>0.45</v>
      </c>
      <c r="CU50" s="4">
        <v>0.19</v>
      </c>
      <c r="CV50" s="4">
        <v>2</v>
      </c>
      <c r="CW50" s="4">
        <v>1.04</v>
      </c>
      <c r="CX50" s="4">
        <v>0.87</v>
      </c>
      <c r="CY50" s="4">
        <v>0.72</v>
      </c>
      <c r="CZ50" s="4">
        <v>0.06</v>
      </c>
      <c r="DA50" s="4">
        <v>0.21</v>
      </c>
      <c r="DB50" s="4">
        <v>2</v>
      </c>
      <c r="DC50" s="4">
        <v>0.2</v>
      </c>
      <c r="DD50" s="4">
        <v>0.11</v>
      </c>
      <c r="DE50" s="4">
        <v>0.05</v>
      </c>
      <c r="DF50" s="4">
        <v>0.66</v>
      </c>
      <c r="DG50" s="4">
        <v>0.99</v>
      </c>
      <c r="DH50" s="4">
        <v>1.0900000000000001</v>
      </c>
      <c r="DI50" s="4">
        <v>0.41</v>
      </c>
      <c r="DJ50" s="4">
        <v>2</v>
      </c>
      <c r="DK50" s="4">
        <v>2</v>
      </c>
      <c r="DL50" s="4">
        <v>0.25</v>
      </c>
      <c r="DM50" s="4">
        <v>1.06</v>
      </c>
      <c r="DN50" s="4">
        <v>0.72</v>
      </c>
      <c r="DO50" s="4">
        <v>0.98</v>
      </c>
      <c r="DP50" s="4">
        <v>0.7</v>
      </c>
      <c r="DQ50" s="4">
        <v>0.95</v>
      </c>
      <c r="DR50" s="4">
        <v>0.71</v>
      </c>
      <c r="DS50" s="4">
        <v>0.53</v>
      </c>
      <c r="DT50" s="4">
        <v>1.43</v>
      </c>
      <c r="DU50" s="4">
        <v>1.02</v>
      </c>
      <c r="DV50" s="4">
        <v>1</v>
      </c>
      <c r="DW50" s="4">
        <v>1.22</v>
      </c>
      <c r="DX50" s="4">
        <v>1.1299999999999999</v>
      </c>
      <c r="DY50" s="4">
        <v>0.24</v>
      </c>
      <c r="DZ50" s="4">
        <v>0.5</v>
      </c>
      <c r="EA50" s="4">
        <v>2</v>
      </c>
      <c r="EB50" s="4">
        <v>1.2</v>
      </c>
      <c r="EC50" s="4">
        <v>0.92</v>
      </c>
      <c r="ED50" s="4">
        <v>1.75</v>
      </c>
      <c r="EE50" s="4">
        <v>0.99</v>
      </c>
      <c r="EF50" s="4">
        <v>0.24</v>
      </c>
      <c r="EG50" s="4">
        <v>0.42</v>
      </c>
      <c r="EH50" s="4">
        <v>0.42</v>
      </c>
      <c r="EI50" s="4">
        <v>1.31</v>
      </c>
      <c r="EJ50" s="4">
        <v>0.64</v>
      </c>
      <c r="EK50" s="4">
        <v>0.36</v>
      </c>
      <c r="EL50" s="4">
        <v>2</v>
      </c>
      <c r="EM50" s="4">
        <v>0.64</v>
      </c>
      <c r="EN50" s="4">
        <v>0.85</v>
      </c>
      <c r="EO50" s="4">
        <v>0.48</v>
      </c>
      <c r="EP50" s="4">
        <v>0.6</v>
      </c>
      <c r="EQ50" s="4">
        <v>0.05</v>
      </c>
    </row>
    <row r="51" spans="1:147" x14ac:dyDescent="0.25">
      <c r="A51" s="1" t="s">
        <v>22</v>
      </c>
      <c r="B51" s="8" t="s">
        <v>31</v>
      </c>
      <c r="C51" s="4">
        <v>0.02</v>
      </c>
      <c r="D51" s="4">
        <v>0.06</v>
      </c>
      <c r="E51" s="4">
        <v>0.01</v>
      </c>
      <c r="F51" s="4">
        <v>0.1</v>
      </c>
      <c r="G51" s="4">
        <v>0.02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>
        <v>0.05</v>
      </c>
      <c r="V51" s="4"/>
      <c r="W51" s="4">
        <v>0.12</v>
      </c>
      <c r="X51" s="4"/>
      <c r="Y51" s="4"/>
      <c r="Z51" s="4">
        <v>0.02</v>
      </c>
      <c r="AA51" s="4">
        <v>7.0000000000000007E-2</v>
      </c>
      <c r="AB51" s="4">
        <v>0.11</v>
      </c>
      <c r="AC51" s="4"/>
      <c r="AD51" s="4"/>
      <c r="AE51" s="4"/>
      <c r="AF51" s="4"/>
      <c r="AG51" s="4">
        <v>0.22</v>
      </c>
      <c r="AH51" s="4"/>
      <c r="AI51" s="4">
        <v>0.05</v>
      </c>
      <c r="AJ51" s="4">
        <v>0.05</v>
      </c>
      <c r="AK51" s="4"/>
      <c r="AL51" s="4"/>
      <c r="AM51" s="4">
        <v>0.03</v>
      </c>
      <c r="AN51" s="4"/>
      <c r="AO51" s="4"/>
      <c r="AP51" s="4">
        <v>0.01</v>
      </c>
      <c r="AQ51" s="4">
        <v>0.06</v>
      </c>
      <c r="AR51" s="4">
        <v>0.01</v>
      </c>
      <c r="AS51" s="4"/>
      <c r="AT51" s="4"/>
      <c r="AU51" s="4">
        <v>0.02</v>
      </c>
      <c r="AV51" s="4">
        <v>0.06</v>
      </c>
      <c r="AW51" s="4">
        <v>0.08</v>
      </c>
      <c r="AX51" s="4">
        <v>0.09</v>
      </c>
      <c r="AY51" s="4">
        <v>7.0000000000000007E-2</v>
      </c>
      <c r="AZ51" s="4">
        <v>0.68</v>
      </c>
      <c r="BA51" s="4">
        <v>0.09</v>
      </c>
      <c r="BB51" s="4">
        <v>7.0000000000000007E-2</v>
      </c>
      <c r="BC51" s="4">
        <v>0.04</v>
      </c>
      <c r="BD51" s="4">
        <v>0.03</v>
      </c>
      <c r="BE51" s="4"/>
      <c r="BF51" s="4">
        <v>0.09</v>
      </c>
      <c r="BG51" s="4">
        <v>0.09</v>
      </c>
      <c r="BH51" s="4">
        <v>0.09</v>
      </c>
      <c r="BI51" s="4">
        <v>7.0000000000000007E-2</v>
      </c>
      <c r="BJ51" s="4">
        <v>0.04</v>
      </c>
      <c r="BK51" s="4">
        <v>0.02</v>
      </c>
      <c r="BL51" s="4">
        <v>0.15</v>
      </c>
      <c r="BM51" s="4"/>
      <c r="BN51" s="4"/>
      <c r="BO51" s="4">
        <v>0.02</v>
      </c>
      <c r="BP51" s="4"/>
      <c r="BQ51" s="4">
        <v>0.1</v>
      </c>
      <c r="BR51" s="4">
        <v>0.11</v>
      </c>
      <c r="BS51" s="4">
        <v>0.11</v>
      </c>
      <c r="BT51" s="4">
        <v>0.09</v>
      </c>
      <c r="BU51" s="4">
        <v>0.03</v>
      </c>
      <c r="BV51" s="4"/>
      <c r="BW51" s="4"/>
      <c r="BX51" s="4"/>
      <c r="BY51" s="4"/>
      <c r="BZ51" s="4">
        <v>0.12</v>
      </c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>
        <v>7.0000000000000007E-2</v>
      </c>
      <c r="CP51" s="4">
        <v>0.1</v>
      </c>
      <c r="CQ51" s="4">
        <v>0.25</v>
      </c>
      <c r="CR51" s="4">
        <v>0.16</v>
      </c>
      <c r="CS51" s="4">
        <v>0.02</v>
      </c>
      <c r="CT51" s="4">
        <v>0.11</v>
      </c>
      <c r="CU51" s="4">
        <v>0.15</v>
      </c>
      <c r="CV51" s="4"/>
      <c r="CW51" s="4">
        <v>0.01</v>
      </c>
      <c r="CX51" s="4">
        <v>0.04</v>
      </c>
      <c r="CY51" s="4"/>
      <c r="CZ51" s="4">
        <v>0.06</v>
      </c>
      <c r="DA51" s="4">
        <v>0.06</v>
      </c>
      <c r="DB51" s="4"/>
      <c r="DC51" s="4">
        <v>0.11</v>
      </c>
      <c r="DD51" s="4">
        <v>0.02</v>
      </c>
      <c r="DE51" s="4"/>
      <c r="DF51" s="4">
        <v>0.12</v>
      </c>
      <c r="DG51" s="4">
        <v>0.01</v>
      </c>
      <c r="DH51" s="4">
        <v>0.01</v>
      </c>
      <c r="DI51" s="4">
        <v>0.01</v>
      </c>
      <c r="DJ51" s="4"/>
      <c r="DK51" s="4"/>
      <c r="DL51" s="4">
        <v>0.01</v>
      </c>
      <c r="DM51" s="4">
        <v>0.01</v>
      </c>
      <c r="DN51" s="4">
        <v>7.0000000000000007E-2</v>
      </c>
      <c r="DO51" s="4">
        <v>0.05</v>
      </c>
      <c r="DP51" s="4"/>
      <c r="DQ51" s="4"/>
      <c r="DR51" s="4">
        <v>0.02</v>
      </c>
      <c r="DS51" s="4"/>
      <c r="DT51" s="4"/>
      <c r="DU51" s="4">
        <v>7.0000000000000007E-2</v>
      </c>
      <c r="DV51" s="4"/>
      <c r="DW51" s="4"/>
      <c r="DX51" s="4">
        <v>0.01</v>
      </c>
      <c r="DY51" s="4">
        <v>0.01</v>
      </c>
      <c r="DZ51" s="4"/>
      <c r="EA51" s="4"/>
      <c r="EB51" s="4"/>
      <c r="EC51" s="4"/>
      <c r="ED51" s="4"/>
      <c r="EE51" s="4"/>
      <c r="EF51" s="4">
        <v>0.05</v>
      </c>
      <c r="EG51" s="4">
        <v>0.04</v>
      </c>
      <c r="EH51" s="4">
        <v>0.06</v>
      </c>
      <c r="EI51" s="4">
        <v>0.09</v>
      </c>
      <c r="EJ51" s="4">
        <v>0.03</v>
      </c>
      <c r="EK51" s="4"/>
      <c r="EL51" s="4"/>
      <c r="EM51" s="4">
        <v>0.03</v>
      </c>
      <c r="EN51" s="4">
        <v>0.04</v>
      </c>
      <c r="EO51" s="4">
        <v>0.05</v>
      </c>
      <c r="EP51" s="4">
        <v>0.03</v>
      </c>
      <c r="EQ51" s="4"/>
    </row>
    <row r="52" spans="1:147" x14ac:dyDescent="0.25">
      <c r="A52" s="1" t="s">
        <v>22</v>
      </c>
      <c r="B52" s="8" t="s">
        <v>32</v>
      </c>
      <c r="C52" s="4">
        <v>0.02</v>
      </c>
      <c r="D52" s="4">
        <v>0.06</v>
      </c>
      <c r="E52" s="4">
        <v>0.01</v>
      </c>
      <c r="F52" s="4">
        <v>0.44</v>
      </c>
      <c r="G52" s="4">
        <v>0.02</v>
      </c>
      <c r="H52" s="4"/>
      <c r="I52" s="4">
        <v>0.04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>
        <v>0.01</v>
      </c>
      <c r="U52" s="4">
        <v>0.21</v>
      </c>
      <c r="V52" s="4"/>
      <c r="W52" s="4">
        <v>0.62</v>
      </c>
      <c r="X52" s="4"/>
      <c r="Y52" s="4"/>
      <c r="Z52" s="4" t="s">
        <v>332</v>
      </c>
      <c r="AA52" s="4">
        <v>0.33</v>
      </c>
      <c r="AB52" s="4">
        <v>0.25</v>
      </c>
      <c r="AC52" s="4"/>
      <c r="AD52" s="4"/>
      <c r="AE52" s="4">
        <v>0.01</v>
      </c>
      <c r="AF52" s="4"/>
      <c r="AG52" s="4">
        <v>1.1200000000000001</v>
      </c>
      <c r="AH52" s="4"/>
      <c r="AI52" s="4">
        <v>0.05</v>
      </c>
      <c r="AJ52" s="4">
        <v>0.27</v>
      </c>
      <c r="AK52" s="4"/>
      <c r="AL52" s="4"/>
      <c r="AM52" s="4">
        <v>0.08</v>
      </c>
      <c r="AN52" s="4"/>
      <c r="AO52" s="4"/>
      <c r="AP52" s="4">
        <v>0.05</v>
      </c>
      <c r="AQ52" s="4">
        <v>0.26</v>
      </c>
      <c r="AR52" s="4">
        <v>0.06</v>
      </c>
      <c r="AS52" s="4"/>
      <c r="AT52" s="4"/>
      <c r="AU52" s="4">
        <v>0.06</v>
      </c>
      <c r="AV52" s="4">
        <v>0.28000000000000003</v>
      </c>
      <c r="AW52" s="4">
        <v>0.38</v>
      </c>
      <c r="AX52" s="4">
        <v>0.6</v>
      </c>
      <c r="AY52" s="4">
        <v>0.37</v>
      </c>
      <c r="AZ52" s="4">
        <v>0.41</v>
      </c>
      <c r="BA52" s="4">
        <v>0.46</v>
      </c>
      <c r="BB52" s="4">
        <v>0.32</v>
      </c>
      <c r="BC52" s="4">
        <v>0.17</v>
      </c>
      <c r="BD52" s="4">
        <v>0.13</v>
      </c>
      <c r="BE52" s="4"/>
      <c r="BF52" s="4">
        <v>0.59</v>
      </c>
      <c r="BG52" s="4">
        <v>0.6</v>
      </c>
      <c r="BH52" s="4">
        <v>0.61</v>
      </c>
      <c r="BI52" s="4">
        <v>0.34</v>
      </c>
      <c r="BJ52" s="4">
        <v>0.16</v>
      </c>
      <c r="BK52" s="4">
        <v>0.08</v>
      </c>
      <c r="BL52" s="4">
        <v>0.73</v>
      </c>
      <c r="BM52" s="4">
        <v>0.01</v>
      </c>
      <c r="BN52" s="4">
        <v>0.01</v>
      </c>
      <c r="BO52" s="4">
        <v>0.08</v>
      </c>
      <c r="BP52" s="4">
        <v>0.02</v>
      </c>
      <c r="BQ52" s="4">
        <v>0.49</v>
      </c>
      <c r="BR52" s="4">
        <v>0.54</v>
      </c>
      <c r="BS52" s="4">
        <v>0.56999999999999995</v>
      </c>
      <c r="BT52" s="4">
        <v>0.44</v>
      </c>
      <c r="BU52" s="4">
        <v>0.14000000000000001</v>
      </c>
      <c r="BV52" s="4"/>
      <c r="BW52" s="4"/>
      <c r="BX52" s="4"/>
      <c r="BY52" s="4"/>
      <c r="BZ52" s="4">
        <v>0.62</v>
      </c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>
        <v>0.35</v>
      </c>
      <c r="CP52" s="4">
        <v>0.48</v>
      </c>
      <c r="CQ52" s="4">
        <v>1.02</v>
      </c>
      <c r="CR52" s="4">
        <v>0.74</v>
      </c>
      <c r="CS52" s="4">
        <v>0.15</v>
      </c>
      <c r="CT52" s="4">
        <v>0.5</v>
      </c>
      <c r="CU52" s="4">
        <v>0.72</v>
      </c>
      <c r="CV52" s="4"/>
      <c r="CW52" s="4">
        <v>0.04</v>
      </c>
      <c r="CX52" s="4">
        <v>0.19</v>
      </c>
      <c r="CY52" s="4">
        <v>0.03</v>
      </c>
      <c r="CZ52" s="4">
        <v>0.32</v>
      </c>
      <c r="DA52" s="4">
        <v>0.27</v>
      </c>
      <c r="DB52" s="4"/>
      <c r="DC52" s="4">
        <v>0.49</v>
      </c>
      <c r="DD52" s="4">
        <v>0.02</v>
      </c>
      <c r="DE52" s="4">
        <v>0.1</v>
      </c>
      <c r="DF52" s="4">
        <v>0.12</v>
      </c>
      <c r="DG52" s="4">
        <v>0.01</v>
      </c>
      <c r="DH52" s="4">
        <v>0.01</v>
      </c>
      <c r="DI52" s="4">
        <v>0.03</v>
      </c>
      <c r="DJ52" s="4"/>
      <c r="DK52" s="4"/>
      <c r="DL52" s="4">
        <v>0.13</v>
      </c>
      <c r="DM52" s="4">
        <v>0.06</v>
      </c>
      <c r="DN52" s="4">
        <v>0.28999999999999998</v>
      </c>
      <c r="DO52" s="4">
        <v>0.22</v>
      </c>
      <c r="DP52" s="4"/>
      <c r="DQ52" s="4">
        <v>7.0000000000000007E-2</v>
      </c>
      <c r="DR52" s="4">
        <v>7.0000000000000007E-2</v>
      </c>
      <c r="DS52" s="4"/>
      <c r="DT52" s="4"/>
      <c r="DU52" s="4">
        <v>7.0000000000000007E-2</v>
      </c>
      <c r="DV52" s="4"/>
      <c r="DW52" s="4"/>
      <c r="DX52" s="4">
        <v>0.01</v>
      </c>
      <c r="DY52" s="4">
        <v>0.01</v>
      </c>
      <c r="DZ52" s="4"/>
      <c r="EA52" s="4"/>
      <c r="EB52" s="4">
        <v>0.04</v>
      </c>
      <c r="EC52" s="4">
        <v>0.01</v>
      </c>
      <c r="ED52" s="4"/>
      <c r="EE52" s="4"/>
      <c r="EF52" s="4">
        <v>0.23</v>
      </c>
      <c r="EG52" s="4">
        <v>0.2</v>
      </c>
      <c r="EH52" s="4">
        <v>0.28999999999999998</v>
      </c>
      <c r="EI52" s="4">
        <v>0.46</v>
      </c>
      <c r="EJ52" s="4">
        <v>0.12</v>
      </c>
      <c r="EK52" s="4"/>
      <c r="EL52" s="4"/>
      <c r="EM52" s="4">
        <v>0.15</v>
      </c>
      <c r="EN52" s="4">
        <v>0.18</v>
      </c>
      <c r="EO52" s="4">
        <v>0.22</v>
      </c>
      <c r="EP52" s="4">
        <v>0.13</v>
      </c>
      <c r="EQ52" s="4">
        <v>0.01</v>
      </c>
    </row>
    <row r="53" spans="1:147" x14ac:dyDescent="0.25">
      <c r="A53" s="1" t="s">
        <v>23</v>
      </c>
      <c r="B53" s="8" t="s">
        <v>31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>
        <v>0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>
        <v>0</v>
      </c>
      <c r="BT53" s="4"/>
      <c r="BU53" s="4"/>
      <c r="BV53" s="4"/>
      <c r="BW53" s="4"/>
      <c r="BX53" s="4"/>
      <c r="BY53" s="4"/>
      <c r="BZ53" s="4">
        <v>0</v>
      </c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>
        <v>0</v>
      </c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>
        <v>0.01</v>
      </c>
    </row>
    <row r="54" spans="1:147" x14ac:dyDescent="0.25">
      <c r="A54" s="1" t="s">
        <v>23</v>
      </c>
      <c r="B54" s="8" t="s">
        <v>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>
        <v>0.01</v>
      </c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>
        <v>0.01</v>
      </c>
      <c r="BT54" s="4"/>
      <c r="BU54" s="4"/>
      <c r="BV54" s="4"/>
      <c r="BW54" s="4"/>
      <c r="BX54" s="4"/>
      <c r="BY54" s="4"/>
      <c r="BZ54" s="4">
        <v>0.01</v>
      </c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>
        <v>1.1200000000000001</v>
      </c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>
        <v>0</v>
      </c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</row>
    <row r="55" spans="1:147" x14ac:dyDescent="0.25">
      <c r="A55" s="1" t="s">
        <v>24</v>
      </c>
      <c r="B55" s="8" t="s">
        <v>31</v>
      </c>
      <c r="C55" s="4">
        <v>0.24</v>
      </c>
      <c r="D55" s="4">
        <v>0.09</v>
      </c>
      <c r="E55" s="4">
        <v>0.38</v>
      </c>
      <c r="F55" s="4">
        <v>0.83</v>
      </c>
      <c r="G55" s="4">
        <v>0.16</v>
      </c>
      <c r="H55" s="4"/>
      <c r="I55" s="4">
        <v>0.1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>
        <v>0.37</v>
      </c>
      <c r="X55" s="4"/>
      <c r="Y55" s="4"/>
      <c r="Z55" s="4">
        <v>0.01</v>
      </c>
      <c r="AA55" s="4">
        <v>0.55000000000000004</v>
      </c>
      <c r="AB55" s="4"/>
      <c r="AC55" s="4"/>
      <c r="AD55" s="4"/>
      <c r="AE55" s="4"/>
      <c r="AF55" s="4">
        <v>0.26</v>
      </c>
      <c r="AG55" s="4">
        <v>0.04</v>
      </c>
      <c r="AH55" s="4"/>
      <c r="AI55" s="4">
        <v>0.32</v>
      </c>
      <c r="AJ55" s="4">
        <v>0.59</v>
      </c>
      <c r="AK55" s="4"/>
      <c r="AL55" s="4">
        <v>0.16</v>
      </c>
      <c r="AM55" s="4"/>
      <c r="AN55" s="4">
        <v>0.14000000000000001</v>
      </c>
      <c r="AO55" s="4"/>
      <c r="AP55" s="4">
        <v>0.06</v>
      </c>
      <c r="AQ55" s="4"/>
      <c r="AR55" s="4">
        <v>0.5</v>
      </c>
      <c r="AS55" s="4"/>
      <c r="AT55" s="4"/>
      <c r="AU55" s="4">
        <v>0.03</v>
      </c>
      <c r="AV55" s="4">
        <v>0.03</v>
      </c>
      <c r="AW55" s="4"/>
      <c r="AX55" s="4">
        <v>0.82</v>
      </c>
      <c r="AY55" s="4">
        <v>0.35</v>
      </c>
      <c r="AZ55" s="4">
        <v>0.49</v>
      </c>
      <c r="BA55" s="4">
        <v>0.71</v>
      </c>
      <c r="BB55" s="4">
        <v>0.54</v>
      </c>
      <c r="BC55" s="4"/>
      <c r="BD55" s="4">
        <v>0.14000000000000001</v>
      </c>
      <c r="BE55" s="4"/>
      <c r="BF55" s="4">
        <v>0.8</v>
      </c>
      <c r="BG55" s="4">
        <v>0.8</v>
      </c>
      <c r="BH55" s="4">
        <v>0.77</v>
      </c>
      <c r="BI55" s="4"/>
      <c r="BJ55" s="4">
        <v>0.09</v>
      </c>
      <c r="BK55" s="4"/>
      <c r="BL55" s="4">
        <v>0.09</v>
      </c>
      <c r="BM55" s="4">
        <v>0.03</v>
      </c>
      <c r="BN55" s="4">
        <v>0.02</v>
      </c>
      <c r="BO55" s="4">
        <v>0.51</v>
      </c>
      <c r="BP55" s="4"/>
      <c r="BQ55" s="4">
        <v>0.82</v>
      </c>
      <c r="BR55" s="4"/>
      <c r="BS55" s="4">
        <v>0.3</v>
      </c>
      <c r="BT55" s="4">
        <v>0.32</v>
      </c>
      <c r="BU55" s="4">
        <v>0.15</v>
      </c>
      <c r="BV55" s="4"/>
      <c r="BW55" s="4"/>
      <c r="BX55" s="4"/>
      <c r="BY55" s="4"/>
      <c r="BZ55" s="4">
        <v>0.37</v>
      </c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>
        <v>0.23</v>
      </c>
      <c r="CP55" s="4">
        <v>0.01</v>
      </c>
      <c r="CQ55" s="4">
        <v>0.69</v>
      </c>
      <c r="CR55" s="4"/>
      <c r="CS55" s="4">
        <v>0.36</v>
      </c>
      <c r="CT55" s="4">
        <v>0.69</v>
      </c>
      <c r="CU55" s="4"/>
      <c r="CV55" s="4"/>
      <c r="CW55" s="4">
        <v>7.0000000000000007E-2</v>
      </c>
      <c r="CX55" s="4"/>
      <c r="CY55" s="4">
        <v>0.12</v>
      </c>
      <c r="CZ55" s="4">
        <v>0.03</v>
      </c>
      <c r="DA55" s="4">
        <v>0.28999999999999998</v>
      </c>
      <c r="DB55" s="4"/>
      <c r="DC55" s="4">
        <v>0.09</v>
      </c>
      <c r="DD55" s="4">
        <v>0.16</v>
      </c>
      <c r="DE55" s="4">
        <v>0.02</v>
      </c>
      <c r="DF55" s="4">
        <v>0.61</v>
      </c>
      <c r="DG55" s="4"/>
      <c r="DH55" s="4">
        <v>0.15</v>
      </c>
      <c r="DI55" s="4">
        <v>0.04</v>
      </c>
      <c r="DJ55" s="4"/>
      <c r="DK55" s="4"/>
      <c r="DL55" s="4">
        <v>0.47</v>
      </c>
      <c r="DM55" s="4">
        <v>0.1</v>
      </c>
      <c r="DN55" s="4">
        <v>0.61</v>
      </c>
      <c r="DO55" s="4">
        <v>0.57999999999999996</v>
      </c>
      <c r="DP55" s="4"/>
      <c r="DQ55" s="4">
        <v>0.27</v>
      </c>
      <c r="DR55" s="4">
        <v>0.63</v>
      </c>
      <c r="DS55" s="4"/>
      <c r="DT55" s="4">
        <v>0.23</v>
      </c>
      <c r="DU55" s="4">
        <v>0.52</v>
      </c>
      <c r="DV55" s="4">
        <v>0.41</v>
      </c>
      <c r="DW55" s="4">
        <v>0.04</v>
      </c>
      <c r="DX55" s="4">
        <v>0.37</v>
      </c>
      <c r="DY55" s="4">
        <v>0.37</v>
      </c>
      <c r="DZ55" s="4"/>
      <c r="EA55" s="4"/>
      <c r="EB55" s="4">
        <v>0.14000000000000001</v>
      </c>
      <c r="EC55" s="4"/>
      <c r="ED55" s="4"/>
      <c r="EE55" s="4">
        <v>0.32</v>
      </c>
      <c r="EF55" s="4"/>
      <c r="EG55" s="4"/>
      <c r="EH55" s="4">
        <v>0.56999999999999995</v>
      </c>
      <c r="EI55" s="4"/>
      <c r="EJ55" s="4"/>
      <c r="EK55" s="4"/>
      <c r="EL55" s="4"/>
      <c r="EM55" s="4"/>
      <c r="EN55" s="4"/>
      <c r="EO55" s="4">
        <v>0.27</v>
      </c>
      <c r="EP55" s="4">
        <v>0.64</v>
      </c>
      <c r="EQ55" s="4">
        <v>0.32</v>
      </c>
    </row>
    <row r="56" spans="1:147" x14ac:dyDescent="0.25">
      <c r="A56" s="1" t="s">
        <v>25</v>
      </c>
      <c r="B56" s="8" t="s">
        <v>31</v>
      </c>
      <c r="C56" s="4"/>
      <c r="D56" s="4"/>
      <c r="E56" s="4"/>
      <c r="F56" s="4"/>
      <c r="G56" s="4">
        <v>7.0000000000000007E-2</v>
      </c>
      <c r="H56" s="4"/>
      <c r="I56" s="4">
        <v>0.28000000000000003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v>0.01</v>
      </c>
      <c r="AE56" s="4">
        <v>0.01</v>
      </c>
      <c r="AF56" s="4"/>
      <c r="AG56" s="4"/>
      <c r="AH56" s="4"/>
      <c r="AI56" s="4"/>
      <c r="AJ56" s="4"/>
      <c r="AK56" s="4"/>
      <c r="AL56" s="4">
        <v>0.23</v>
      </c>
      <c r="AM56" s="4">
        <v>0.34</v>
      </c>
      <c r="AN56" s="4">
        <v>0.2</v>
      </c>
      <c r="AO56" s="4"/>
      <c r="AP56" s="4">
        <v>0.1</v>
      </c>
      <c r="AQ56" s="4"/>
      <c r="AR56" s="4"/>
      <c r="AS56" s="4"/>
      <c r="AT56" s="4"/>
      <c r="AU56" s="4">
        <v>0.15</v>
      </c>
      <c r="AV56" s="4"/>
      <c r="AW56" s="4">
        <v>0.28000000000000003</v>
      </c>
      <c r="AX56" s="4"/>
      <c r="AY56" s="4"/>
      <c r="AZ56" s="4">
        <v>0.01</v>
      </c>
      <c r="BA56" s="4">
        <v>0.05</v>
      </c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>
        <v>0.23</v>
      </c>
      <c r="BP56" s="4"/>
      <c r="BQ56" s="4">
        <v>0.01</v>
      </c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>
        <v>0.22</v>
      </c>
      <c r="CP56" s="4"/>
      <c r="CQ56" s="4"/>
      <c r="CR56" s="4"/>
      <c r="CS56" s="4">
        <v>0.36</v>
      </c>
      <c r="CT56" s="4"/>
      <c r="CU56" s="4"/>
      <c r="CV56" s="4"/>
      <c r="CW56" s="4">
        <v>0.09</v>
      </c>
      <c r="CX56" s="4"/>
      <c r="CY56" s="4"/>
      <c r="CZ56" s="4"/>
      <c r="DA56" s="4"/>
      <c r="DB56" s="4"/>
      <c r="DC56" s="4"/>
      <c r="DD56" s="4">
        <v>0.05</v>
      </c>
      <c r="DE56" s="4"/>
      <c r="DF56" s="4"/>
      <c r="DG56" s="4"/>
      <c r="DH56" s="4"/>
      <c r="DI56" s="4"/>
      <c r="DJ56" s="4"/>
      <c r="DK56" s="4"/>
      <c r="DL56" s="4">
        <v>0.28999999999999998</v>
      </c>
      <c r="DM56" s="4">
        <v>0.3</v>
      </c>
      <c r="DN56" s="4"/>
      <c r="DO56" s="4"/>
      <c r="DP56" s="4"/>
      <c r="DQ56" s="4">
        <v>0.23</v>
      </c>
      <c r="DR56" s="4"/>
      <c r="DS56" s="4"/>
      <c r="DT56" s="4"/>
      <c r="DU56" s="4">
        <v>0</v>
      </c>
      <c r="DV56" s="4"/>
      <c r="DW56" s="4"/>
      <c r="DX56" s="4"/>
      <c r="DY56" s="4"/>
      <c r="DZ56" s="4"/>
      <c r="EA56" s="4"/>
      <c r="EB56" s="4">
        <v>0.22</v>
      </c>
      <c r="EC56" s="4">
        <v>0.12</v>
      </c>
      <c r="ED56" s="4"/>
      <c r="EE56" s="4"/>
      <c r="EF56" s="4"/>
      <c r="EG56" s="4"/>
      <c r="EH56" s="4"/>
      <c r="EI56" s="4"/>
      <c r="EJ56" s="4">
        <v>0.23</v>
      </c>
      <c r="EK56" s="4"/>
      <c r="EL56" s="4"/>
      <c r="EM56" s="4">
        <v>0.08</v>
      </c>
      <c r="EN56" s="4">
        <v>0.12</v>
      </c>
      <c r="EO56" s="4"/>
      <c r="EP56" s="4"/>
      <c r="EQ56" s="4"/>
    </row>
    <row r="57" spans="1:147" x14ac:dyDescent="0.25">
      <c r="A57" s="1" t="s">
        <v>60</v>
      </c>
      <c r="B57" s="8" t="s">
        <v>31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>
        <v>0</v>
      </c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</row>
    <row r="58" spans="1:147" x14ac:dyDescent="0.25">
      <c r="A58" s="1" t="s">
        <v>61</v>
      </c>
      <c r="B58" s="8" t="s">
        <v>31</v>
      </c>
      <c r="C58" s="4"/>
      <c r="D58" s="4">
        <v>0.03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>
        <v>0.15</v>
      </c>
      <c r="V58" s="4"/>
      <c r="W58" s="4">
        <v>0.14000000000000001</v>
      </c>
      <c r="X58" s="4"/>
      <c r="Y58" s="4"/>
      <c r="Z58" s="4"/>
      <c r="AA58" s="4"/>
      <c r="AB58" s="4">
        <v>0.13</v>
      </c>
      <c r="AC58" s="4"/>
      <c r="AD58" s="4"/>
      <c r="AE58" s="4"/>
      <c r="AF58" s="4"/>
      <c r="AG58" s="4">
        <v>0.12</v>
      </c>
      <c r="AH58" s="4">
        <v>0.06</v>
      </c>
      <c r="AI58" s="4">
        <v>0.03</v>
      </c>
      <c r="AJ58" s="4"/>
      <c r="AK58" s="4"/>
      <c r="AL58" s="4"/>
      <c r="AM58" s="4"/>
      <c r="AN58" s="4"/>
      <c r="AO58" s="4"/>
      <c r="AP58" s="4">
        <v>7.0000000000000007E-2</v>
      </c>
      <c r="AQ58" s="4"/>
      <c r="AR58" s="4">
        <v>0.03</v>
      </c>
      <c r="AS58" s="4"/>
      <c r="AT58" s="4"/>
      <c r="AU58" s="4"/>
      <c r="AV58" s="4"/>
      <c r="AW58" s="4"/>
      <c r="AX58" s="4">
        <v>0.17</v>
      </c>
      <c r="AY58" s="4"/>
      <c r="AZ58" s="4"/>
      <c r="BA58" s="4"/>
      <c r="BB58" s="4"/>
      <c r="BC58" s="4">
        <v>0.08</v>
      </c>
      <c r="BD58" s="4"/>
      <c r="BE58" s="4"/>
      <c r="BF58" s="4">
        <v>0.17</v>
      </c>
      <c r="BG58" s="4">
        <v>0.16</v>
      </c>
      <c r="BH58" s="4">
        <v>0.15</v>
      </c>
      <c r="BI58" s="4">
        <v>0.03</v>
      </c>
      <c r="BJ58" s="4"/>
      <c r="BK58" s="4">
        <v>0.02</v>
      </c>
      <c r="BL58" s="4">
        <v>0.01</v>
      </c>
      <c r="BM58" s="4"/>
      <c r="BN58" s="4"/>
      <c r="BO58" s="4"/>
      <c r="BP58" s="4"/>
      <c r="BQ58" s="4">
        <v>0.04</v>
      </c>
      <c r="BR58" s="4">
        <v>0.05</v>
      </c>
      <c r="BS58" s="4">
        <v>0.14000000000000001</v>
      </c>
      <c r="BT58" s="4"/>
      <c r="BU58" s="4"/>
      <c r="BV58" s="4"/>
      <c r="BW58" s="4"/>
      <c r="BX58" s="4"/>
      <c r="BY58" s="4"/>
      <c r="BZ58" s="4">
        <v>0.14000000000000001</v>
      </c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>
        <v>1.1599999999999999</v>
      </c>
      <c r="CS58" s="4">
        <v>0.02</v>
      </c>
      <c r="CT58" s="4"/>
      <c r="CU58" s="4">
        <v>1.1100000000000001</v>
      </c>
      <c r="CV58" s="4"/>
      <c r="CW58" s="4"/>
      <c r="CX58" s="4"/>
      <c r="CY58" s="4">
        <v>1.95</v>
      </c>
      <c r="CZ58" s="4">
        <v>0.87</v>
      </c>
      <c r="DA58" s="4">
        <v>0.71</v>
      </c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>
        <v>0.09</v>
      </c>
      <c r="DO58" s="4">
        <v>0.08</v>
      </c>
      <c r="DP58" s="4"/>
      <c r="DQ58" s="4"/>
      <c r="DR58" s="4"/>
      <c r="DS58" s="4"/>
      <c r="DT58" s="4"/>
      <c r="DU58" s="4">
        <v>7.0000000000000007E-2</v>
      </c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>
        <v>0.17</v>
      </c>
      <c r="EP58" s="4"/>
      <c r="EQ58" s="4">
        <v>1</v>
      </c>
    </row>
    <row r="59" spans="1:147" x14ac:dyDescent="0.25">
      <c r="A59" s="1" t="s">
        <v>26</v>
      </c>
      <c r="B59" s="8" t="s">
        <v>31</v>
      </c>
      <c r="C59" s="4">
        <v>7.0000000000000007E-2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>
        <v>0.56999999999999995</v>
      </c>
      <c r="AZ59" s="4"/>
      <c r="BA59" s="4">
        <v>0.14000000000000001</v>
      </c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>
        <v>0.04</v>
      </c>
      <c r="CP59" s="4"/>
      <c r="CQ59" s="4"/>
      <c r="CR59" s="4"/>
      <c r="CS59" s="4"/>
      <c r="CT59" s="4"/>
      <c r="CU59" s="4"/>
      <c r="CV59" s="4"/>
      <c r="CW59" s="4"/>
      <c r="CX59" s="4">
        <v>0.28000000000000003</v>
      </c>
      <c r="CY59" s="4">
        <v>7.0000000000000007E-2</v>
      </c>
      <c r="CZ59" s="4"/>
      <c r="DA59" s="4">
        <v>0.04</v>
      </c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>
        <v>0</v>
      </c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</row>
    <row r="60" spans="1:147" x14ac:dyDescent="0.25">
      <c r="A60" s="1" t="s">
        <v>27</v>
      </c>
      <c r="B60" s="8" t="s">
        <v>32</v>
      </c>
      <c r="C60" s="4">
        <v>0.23</v>
      </c>
      <c r="D60" s="4">
        <v>0.42</v>
      </c>
      <c r="E60" s="4">
        <v>0.35</v>
      </c>
      <c r="F60" s="4">
        <v>0.19</v>
      </c>
      <c r="G60" s="4">
        <v>0.47</v>
      </c>
      <c r="H60" s="4">
        <v>0.25</v>
      </c>
      <c r="I60" s="4">
        <v>0.06</v>
      </c>
      <c r="J60" s="4"/>
      <c r="K60" s="4"/>
      <c r="L60" s="4"/>
      <c r="M60" s="4"/>
      <c r="N60" s="4"/>
      <c r="O60" s="4"/>
      <c r="P60" s="4"/>
      <c r="Q60" s="4"/>
      <c r="R60" s="4"/>
      <c r="S60" s="4">
        <v>0.32</v>
      </c>
      <c r="T60" s="4">
        <v>0.33</v>
      </c>
      <c r="U60" s="4">
        <v>0.37</v>
      </c>
      <c r="V60" s="4">
        <v>1</v>
      </c>
      <c r="W60" s="4">
        <v>0.09</v>
      </c>
      <c r="X60" s="4">
        <v>1</v>
      </c>
      <c r="Y60" s="4">
        <v>0.23</v>
      </c>
      <c r="Z60" s="4">
        <v>0.13</v>
      </c>
      <c r="AA60" s="4">
        <v>0.04</v>
      </c>
      <c r="AB60" s="4">
        <v>0.35</v>
      </c>
      <c r="AC60" s="4">
        <v>0.24</v>
      </c>
      <c r="AD60" s="4">
        <v>0.5</v>
      </c>
      <c r="AE60" s="4">
        <v>0.42</v>
      </c>
      <c r="AF60" s="4">
        <v>0.02</v>
      </c>
      <c r="AG60" s="4">
        <v>7.0000000000000007E-2</v>
      </c>
      <c r="AH60" s="4"/>
      <c r="AI60" s="4">
        <v>0.56999999999999995</v>
      </c>
      <c r="AJ60" s="4">
        <v>0.28999999999999998</v>
      </c>
      <c r="AK60" s="4">
        <v>0.06</v>
      </c>
      <c r="AL60" s="4">
        <v>0.34</v>
      </c>
      <c r="AM60" s="4">
        <v>0.42</v>
      </c>
      <c r="AN60" s="4">
        <v>0.41</v>
      </c>
      <c r="AO60" s="4">
        <v>1.4999999999999999E-2</v>
      </c>
      <c r="AP60" s="4">
        <v>0.46</v>
      </c>
      <c r="AQ60" s="4">
        <v>0.03</v>
      </c>
      <c r="AR60" s="4">
        <v>7.0000000000000007E-2</v>
      </c>
      <c r="AS60" s="4">
        <v>1</v>
      </c>
      <c r="AT60" s="4">
        <v>1</v>
      </c>
      <c r="AU60" s="4">
        <v>0.26</v>
      </c>
      <c r="AV60" s="4"/>
      <c r="AW60" s="4">
        <v>0.38</v>
      </c>
      <c r="AX60" s="4">
        <v>0.09</v>
      </c>
      <c r="AY60" s="4">
        <v>7.0000000000000007E-2</v>
      </c>
      <c r="AZ60" s="4">
        <v>0.28000000000000003</v>
      </c>
      <c r="BA60" s="4"/>
      <c r="BB60" s="4">
        <v>0.47</v>
      </c>
      <c r="BC60" s="4"/>
      <c r="BD60" s="4">
        <v>0.17</v>
      </c>
      <c r="BE60" s="4">
        <v>1</v>
      </c>
      <c r="BF60" s="4">
        <v>0.12</v>
      </c>
      <c r="BG60" s="4">
        <v>0.12</v>
      </c>
      <c r="BH60" s="4">
        <v>0.19</v>
      </c>
      <c r="BI60" s="4"/>
      <c r="BJ60" s="4">
        <v>0.22</v>
      </c>
      <c r="BK60" s="4"/>
      <c r="BL60" s="4"/>
      <c r="BM60" s="4">
        <v>0.54</v>
      </c>
      <c r="BN60" s="4">
        <v>0.04</v>
      </c>
      <c r="BO60" s="4">
        <v>0.28999999999999998</v>
      </c>
      <c r="BP60" s="4">
        <v>0.81</v>
      </c>
      <c r="BQ60" s="4">
        <v>0.03</v>
      </c>
      <c r="BR60" s="4">
        <v>0.09</v>
      </c>
      <c r="BS60" s="4">
        <v>0.08</v>
      </c>
      <c r="BT60" s="4">
        <v>0.2</v>
      </c>
      <c r="BU60" s="4">
        <v>0.11</v>
      </c>
      <c r="BV60" s="4">
        <v>1</v>
      </c>
      <c r="BW60" s="4">
        <v>0.08</v>
      </c>
      <c r="BX60" s="4">
        <v>0.06</v>
      </c>
      <c r="BY60" s="4">
        <v>0.11</v>
      </c>
      <c r="BZ60" s="4">
        <v>0.09</v>
      </c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>
        <v>0.37</v>
      </c>
      <c r="CP60" s="4">
        <v>7.0000000000000007E-2</v>
      </c>
      <c r="CQ60" s="4">
        <v>0.25</v>
      </c>
      <c r="CR60" s="4">
        <v>0.04</v>
      </c>
      <c r="CS60" s="4">
        <v>0.37</v>
      </c>
      <c r="CT60" s="4">
        <v>0.11</v>
      </c>
      <c r="CU60" s="4">
        <v>0.05</v>
      </c>
      <c r="CV60" s="4">
        <v>1</v>
      </c>
      <c r="CW60" s="4">
        <v>0.52</v>
      </c>
      <c r="CX60" s="4"/>
      <c r="CY60" s="4">
        <v>0.55000000000000004</v>
      </c>
      <c r="CZ60" s="4"/>
      <c r="DA60" s="4">
        <v>0.12</v>
      </c>
      <c r="DB60" s="4">
        <v>1</v>
      </c>
      <c r="DC60" s="4">
        <v>0.12</v>
      </c>
      <c r="DD60" s="4"/>
      <c r="DE60" s="4"/>
      <c r="DF60" s="4">
        <v>0.1</v>
      </c>
      <c r="DG60" s="4">
        <v>0.5</v>
      </c>
      <c r="DH60" s="4">
        <v>0.23</v>
      </c>
      <c r="DI60" s="4">
        <v>0.2</v>
      </c>
      <c r="DJ60" s="4">
        <v>1</v>
      </c>
      <c r="DK60" s="4">
        <v>1</v>
      </c>
      <c r="DL60" s="4">
        <v>0.02</v>
      </c>
      <c r="DM60" s="4">
        <v>0.51</v>
      </c>
      <c r="DN60" s="4">
        <v>0.33</v>
      </c>
      <c r="DO60" s="4">
        <v>0.42</v>
      </c>
      <c r="DP60" s="4">
        <v>0.35</v>
      </c>
      <c r="DQ60" s="4">
        <v>0.45</v>
      </c>
      <c r="DR60" s="4">
        <v>0.19</v>
      </c>
      <c r="DS60" s="4">
        <v>0.26</v>
      </c>
      <c r="DT60" s="4">
        <v>0.71</v>
      </c>
      <c r="DU60" s="4">
        <v>0.6</v>
      </c>
      <c r="DV60" s="4">
        <v>0.49</v>
      </c>
      <c r="DW60" s="4">
        <v>0.61</v>
      </c>
      <c r="DX60" s="4">
        <v>0.53</v>
      </c>
      <c r="DY60" s="4">
        <v>0.12</v>
      </c>
      <c r="DZ60" s="4">
        <v>0.25</v>
      </c>
      <c r="EA60" s="4">
        <v>1</v>
      </c>
      <c r="EB60" s="4">
        <v>0.57999999999999996</v>
      </c>
      <c r="EC60" s="4">
        <v>0.46</v>
      </c>
      <c r="ED60" s="4">
        <v>0.77</v>
      </c>
      <c r="EE60" s="4">
        <v>0.37</v>
      </c>
      <c r="EF60" s="4">
        <v>0.08</v>
      </c>
      <c r="EG60" s="4">
        <v>0.18</v>
      </c>
      <c r="EH60" s="4">
        <v>0.19</v>
      </c>
      <c r="EI60" s="4">
        <v>0.2</v>
      </c>
      <c r="EJ60" s="4">
        <v>0.32</v>
      </c>
      <c r="EK60" s="4">
        <v>0.32</v>
      </c>
      <c r="EL60" s="4">
        <v>1</v>
      </c>
      <c r="EM60" s="4">
        <v>0.32</v>
      </c>
      <c r="EN60" s="4">
        <v>0.43</v>
      </c>
      <c r="EO60" s="4">
        <v>0.23</v>
      </c>
      <c r="EP60" s="4">
        <v>0.3</v>
      </c>
      <c r="EQ60" s="4">
        <v>0.03</v>
      </c>
    </row>
    <row r="61" spans="1:147" x14ac:dyDescent="0.25">
      <c r="A61" s="1" t="s">
        <v>28</v>
      </c>
      <c r="B61" s="8" t="s">
        <v>32</v>
      </c>
      <c r="C61" s="4"/>
      <c r="D61" s="4">
        <v>0.08</v>
      </c>
      <c r="E61" s="4"/>
      <c r="F61" s="4">
        <v>0.01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>
        <v>0.03</v>
      </c>
      <c r="AB61" s="4"/>
      <c r="AC61" s="4"/>
      <c r="AD61" s="4"/>
      <c r="AE61" s="4"/>
      <c r="AF61" s="4"/>
      <c r="AG61" s="4"/>
      <c r="AH61" s="4"/>
      <c r="AI61" s="4">
        <v>0.05</v>
      </c>
      <c r="AJ61" s="4"/>
      <c r="AK61" s="4">
        <v>7.0000000000000007E-2</v>
      </c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>
        <v>0.01</v>
      </c>
      <c r="AY61" s="4">
        <v>0.14000000000000001</v>
      </c>
      <c r="AZ61" s="4"/>
      <c r="BA61" s="4"/>
      <c r="BB61" s="4"/>
      <c r="BC61" s="4"/>
      <c r="BD61" s="4"/>
      <c r="BE61" s="4"/>
      <c r="BF61" s="4">
        <v>0.01</v>
      </c>
      <c r="BG61" s="4">
        <v>0.01</v>
      </c>
      <c r="BH61" s="4">
        <v>0.01</v>
      </c>
      <c r="BI61" s="4"/>
      <c r="BJ61" s="4"/>
      <c r="BK61" s="4"/>
      <c r="BL61" s="4"/>
      <c r="BM61" s="4"/>
      <c r="BN61" s="4"/>
      <c r="BO61" s="4">
        <v>0.02</v>
      </c>
      <c r="BP61" s="4"/>
      <c r="BQ61" s="4"/>
      <c r="BR61" s="4">
        <v>0.05</v>
      </c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>
        <v>0.04</v>
      </c>
      <c r="CT61" s="4">
        <v>0.01</v>
      </c>
      <c r="CU61" s="4">
        <v>0.15</v>
      </c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>
        <v>0.11</v>
      </c>
      <c r="DG61" s="4"/>
      <c r="DH61" s="4">
        <v>0.22</v>
      </c>
      <c r="DI61" s="4"/>
      <c r="DJ61" s="4"/>
      <c r="DK61" s="4"/>
      <c r="DL61" s="4"/>
      <c r="DM61" s="4">
        <v>1.1399999999999999</v>
      </c>
      <c r="DN61" s="4">
        <v>0.04</v>
      </c>
      <c r="DO61" s="4">
        <v>0.05</v>
      </c>
      <c r="DP61" s="4"/>
      <c r="DQ61" s="4"/>
      <c r="DR61" s="4"/>
      <c r="DS61" s="4"/>
      <c r="DT61" s="4"/>
      <c r="DU61" s="4">
        <v>0.09</v>
      </c>
      <c r="DV61" s="4">
        <v>0.03</v>
      </c>
      <c r="DW61" s="4"/>
      <c r="DX61" s="4">
        <v>0.01</v>
      </c>
      <c r="DY61" s="4"/>
      <c r="DZ61" s="4"/>
      <c r="EA61" s="4"/>
      <c r="EB61" s="4"/>
      <c r="EC61" s="4"/>
      <c r="ED61" s="4"/>
      <c r="EE61" s="4">
        <v>0.01</v>
      </c>
      <c r="EF61" s="4">
        <v>0.28999999999999998</v>
      </c>
      <c r="EG61" s="4">
        <v>0.26</v>
      </c>
      <c r="EH61" s="4"/>
      <c r="EI61" s="4"/>
      <c r="EJ61" s="4"/>
      <c r="EK61" s="4"/>
      <c r="EL61" s="4"/>
      <c r="EM61" s="4"/>
      <c r="EN61" s="4"/>
      <c r="EO61" s="4"/>
      <c r="EP61" s="4"/>
      <c r="EQ61" s="4"/>
    </row>
    <row r="62" spans="1:147" x14ac:dyDescent="0.25">
      <c r="A62" s="1" t="s">
        <v>29</v>
      </c>
      <c r="B62" s="8" t="s">
        <v>247</v>
      </c>
      <c r="C62" s="4">
        <v>0.46</v>
      </c>
      <c r="D62" s="4">
        <v>1.44</v>
      </c>
      <c r="E62" s="4">
        <v>0.88</v>
      </c>
      <c r="F62" s="4">
        <v>1.2</v>
      </c>
      <c r="G62" s="4">
        <v>1.05</v>
      </c>
      <c r="H62" s="4">
        <v>0.5</v>
      </c>
      <c r="I62" s="4">
        <v>1.32</v>
      </c>
      <c r="J62" s="4"/>
      <c r="K62" s="4"/>
      <c r="L62" s="4"/>
      <c r="M62" s="4"/>
      <c r="N62" s="4"/>
      <c r="O62" s="4"/>
      <c r="P62" s="4"/>
      <c r="Q62" s="4"/>
      <c r="R62" s="4"/>
      <c r="S62" s="4">
        <v>0.65</v>
      </c>
      <c r="T62" s="4">
        <v>0.66</v>
      </c>
      <c r="U62" s="4">
        <v>0.97</v>
      </c>
      <c r="V62" s="4">
        <v>2</v>
      </c>
      <c r="W62" s="4">
        <v>1.34</v>
      </c>
      <c r="X62" s="4">
        <v>2</v>
      </c>
      <c r="Y62" s="4">
        <v>0.18</v>
      </c>
      <c r="Z62" s="4">
        <v>0.26</v>
      </c>
      <c r="AA62" s="4">
        <v>0.77</v>
      </c>
      <c r="AB62" s="4">
        <v>0.82</v>
      </c>
      <c r="AC62" s="4">
        <v>0.32</v>
      </c>
      <c r="AD62" s="4">
        <v>1.02</v>
      </c>
      <c r="AE62" s="4">
        <v>0.87</v>
      </c>
      <c r="AF62" s="4">
        <v>0.14000000000000001</v>
      </c>
      <c r="AG62" s="4">
        <v>1.69</v>
      </c>
      <c r="AH62" s="4"/>
      <c r="AI62" s="4">
        <v>1.5</v>
      </c>
      <c r="AJ62" s="4">
        <v>1.26</v>
      </c>
      <c r="AK62" s="4">
        <v>0.2</v>
      </c>
      <c r="AL62" s="4">
        <v>1.1399999999999999</v>
      </c>
      <c r="AM62" s="4">
        <v>1.18</v>
      </c>
      <c r="AN62" s="4">
        <v>1.24</v>
      </c>
      <c r="AO62" s="4">
        <v>0.3</v>
      </c>
      <c r="AP62" s="4">
        <v>1.1499999999999999</v>
      </c>
      <c r="AQ62" s="4">
        <v>0.06</v>
      </c>
      <c r="AR62" s="4">
        <v>0.94</v>
      </c>
      <c r="AS62" s="4">
        <v>2</v>
      </c>
      <c r="AT62" s="4">
        <v>2</v>
      </c>
      <c r="AU62" s="4">
        <v>0.71</v>
      </c>
      <c r="AV62" s="4">
        <v>0.02</v>
      </c>
      <c r="AW62" s="4">
        <v>1.2</v>
      </c>
      <c r="AX62" s="4">
        <v>1.6</v>
      </c>
      <c r="AY62" s="4">
        <v>0.62</v>
      </c>
      <c r="AZ62" s="4">
        <v>1.38</v>
      </c>
      <c r="BA62" s="4">
        <v>1.06</v>
      </c>
      <c r="BB62" s="4">
        <v>1.57</v>
      </c>
      <c r="BC62" s="4">
        <v>0.15</v>
      </c>
      <c r="BD62" s="4">
        <v>0.33</v>
      </c>
      <c r="BE62" s="4">
        <v>2</v>
      </c>
      <c r="BF62" s="4">
        <v>1.61</v>
      </c>
      <c r="BG62" s="4">
        <v>1.61</v>
      </c>
      <c r="BH62" s="4">
        <v>1.67</v>
      </c>
      <c r="BI62" s="4">
        <v>0.92</v>
      </c>
      <c r="BJ62" s="4">
        <v>0.43</v>
      </c>
      <c r="BK62" s="4">
        <v>0.08</v>
      </c>
      <c r="BL62" s="4">
        <v>2.17</v>
      </c>
      <c r="BM62" s="4">
        <v>1.08</v>
      </c>
      <c r="BN62" s="4">
        <v>7.0000000000000007E-2</v>
      </c>
      <c r="BO62" s="4">
        <v>0.63</v>
      </c>
      <c r="BP62" s="4">
        <v>1.63</v>
      </c>
      <c r="BQ62" s="4">
        <v>1.47</v>
      </c>
      <c r="BR62" s="4">
        <v>0.97</v>
      </c>
      <c r="BS62" s="4">
        <v>1.27</v>
      </c>
      <c r="BT62" s="4">
        <v>0.7</v>
      </c>
      <c r="BU62" s="4">
        <v>0.33</v>
      </c>
      <c r="BV62" s="4">
        <v>2</v>
      </c>
      <c r="BW62" s="4">
        <v>0.18</v>
      </c>
      <c r="BX62" s="4">
        <v>0.11</v>
      </c>
      <c r="BY62" s="4">
        <v>0.21</v>
      </c>
      <c r="BZ62" s="4">
        <v>1.34</v>
      </c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>
        <v>1.39</v>
      </c>
      <c r="CP62" s="4">
        <v>1.28</v>
      </c>
      <c r="CQ62" s="4">
        <v>1.35</v>
      </c>
      <c r="CR62" s="4">
        <v>1.69</v>
      </c>
      <c r="CS62" s="4">
        <v>1.27</v>
      </c>
      <c r="CT62" s="4">
        <v>1.48</v>
      </c>
      <c r="CU62" s="4">
        <v>2.0699999999999998</v>
      </c>
      <c r="CV62" s="4">
        <v>2</v>
      </c>
      <c r="CW62" s="4">
        <v>1.25</v>
      </c>
      <c r="CX62" s="4">
        <v>0.52</v>
      </c>
      <c r="CY62" s="4">
        <v>2.4900000000000002</v>
      </c>
      <c r="CZ62" s="4">
        <v>1.57</v>
      </c>
      <c r="DA62" s="4">
        <v>1.2</v>
      </c>
      <c r="DB62" s="4">
        <v>2</v>
      </c>
      <c r="DC62" s="4">
        <v>0.59</v>
      </c>
      <c r="DD62" s="4">
        <v>0.04</v>
      </c>
      <c r="DE62" s="4">
        <v>0.1</v>
      </c>
      <c r="DF62" s="4">
        <v>1.23</v>
      </c>
      <c r="DG62" s="4">
        <v>1.04</v>
      </c>
      <c r="DH62" s="4">
        <v>0.73</v>
      </c>
      <c r="DI62" s="4">
        <v>0.42</v>
      </c>
      <c r="DJ62" s="4">
        <v>2</v>
      </c>
      <c r="DK62" s="4">
        <v>2</v>
      </c>
      <c r="DL62" s="4">
        <v>0.53</v>
      </c>
      <c r="DM62" s="4"/>
      <c r="DN62" s="4">
        <v>1.39</v>
      </c>
      <c r="DO62" s="4">
        <v>1.51</v>
      </c>
      <c r="DP62" s="4">
        <v>0.71</v>
      </c>
      <c r="DQ62" s="4">
        <v>1.1200000000000001</v>
      </c>
      <c r="DR62" s="4" t="s">
        <v>651</v>
      </c>
      <c r="DS62" s="4">
        <v>0.91</v>
      </c>
      <c r="DT62" s="4">
        <v>1.68</v>
      </c>
      <c r="DU62" s="4">
        <v>1.56</v>
      </c>
      <c r="DV62" s="4">
        <v>1.17</v>
      </c>
      <c r="DW62" s="4">
        <v>1.31</v>
      </c>
      <c r="DX62" s="4">
        <v>1.29</v>
      </c>
      <c r="DY62" s="4">
        <v>0.12</v>
      </c>
      <c r="DZ62" s="4">
        <v>0.5</v>
      </c>
      <c r="EA62" s="4">
        <v>2</v>
      </c>
      <c r="EB62" s="4">
        <v>1.25</v>
      </c>
      <c r="EC62" s="4">
        <v>0.91</v>
      </c>
      <c r="ED62" s="4">
        <v>1.85</v>
      </c>
      <c r="EE62" s="4">
        <v>0.99</v>
      </c>
      <c r="EF62" s="4">
        <v>0.21</v>
      </c>
      <c r="EG62" s="4">
        <v>0.39</v>
      </c>
      <c r="EH62" s="4">
        <v>0.95</v>
      </c>
      <c r="EI62" s="4">
        <v>0.85</v>
      </c>
      <c r="EJ62" s="4">
        <v>0.72</v>
      </c>
      <c r="EK62" s="4">
        <v>0.34</v>
      </c>
      <c r="EL62" s="4">
        <v>2</v>
      </c>
      <c r="EM62" s="4">
        <v>0.65</v>
      </c>
      <c r="EN62" s="4">
        <v>0.9</v>
      </c>
      <c r="EO62" s="4">
        <v>1.1200000000000001</v>
      </c>
      <c r="EP62" s="4">
        <v>0.95</v>
      </c>
      <c r="EQ62" s="4">
        <v>2.33</v>
      </c>
    </row>
    <row r="63" spans="1:147" x14ac:dyDescent="0.25">
      <c r="A63" s="1" t="s">
        <v>30</v>
      </c>
      <c r="B63" s="8" t="s">
        <v>31</v>
      </c>
      <c r="C63" s="4">
        <v>0.65</v>
      </c>
      <c r="D63" s="4"/>
      <c r="E63" s="4">
        <v>0.36</v>
      </c>
      <c r="F63" s="4">
        <v>0.04</v>
      </c>
      <c r="G63" s="4">
        <v>0.5</v>
      </c>
      <c r="H63" s="4">
        <v>0.74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>
        <v>0.4</v>
      </c>
      <c r="T63" s="4">
        <v>0.5</v>
      </c>
      <c r="U63" s="4"/>
      <c r="V63" s="4"/>
      <c r="W63" s="4">
        <v>0</v>
      </c>
      <c r="X63" s="4"/>
      <c r="Y63" s="4">
        <v>0.96</v>
      </c>
      <c r="Z63" s="4">
        <v>0.51</v>
      </c>
      <c r="AA63" s="4">
        <v>0.01</v>
      </c>
      <c r="AB63" s="4"/>
      <c r="AC63" s="4">
        <v>0.98</v>
      </c>
      <c r="AD63" s="4">
        <v>0.37</v>
      </c>
      <c r="AE63" s="4">
        <v>0.43</v>
      </c>
      <c r="AF63" s="4"/>
      <c r="AG63" s="4">
        <v>0.2</v>
      </c>
      <c r="AH63" s="4">
        <v>0.8</v>
      </c>
      <c r="AI63" s="4"/>
      <c r="AJ63" s="4">
        <v>0.87</v>
      </c>
      <c r="AK63" s="4">
        <v>0.71</v>
      </c>
      <c r="AL63" s="4">
        <v>0.03</v>
      </c>
      <c r="AM63" s="4"/>
      <c r="AN63" s="4">
        <v>0.03</v>
      </c>
      <c r="AO63" s="4">
        <v>0.35</v>
      </c>
      <c r="AP63" s="4">
        <v>0.02</v>
      </c>
      <c r="AQ63" s="4">
        <v>0.38</v>
      </c>
      <c r="AR63" s="4">
        <v>0.28999999999999998</v>
      </c>
      <c r="AS63" s="4"/>
      <c r="AT63" s="4"/>
      <c r="AU63" s="4">
        <v>0.82</v>
      </c>
      <c r="AV63" s="4">
        <v>0.62</v>
      </c>
      <c r="AW63" s="4">
        <v>0</v>
      </c>
      <c r="AX63" s="4"/>
      <c r="AY63" s="4">
        <v>0.62</v>
      </c>
      <c r="AZ63" s="4">
        <v>1.1499999999999999</v>
      </c>
      <c r="BA63" s="4">
        <v>0.84</v>
      </c>
      <c r="BB63" s="4">
        <v>0.62</v>
      </c>
      <c r="BC63" s="4">
        <v>0.02</v>
      </c>
      <c r="BD63" s="4">
        <v>0.44</v>
      </c>
      <c r="BE63" s="4"/>
      <c r="BF63" s="4"/>
      <c r="BG63" s="4"/>
      <c r="BH63" s="4"/>
      <c r="BI63" s="4"/>
      <c r="BJ63" s="4">
        <v>0.35</v>
      </c>
      <c r="BK63" s="4">
        <v>0.03</v>
      </c>
      <c r="BL63" s="4">
        <v>0.03</v>
      </c>
      <c r="BM63" s="4">
        <v>0.11</v>
      </c>
      <c r="BN63" s="4">
        <v>0.08</v>
      </c>
      <c r="BO63" s="4"/>
      <c r="BP63" s="4">
        <v>0.17</v>
      </c>
      <c r="BQ63" s="4"/>
      <c r="BR63" s="4">
        <v>0.01</v>
      </c>
      <c r="BS63" s="4">
        <v>0</v>
      </c>
      <c r="BT63" s="4"/>
      <c r="BU63" s="4">
        <v>0.62</v>
      </c>
      <c r="BV63" s="4"/>
      <c r="BW63" s="4">
        <v>1.01</v>
      </c>
      <c r="BX63" s="4">
        <v>0.98</v>
      </c>
      <c r="BY63" s="4">
        <v>0.93</v>
      </c>
      <c r="BZ63" s="4">
        <v>0</v>
      </c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>
        <v>0.18</v>
      </c>
      <c r="CT63" s="4">
        <v>0.02</v>
      </c>
      <c r="CU63" s="4"/>
      <c r="CV63" s="4"/>
      <c r="CW63" s="4">
        <v>0.15</v>
      </c>
      <c r="CX63" s="4">
        <v>0.45</v>
      </c>
      <c r="CY63" s="4">
        <v>0.03</v>
      </c>
      <c r="CZ63" s="4"/>
      <c r="DA63" s="4">
        <v>0.14000000000000001</v>
      </c>
      <c r="DB63" s="4"/>
      <c r="DC63" s="4"/>
      <c r="DD63" s="4">
        <v>0.85</v>
      </c>
      <c r="DE63" s="4">
        <v>0.03</v>
      </c>
      <c r="DF63" s="4"/>
      <c r="DG63" s="4">
        <v>0.47</v>
      </c>
      <c r="DH63" s="4">
        <v>0.06</v>
      </c>
      <c r="DI63" s="4">
        <v>0.87</v>
      </c>
      <c r="DJ63" s="4"/>
      <c r="DK63" s="4"/>
      <c r="DL63" s="4"/>
      <c r="DM63" s="4">
        <v>0.01</v>
      </c>
      <c r="DN63" s="4"/>
      <c r="DO63" s="4"/>
      <c r="DP63" s="4"/>
      <c r="DQ63" s="4"/>
      <c r="DR63" s="4">
        <v>0.01</v>
      </c>
      <c r="DS63" s="4">
        <v>0.51</v>
      </c>
      <c r="DT63" s="4"/>
      <c r="DU63" s="4">
        <v>0</v>
      </c>
      <c r="DV63" s="4">
        <v>0.09</v>
      </c>
      <c r="DW63" s="4">
        <v>0.26</v>
      </c>
      <c r="DX63" s="4">
        <v>7.0000000000000007E-2</v>
      </c>
      <c r="DY63" s="4">
        <v>0.7</v>
      </c>
      <c r="DZ63" s="4">
        <v>0.74</v>
      </c>
      <c r="EA63" s="4"/>
      <c r="EB63" s="4"/>
      <c r="EC63" s="4"/>
      <c r="ED63" s="4">
        <v>0.1</v>
      </c>
      <c r="EE63" s="4">
        <v>0.01</v>
      </c>
      <c r="EF63" s="4">
        <v>0.63</v>
      </c>
      <c r="EG63" s="4">
        <v>0.56000000000000005</v>
      </c>
      <c r="EH63" s="4">
        <v>0.06</v>
      </c>
      <c r="EI63" s="4"/>
      <c r="EJ63" s="4">
        <v>0.48</v>
      </c>
      <c r="EK63" s="4">
        <v>1.3</v>
      </c>
      <c r="EL63" s="4"/>
      <c r="EM63" s="4">
        <v>0.59</v>
      </c>
      <c r="EN63" s="4">
        <v>0.34</v>
      </c>
      <c r="EO63" s="4">
        <v>0.04</v>
      </c>
      <c r="EP63" s="4"/>
      <c r="EQ63" s="4"/>
    </row>
    <row r="64" spans="1:147" x14ac:dyDescent="0.25">
      <c r="A64" s="1" t="s">
        <v>30</v>
      </c>
      <c r="B64" s="8" t="s">
        <v>32</v>
      </c>
      <c r="C64" s="4">
        <v>0.28999999999999998</v>
      </c>
      <c r="D64" s="4"/>
      <c r="E64" s="4">
        <v>0.02</v>
      </c>
      <c r="F64" s="4">
        <v>0.28000000000000003</v>
      </c>
      <c r="G64" s="4">
        <v>0.09</v>
      </c>
      <c r="H64" s="4">
        <v>0.2</v>
      </c>
      <c r="I64" s="4">
        <v>0.01</v>
      </c>
      <c r="J64" s="4"/>
      <c r="K64" s="4"/>
      <c r="L64" s="4"/>
      <c r="M64" s="4"/>
      <c r="N64" s="4"/>
      <c r="O64" s="4"/>
      <c r="P64" s="4"/>
      <c r="Q64" s="4"/>
      <c r="R64" s="4"/>
      <c r="S64" s="4">
        <v>0.09</v>
      </c>
      <c r="T64" s="4">
        <v>0.12</v>
      </c>
      <c r="U64" s="4"/>
      <c r="V64" s="4"/>
      <c r="W64" s="4">
        <v>0.33</v>
      </c>
      <c r="X64" s="4"/>
      <c r="Y64" s="4">
        <v>0.49</v>
      </c>
      <c r="Z64" s="4">
        <v>0.12</v>
      </c>
      <c r="AA64" s="4"/>
      <c r="AB64" s="4"/>
      <c r="AC64" s="4">
        <v>0.39</v>
      </c>
      <c r="AD64" s="4">
        <v>0.28000000000000003</v>
      </c>
      <c r="AE64" s="4">
        <v>0.33</v>
      </c>
      <c r="AF64" s="4">
        <v>0.8</v>
      </c>
      <c r="AG64" s="4">
        <v>0.8</v>
      </c>
      <c r="AH64" s="4">
        <v>0.31</v>
      </c>
      <c r="AI64" s="4"/>
      <c r="AJ64" s="4">
        <v>0.32</v>
      </c>
      <c r="AK64" s="4">
        <v>0.28999999999999998</v>
      </c>
      <c r="AL64" s="4">
        <v>0.23</v>
      </c>
      <c r="AM64" s="4">
        <v>0.09</v>
      </c>
      <c r="AN64" s="4">
        <v>0.2</v>
      </c>
      <c r="AO64" s="4">
        <v>0.03</v>
      </c>
      <c r="AP64" s="4">
        <v>0.52</v>
      </c>
      <c r="AQ64" s="4">
        <v>0.09</v>
      </c>
      <c r="AR64" s="4">
        <v>0.1</v>
      </c>
      <c r="AS64" s="4"/>
      <c r="AT64" s="4"/>
      <c r="AU64" s="4">
        <v>0.59</v>
      </c>
      <c r="AV64" s="4">
        <v>0.19</v>
      </c>
      <c r="AW64" s="4">
        <v>0.05</v>
      </c>
      <c r="AX64" s="4"/>
      <c r="AY64" s="4">
        <v>0.46</v>
      </c>
      <c r="AZ64" s="4">
        <v>0.62</v>
      </c>
      <c r="BA64" s="4">
        <v>0.79</v>
      </c>
      <c r="BB64" s="4">
        <v>0.54</v>
      </c>
      <c r="BC64" s="4"/>
      <c r="BD64" s="4">
        <v>0.01</v>
      </c>
      <c r="BE64" s="4"/>
      <c r="BF64" s="4"/>
      <c r="BG64" s="4"/>
      <c r="BH64" s="4"/>
      <c r="BI64" s="4"/>
      <c r="BJ64" s="4">
        <v>0.2</v>
      </c>
      <c r="BK64" s="4"/>
      <c r="BL64" s="4">
        <v>0.25</v>
      </c>
      <c r="BM64" s="4">
        <v>0.04</v>
      </c>
      <c r="BN64" s="4">
        <v>0.12</v>
      </c>
      <c r="BO64" s="4">
        <v>0.33</v>
      </c>
      <c r="BP64" s="4">
        <v>0.03</v>
      </c>
      <c r="BQ64" s="4">
        <v>0.28000000000000003</v>
      </c>
      <c r="BR64" s="4">
        <v>0.4</v>
      </c>
      <c r="BS64" s="4">
        <v>0.36</v>
      </c>
      <c r="BT64" s="4"/>
      <c r="BU64" s="4">
        <v>0.25</v>
      </c>
      <c r="BV64" s="4"/>
      <c r="BW64" s="4">
        <v>0.18</v>
      </c>
      <c r="BX64" s="4">
        <v>0.19</v>
      </c>
      <c r="BY64" s="4">
        <v>0.36</v>
      </c>
      <c r="BZ64" s="4">
        <v>0.33</v>
      </c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>
        <v>7.0000000000000007E-2</v>
      </c>
      <c r="CQ64" s="4"/>
      <c r="CR64" s="4"/>
      <c r="CS64" s="4">
        <v>0.15</v>
      </c>
      <c r="CT64" s="4">
        <v>0.47</v>
      </c>
      <c r="CU64" s="4"/>
      <c r="CV64" s="4"/>
      <c r="CW64" s="4">
        <v>0.06</v>
      </c>
      <c r="CX64" s="4">
        <v>0.01</v>
      </c>
      <c r="CY64" s="4">
        <v>0</v>
      </c>
      <c r="CZ64" s="4"/>
      <c r="DA64" s="4">
        <v>0.02</v>
      </c>
      <c r="DB64" s="4"/>
      <c r="DC64" s="4"/>
      <c r="DD64" s="4">
        <v>0.17</v>
      </c>
      <c r="DE64" s="4">
        <v>0.19</v>
      </c>
      <c r="DF64" s="4"/>
      <c r="DG64" s="4">
        <v>0.17</v>
      </c>
      <c r="DH64" s="4">
        <v>0.12</v>
      </c>
      <c r="DI64" s="4">
        <v>0.6</v>
      </c>
      <c r="DJ64" s="4"/>
      <c r="DK64" s="4"/>
      <c r="DL64" s="4"/>
      <c r="DM64" s="4"/>
      <c r="DN64" s="4"/>
      <c r="DO64" s="4"/>
      <c r="DP64" s="4">
        <v>0.03</v>
      </c>
      <c r="DQ64" s="4">
        <v>0.01</v>
      </c>
      <c r="DR64" s="4">
        <v>0.04</v>
      </c>
      <c r="DS64" s="4">
        <v>7.0000000000000007E-2</v>
      </c>
      <c r="DT64" s="4">
        <v>0.3</v>
      </c>
      <c r="DU64" s="4">
        <v>0</v>
      </c>
      <c r="DV64" s="4">
        <v>0.02</v>
      </c>
      <c r="DW64" s="4"/>
      <c r="DX64" s="4">
        <v>7.0000000000000007E-2</v>
      </c>
      <c r="DY64" s="4">
        <v>0.31</v>
      </c>
      <c r="DZ64" s="4">
        <v>0.2</v>
      </c>
      <c r="EA64" s="4"/>
      <c r="EB64" s="4">
        <v>0.01</v>
      </c>
      <c r="EC64" s="4">
        <v>0.01</v>
      </c>
      <c r="ED64" s="4">
        <v>0.43</v>
      </c>
      <c r="EE64" s="4">
        <v>0.1</v>
      </c>
      <c r="EF64" s="4">
        <v>0.02</v>
      </c>
      <c r="EG64" s="4">
        <v>0.02</v>
      </c>
      <c r="EH64" s="4">
        <v>0.1</v>
      </c>
      <c r="EI64" s="4">
        <v>0.36</v>
      </c>
      <c r="EJ64" s="4">
        <v>0.26</v>
      </c>
      <c r="EK64" s="4">
        <v>0.68</v>
      </c>
      <c r="EL64" s="4"/>
      <c r="EM64" s="4">
        <v>0.39</v>
      </c>
      <c r="EN64" s="4">
        <v>0.06</v>
      </c>
      <c r="EO64" s="4">
        <v>0.33</v>
      </c>
      <c r="EP64" s="4"/>
      <c r="EQ64" s="4"/>
    </row>
    <row r="65" spans="1:147" x14ac:dyDescent="0.25">
      <c r="A65" s="1" t="s">
        <v>30</v>
      </c>
      <c r="B65" s="8" t="s">
        <v>247</v>
      </c>
      <c r="C65" s="4">
        <v>6.3E-2</v>
      </c>
      <c r="D65" s="4"/>
      <c r="E65" s="4">
        <v>0.06</v>
      </c>
      <c r="F65" s="4">
        <v>0.06</v>
      </c>
      <c r="G65" s="4">
        <v>0.06</v>
      </c>
      <c r="H65" s="4">
        <v>0.88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>
        <v>0.19</v>
      </c>
      <c r="T65" s="4">
        <v>0.39</v>
      </c>
      <c r="U65" s="4"/>
      <c r="V65" s="4"/>
      <c r="W65" s="4">
        <v>0</v>
      </c>
      <c r="X65" s="4"/>
      <c r="Y65" s="4">
        <v>0.73</v>
      </c>
      <c r="Z65" s="4">
        <v>0.6</v>
      </c>
      <c r="AA65" s="4"/>
      <c r="AB65" s="4"/>
      <c r="AC65" s="4">
        <v>1.0900000000000001</v>
      </c>
      <c r="AD65" s="4">
        <v>0.38</v>
      </c>
      <c r="AE65" s="4">
        <v>0.44</v>
      </c>
      <c r="AF65" s="4">
        <v>0.92</v>
      </c>
      <c r="AG65" s="4">
        <v>0.24</v>
      </c>
      <c r="AH65" s="4">
        <v>0.97</v>
      </c>
      <c r="AI65" s="4"/>
      <c r="AJ65" s="4">
        <v>0.81</v>
      </c>
      <c r="AK65" s="4">
        <v>0.79</v>
      </c>
      <c r="AL65" s="4">
        <v>0.18</v>
      </c>
      <c r="AM65" s="4">
        <v>0.01</v>
      </c>
      <c r="AN65" s="4">
        <v>0.16</v>
      </c>
      <c r="AO65" s="4">
        <v>0.46</v>
      </c>
      <c r="AP65" s="4">
        <v>0.14000000000000001</v>
      </c>
      <c r="AQ65" s="4">
        <v>0.49</v>
      </c>
      <c r="AR65" s="4">
        <v>0.16</v>
      </c>
      <c r="AS65" s="4"/>
      <c r="AT65" s="4"/>
      <c r="AU65" s="4">
        <v>0.79</v>
      </c>
      <c r="AV65" s="4">
        <v>0.97</v>
      </c>
      <c r="AW65" s="4"/>
      <c r="AX65" s="4"/>
      <c r="AY65" s="4">
        <v>0.57999999999999996</v>
      </c>
      <c r="AZ65" s="4">
        <v>0.61</v>
      </c>
      <c r="BA65" s="4">
        <v>0.83</v>
      </c>
      <c r="BB65" s="4">
        <v>0.67</v>
      </c>
      <c r="BC65" s="4"/>
      <c r="BD65" s="4">
        <v>0.59</v>
      </c>
      <c r="BE65" s="4"/>
      <c r="BF65" s="4"/>
      <c r="BG65" s="4"/>
      <c r="BH65" s="4"/>
      <c r="BI65" s="4"/>
      <c r="BJ65" s="4">
        <v>0.51</v>
      </c>
      <c r="BK65" s="4">
        <v>0.01</v>
      </c>
      <c r="BL65" s="4"/>
      <c r="BM65" s="4">
        <v>0.11</v>
      </c>
      <c r="BN65" s="4">
        <v>0.27</v>
      </c>
      <c r="BO65" s="4">
        <v>0.35</v>
      </c>
      <c r="BP65" s="4">
        <v>0.13</v>
      </c>
      <c r="BQ65" s="4"/>
      <c r="BR65" s="4">
        <v>0</v>
      </c>
      <c r="BS65" s="4">
        <v>0</v>
      </c>
      <c r="BT65" s="4"/>
      <c r="BU65" s="4">
        <v>0.69</v>
      </c>
      <c r="BV65" s="4"/>
      <c r="BW65" s="4">
        <v>1.04</v>
      </c>
      <c r="BX65" s="4">
        <v>0.99</v>
      </c>
      <c r="BY65" s="4">
        <v>1.1499999999999999</v>
      </c>
      <c r="BZ65" s="4">
        <v>0</v>
      </c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>
        <v>0.01</v>
      </c>
      <c r="CS65" s="4">
        <v>0.14000000000000001</v>
      </c>
      <c r="CT65" s="4">
        <v>0.02</v>
      </c>
      <c r="CU65" s="4"/>
      <c r="CV65" s="4"/>
      <c r="CW65" s="4"/>
      <c r="CX65" s="4">
        <v>0.49</v>
      </c>
      <c r="CY65" s="4">
        <v>0.05</v>
      </c>
      <c r="CZ65" s="4"/>
      <c r="DA65" s="4">
        <v>0.19</v>
      </c>
      <c r="DB65" s="4"/>
      <c r="DC65" s="4"/>
      <c r="DD65" s="4">
        <v>0.89</v>
      </c>
      <c r="DE65" s="4"/>
      <c r="DF65" s="4"/>
      <c r="DG65" s="4">
        <v>0.31</v>
      </c>
      <c r="DH65" s="4">
        <v>0.12</v>
      </c>
      <c r="DI65" s="4">
        <v>0.65</v>
      </c>
      <c r="DJ65" s="4"/>
      <c r="DK65" s="4"/>
      <c r="DL65" s="4"/>
      <c r="DM65" s="4"/>
      <c r="DN65" s="4"/>
      <c r="DO65" s="4"/>
      <c r="DP65" s="4"/>
      <c r="DQ65" s="4"/>
      <c r="DR65" s="4"/>
      <c r="DS65" s="4">
        <v>0.04</v>
      </c>
      <c r="DT65" s="4"/>
      <c r="DU65" s="4">
        <v>0</v>
      </c>
      <c r="DV65" s="4"/>
      <c r="DW65" s="4"/>
      <c r="DX65" s="4">
        <v>0.02</v>
      </c>
      <c r="DY65" s="4">
        <v>0.11</v>
      </c>
      <c r="DZ65" s="4">
        <v>0.88</v>
      </c>
      <c r="EA65" s="4"/>
      <c r="EB65" s="4"/>
      <c r="EC65" s="4"/>
      <c r="ED65" s="4">
        <v>0.4</v>
      </c>
      <c r="EE65" s="4"/>
      <c r="EF65" s="4">
        <v>0.51</v>
      </c>
      <c r="EG65" s="4">
        <v>0.46</v>
      </c>
      <c r="EH65" s="4"/>
      <c r="EI65" s="4"/>
      <c r="EJ65" s="4">
        <v>0.39</v>
      </c>
      <c r="EK65" s="4">
        <v>1.1000000000000001</v>
      </c>
      <c r="EL65" s="4"/>
      <c r="EM65" s="4">
        <v>0.41</v>
      </c>
      <c r="EN65" s="4">
        <v>0.34</v>
      </c>
      <c r="EO65" s="4">
        <v>0.05</v>
      </c>
      <c r="EP65" s="4"/>
      <c r="EQ65" s="4"/>
    </row>
    <row r="66" spans="1:147" x14ac:dyDescent="0.25">
      <c r="A66" s="1"/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</row>
    <row r="67" spans="1:147" s="132" customFormat="1" x14ac:dyDescent="0.25">
      <c r="A67" s="2" t="s">
        <v>33</v>
      </c>
      <c r="B67" s="10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</row>
    <row r="68" spans="1:147" x14ac:dyDescent="0.25">
      <c r="A68" s="1" t="s">
        <v>37</v>
      </c>
      <c r="B68" s="8" t="s">
        <v>34</v>
      </c>
      <c r="C68" s="4">
        <v>555.54</v>
      </c>
      <c r="D68" s="4">
        <v>770.78</v>
      </c>
      <c r="E68" s="4">
        <v>567.14</v>
      </c>
      <c r="F68" s="4">
        <v>879.38</v>
      </c>
      <c r="G68" s="4">
        <v>615.28</v>
      </c>
      <c r="H68" s="4">
        <v>638.05999999999995</v>
      </c>
      <c r="I68" s="4">
        <v>772.5</v>
      </c>
      <c r="J68" s="4"/>
      <c r="K68" s="4"/>
      <c r="L68" s="4"/>
      <c r="M68" s="4"/>
      <c r="N68" s="4"/>
      <c r="O68" s="4"/>
      <c r="P68" s="4"/>
      <c r="Q68" s="4"/>
      <c r="R68" s="4"/>
      <c r="S68" s="4">
        <v>881.72</v>
      </c>
      <c r="T68" s="4">
        <v>1074.31</v>
      </c>
      <c r="U68" s="4">
        <v>359.4</v>
      </c>
      <c r="V68" s="4">
        <v>1000</v>
      </c>
      <c r="W68" s="4">
        <v>264.02</v>
      </c>
      <c r="X68" s="4">
        <v>1000</v>
      </c>
      <c r="Y68" s="4">
        <v>874.97</v>
      </c>
      <c r="Z68" s="4">
        <v>1095.79</v>
      </c>
      <c r="AA68" s="4">
        <v>919.47</v>
      </c>
      <c r="AB68" s="4">
        <v>1023.12</v>
      </c>
      <c r="AC68" s="4">
        <v>785.41</v>
      </c>
      <c r="AD68" s="4">
        <v>1241.5</v>
      </c>
      <c r="AE68" s="4">
        <v>1279.97</v>
      </c>
      <c r="AF68" s="4">
        <v>1069.98</v>
      </c>
      <c r="AG68" s="4">
        <v>1235.6099999999999</v>
      </c>
      <c r="AH68" s="4">
        <v>845.01</v>
      </c>
      <c r="AI68" s="4">
        <v>1469.94</v>
      </c>
      <c r="AJ68" s="4">
        <v>2164.61</v>
      </c>
      <c r="AK68" s="4">
        <v>557</v>
      </c>
      <c r="AL68" s="4">
        <v>1087.49</v>
      </c>
      <c r="AM68" s="4">
        <v>852.27</v>
      </c>
      <c r="AN68" s="4">
        <v>1077.5899999999999</v>
      </c>
      <c r="AO68" s="4">
        <v>1075.51</v>
      </c>
      <c r="AP68" s="4">
        <v>601.41999999999996</v>
      </c>
      <c r="AQ68" s="4">
        <v>700.15</v>
      </c>
      <c r="AR68" s="4">
        <v>1051.42</v>
      </c>
      <c r="AS68" s="4">
        <v>1000</v>
      </c>
      <c r="AT68" s="4">
        <v>1000</v>
      </c>
      <c r="AU68" s="4">
        <v>1166.6600000000001</v>
      </c>
      <c r="AV68" s="4">
        <v>433.62</v>
      </c>
      <c r="AW68" s="4">
        <v>673.83</v>
      </c>
      <c r="AX68" s="4">
        <v>945.38</v>
      </c>
      <c r="AY68" s="4">
        <v>1050.98</v>
      </c>
      <c r="AZ68" s="4">
        <v>757.91</v>
      </c>
      <c r="BA68" s="4">
        <v>1077.44</v>
      </c>
      <c r="BB68" s="4">
        <v>1746.46</v>
      </c>
      <c r="BC68" s="4">
        <v>844.19</v>
      </c>
      <c r="BD68" s="4">
        <v>1141.2</v>
      </c>
      <c r="BE68" s="4">
        <v>1000</v>
      </c>
      <c r="BF68" s="4">
        <v>941.65</v>
      </c>
      <c r="BG68" s="4">
        <v>911.35</v>
      </c>
      <c r="BH68" s="4">
        <v>837.38</v>
      </c>
      <c r="BI68" s="4">
        <v>870.75</v>
      </c>
      <c r="BJ68" s="4">
        <v>739.5</v>
      </c>
      <c r="BK68" s="4">
        <v>1204.69</v>
      </c>
      <c r="BL68" s="4">
        <v>391.23</v>
      </c>
      <c r="BM68" s="4">
        <v>1050.28</v>
      </c>
      <c r="BN68" s="4">
        <v>975.54</v>
      </c>
      <c r="BO68" s="4">
        <v>592.27</v>
      </c>
      <c r="BP68" s="4">
        <v>1019.17</v>
      </c>
      <c r="BQ68" s="4">
        <v>827.89</v>
      </c>
      <c r="BR68" s="4">
        <v>234.96</v>
      </c>
      <c r="BS68" s="4">
        <v>318.82</v>
      </c>
      <c r="BT68" s="4">
        <v>1160.3399999999999</v>
      </c>
      <c r="BU68" s="4">
        <v>1204.8499999999999</v>
      </c>
      <c r="BV68" s="4">
        <v>1000</v>
      </c>
      <c r="BW68" s="4">
        <v>681.83</v>
      </c>
      <c r="BX68" s="4">
        <v>762.7</v>
      </c>
      <c r="BY68" s="4">
        <v>1183.42</v>
      </c>
      <c r="BZ68" s="4">
        <v>264.02</v>
      </c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>
        <v>1287.48</v>
      </c>
      <c r="CP68" s="4">
        <v>842.07</v>
      </c>
      <c r="CQ68" s="4">
        <v>914.48</v>
      </c>
      <c r="CR68" s="4">
        <v>1345.4</v>
      </c>
      <c r="CS68" s="4">
        <v>1183.75</v>
      </c>
      <c r="CT68" s="4">
        <v>602.09</v>
      </c>
      <c r="CU68" s="4">
        <v>1068.08</v>
      </c>
      <c r="CV68" s="4">
        <v>1000</v>
      </c>
      <c r="CW68" s="4">
        <v>889.35</v>
      </c>
      <c r="CX68" s="4">
        <v>1379.66</v>
      </c>
      <c r="CY68" s="4">
        <v>967.52</v>
      </c>
      <c r="CZ68" s="4">
        <v>501.5</v>
      </c>
      <c r="DA68" s="4">
        <v>375.05</v>
      </c>
      <c r="DB68" s="4">
        <v>1000</v>
      </c>
      <c r="DC68" s="4">
        <v>1219.82</v>
      </c>
      <c r="DD68" s="4">
        <v>793.98</v>
      </c>
      <c r="DE68" s="4">
        <v>804.93</v>
      </c>
      <c r="DF68" s="4">
        <v>1067.06</v>
      </c>
      <c r="DG68" s="4">
        <v>821.39</v>
      </c>
      <c r="DH68" s="4">
        <v>598.65</v>
      </c>
      <c r="DI68" s="4">
        <v>908.84</v>
      </c>
      <c r="DJ68" s="4">
        <v>1000</v>
      </c>
      <c r="DK68" s="4">
        <v>1000</v>
      </c>
      <c r="DL68" s="4">
        <v>1901.94</v>
      </c>
      <c r="DM68" s="4">
        <v>1437.37</v>
      </c>
      <c r="DN68" s="4">
        <v>1236.73</v>
      </c>
      <c r="DO68" s="4">
        <v>1223.24</v>
      </c>
      <c r="DP68" s="4">
        <v>505.06</v>
      </c>
      <c r="DQ68" s="4">
        <v>994.84</v>
      </c>
      <c r="DR68" s="4">
        <v>1131.51</v>
      </c>
      <c r="DS68" s="4">
        <v>468.98</v>
      </c>
      <c r="DT68" s="4">
        <v>1130.8599999999999</v>
      </c>
      <c r="DU68" s="4">
        <v>1343.94</v>
      </c>
      <c r="DV68" s="4">
        <v>876.73</v>
      </c>
      <c r="DW68" s="4">
        <v>807.8</v>
      </c>
      <c r="DX68" s="4">
        <v>646.98</v>
      </c>
      <c r="DY68" s="4">
        <v>472.54</v>
      </c>
      <c r="DZ68" s="4">
        <v>638.05999999999995</v>
      </c>
      <c r="EA68" s="4">
        <v>1000</v>
      </c>
      <c r="EB68" s="4">
        <v>1213.8</v>
      </c>
      <c r="EC68" s="4">
        <v>684.93</v>
      </c>
      <c r="ED68" s="4">
        <v>768.41</v>
      </c>
      <c r="EE68" s="4">
        <v>642.39</v>
      </c>
      <c r="EF68" s="4">
        <v>456.93</v>
      </c>
      <c r="EG68" s="4">
        <v>513.76</v>
      </c>
      <c r="EH68" s="4">
        <v>1023.07</v>
      </c>
      <c r="EI68" s="4">
        <v>813.02</v>
      </c>
      <c r="EJ68" s="4">
        <v>764.08</v>
      </c>
      <c r="EK68" s="4">
        <v>850.65</v>
      </c>
      <c r="EL68" s="4">
        <v>1000</v>
      </c>
      <c r="EM68" s="4">
        <v>1019.49</v>
      </c>
      <c r="EN68" s="4">
        <v>958.28</v>
      </c>
      <c r="EO68" s="4">
        <v>632.95000000000005</v>
      </c>
      <c r="EP68" s="4">
        <v>1202.3599999999999</v>
      </c>
      <c r="EQ68" s="4">
        <v>1251.1300000000001</v>
      </c>
    </row>
    <row r="69" spans="1:147" x14ac:dyDescent="0.25">
      <c r="A69" s="1" t="s">
        <v>41</v>
      </c>
      <c r="B69" s="8" t="s">
        <v>10</v>
      </c>
      <c r="C69" s="4">
        <v>23.15</v>
      </c>
      <c r="D69" s="4">
        <v>32.86</v>
      </c>
      <c r="E69" s="4">
        <v>22.21</v>
      </c>
      <c r="F69" s="4">
        <v>36.9</v>
      </c>
      <c r="G69" s="4">
        <v>39.06</v>
      </c>
      <c r="H69" s="4">
        <v>32.909999999999997</v>
      </c>
      <c r="I69" s="4">
        <v>36.659999999999997</v>
      </c>
      <c r="J69" s="4">
        <v>17.399999999999999</v>
      </c>
      <c r="K69" s="4">
        <v>38.74</v>
      </c>
      <c r="L69" s="4">
        <v>34.71</v>
      </c>
      <c r="M69" s="4">
        <v>6.94</v>
      </c>
      <c r="N69" s="4">
        <v>40.229999999999997</v>
      </c>
      <c r="O69" s="4">
        <v>28.48</v>
      </c>
      <c r="P69" s="4">
        <v>31.68</v>
      </c>
      <c r="Q69" s="4">
        <v>30.43</v>
      </c>
      <c r="R69" s="4">
        <v>38.090000000000003</v>
      </c>
      <c r="S69" s="4">
        <v>28.74</v>
      </c>
      <c r="T69" s="4">
        <v>21.82</v>
      </c>
      <c r="U69" s="4">
        <v>15.38</v>
      </c>
      <c r="V69" s="4">
        <v>42.8</v>
      </c>
      <c r="W69" s="4">
        <v>25.1</v>
      </c>
      <c r="X69" s="4">
        <v>42.8</v>
      </c>
      <c r="Y69" s="4">
        <v>25.7</v>
      </c>
      <c r="Z69" s="4">
        <v>5.36</v>
      </c>
      <c r="AA69" s="4">
        <v>6.2</v>
      </c>
      <c r="AB69" s="4">
        <v>53.52</v>
      </c>
      <c r="AC69" s="4">
        <v>36.1</v>
      </c>
      <c r="AD69" s="4">
        <v>43.35</v>
      </c>
      <c r="AE69" s="4">
        <v>43.44</v>
      </c>
      <c r="AF69" s="4">
        <v>23.97</v>
      </c>
      <c r="AG69" s="4">
        <v>3.06</v>
      </c>
      <c r="AH69" s="4">
        <v>28.65</v>
      </c>
      <c r="AI69" s="4">
        <v>21.83</v>
      </c>
      <c r="AJ69" s="4">
        <v>12.52</v>
      </c>
      <c r="AK69" s="4">
        <v>2.6</v>
      </c>
      <c r="AL69" s="4">
        <v>52.64</v>
      </c>
      <c r="AM69" s="4">
        <v>52.54</v>
      </c>
      <c r="AN69" s="4">
        <v>51.52</v>
      </c>
      <c r="AO69" s="4">
        <v>46.3</v>
      </c>
      <c r="AP69" s="4">
        <v>25.29</v>
      </c>
      <c r="AQ69" s="4">
        <v>31.03</v>
      </c>
      <c r="AR69" s="4">
        <v>3.2</v>
      </c>
      <c r="AS69" s="4">
        <v>42.8</v>
      </c>
      <c r="AT69" s="4">
        <v>42.8</v>
      </c>
      <c r="AU69" s="4">
        <v>13.58</v>
      </c>
      <c r="AV69" s="4">
        <v>39.71</v>
      </c>
      <c r="AW69" s="4">
        <v>19.399999999999999</v>
      </c>
      <c r="AX69" s="4">
        <v>26.74</v>
      </c>
      <c r="AY69" s="4">
        <v>3.04</v>
      </c>
      <c r="AZ69" s="4">
        <v>27.19</v>
      </c>
      <c r="BA69" s="4">
        <v>6.14</v>
      </c>
      <c r="BB69" s="4">
        <v>20.05</v>
      </c>
      <c r="BC69" s="4">
        <v>39.39</v>
      </c>
      <c r="BD69" s="4">
        <v>7.14</v>
      </c>
      <c r="BE69" s="4">
        <v>42.8</v>
      </c>
      <c r="BF69" s="4">
        <v>27.11</v>
      </c>
      <c r="BG69" s="4">
        <v>26.33</v>
      </c>
      <c r="BH69" s="4">
        <v>25.35</v>
      </c>
      <c r="BI69" s="4">
        <v>35.090000000000003</v>
      </c>
      <c r="BJ69" s="4">
        <v>39.94</v>
      </c>
      <c r="BK69" s="4">
        <v>42.72</v>
      </c>
      <c r="BL69" s="4">
        <v>35.229999999999997</v>
      </c>
      <c r="BM69" s="4">
        <v>57.41</v>
      </c>
      <c r="BN69" s="4">
        <v>60.63</v>
      </c>
      <c r="BO69" s="4">
        <v>42.98</v>
      </c>
      <c r="BP69" s="4">
        <v>36.61</v>
      </c>
      <c r="BQ69" s="4">
        <v>3.88</v>
      </c>
      <c r="BR69" s="4">
        <v>6.14</v>
      </c>
      <c r="BS69" s="4">
        <v>19.940000000000001</v>
      </c>
      <c r="BT69" s="4">
        <v>33.26</v>
      </c>
      <c r="BU69" s="4">
        <v>39.17</v>
      </c>
      <c r="BV69" s="4">
        <v>42.8</v>
      </c>
      <c r="BW69" s="4">
        <v>20.53</v>
      </c>
      <c r="BX69" s="4">
        <v>26.31</v>
      </c>
      <c r="BY69" s="4">
        <v>29.02</v>
      </c>
      <c r="BZ69" s="4">
        <v>25.1</v>
      </c>
      <c r="CA69" s="4">
        <v>42.8</v>
      </c>
      <c r="CB69" s="4">
        <v>42.8</v>
      </c>
      <c r="CC69" s="4">
        <v>37.380000000000003</v>
      </c>
      <c r="CD69" s="4">
        <v>27.58</v>
      </c>
      <c r="CE69" s="4">
        <v>60.2</v>
      </c>
      <c r="CF69" s="4">
        <v>21.79</v>
      </c>
      <c r="CG69" s="4">
        <v>20.67</v>
      </c>
      <c r="CH69" s="4">
        <v>42.61</v>
      </c>
      <c r="CI69" s="4">
        <v>49.42</v>
      </c>
      <c r="CJ69" s="4">
        <v>22.46</v>
      </c>
      <c r="CK69" s="4">
        <v>24.51</v>
      </c>
      <c r="CL69" s="4">
        <v>24.97</v>
      </c>
      <c r="CM69" s="4">
        <v>42.8</v>
      </c>
      <c r="CN69" s="4">
        <v>42.8</v>
      </c>
      <c r="CO69" s="4">
        <v>30.19</v>
      </c>
      <c r="CP69" s="4">
        <v>26.89</v>
      </c>
      <c r="CQ69" s="4">
        <v>45.86</v>
      </c>
      <c r="CR69" s="4"/>
      <c r="CS69" s="4">
        <v>45.9</v>
      </c>
      <c r="CT69" s="4">
        <v>25.04</v>
      </c>
      <c r="CU69" s="4">
        <v>1.64</v>
      </c>
      <c r="CV69" s="4">
        <v>42.8</v>
      </c>
      <c r="CW69" s="4">
        <v>36.880000000000003</v>
      </c>
      <c r="CX69" s="4"/>
      <c r="CY69" s="4">
        <v>56.25</v>
      </c>
      <c r="CZ69" s="4">
        <v>29.2</v>
      </c>
      <c r="DA69" s="4">
        <v>27.47</v>
      </c>
      <c r="DB69" s="4">
        <v>42.8</v>
      </c>
      <c r="DC69" s="4">
        <v>27.5</v>
      </c>
      <c r="DD69" s="4">
        <v>0.16</v>
      </c>
      <c r="DE69" s="4">
        <v>35.9</v>
      </c>
      <c r="DF69" s="4">
        <v>33.450000000000003</v>
      </c>
      <c r="DG69" s="4">
        <v>35.26</v>
      </c>
      <c r="DH69" s="4">
        <v>25.06</v>
      </c>
      <c r="DI69" s="4" t="s">
        <v>627</v>
      </c>
      <c r="DJ69" s="4">
        <v>42.8</v>
      </c>
      <c r="DK69" s="4">
        <v>42.8</v>
      </c>
      <c r="DL69" s="4">
        <v>48.74</v>
      </c>
      <c r="DM69" s="4">
        <v>32.22</v>
      </c>
      <c r="DN69" s="4">
        <v>10.7</v>
      </c>
      <c r="DO69" s="4">
        <v>14.81</v>
      </c>
      <c r="DP69" s="4">
        <v>18.8</v>
      </c>
      <c r="DQ69" s="4">
        <v>26.19</v>
      </c>
      <c r="DR69" s="4">
        <v>13.72</v>
      </c>
      <c r="DS69" s="4">
        <v>11.29</v>
      </c>
      <c r="DT69" s="4">
        <v>70.36</v>
      </c>
      <c r="DU69" s="4">
        <v>17.899999999999999</v>
      </c>
      <c r="DV69" s="4">
        <v>40.71</v>
      </c>
      <c r="DW69" s="4">
        <v>36.19</v>
      </c>
      <c r="DX69" s="4">
        <v>25.68</v>
      </c>
      <c r="DY69" s="4">
        <v>21.07</v>
      </c>
      <c r="DZ69" s="4">
        <v>32.909999999999997</v>
      </c>
      <c r="EA69" s="4">
        <v>42.8</v>
      </c>
      <c r="EB69" s="4">
        <v>34.06</v>
      </c>
      <c r="EC69" s="4">
        <v>36.630000000000003</v>
      </c>
      <c r="ED69" s="4">
        <v>35.340000000000003</v>
      </c>
      <c r="EE69" s="4">
        <v>49.39</v>
      </c>
      <c r="EF69" s="4">
        <v>2.2400000000000002</v>
      </c>
      <c r="EG69" s="4">
        <v>6.48</v>
      </c>
      <c r="EH69" s="4">
        <v>39.75</v>
      </c>
      <c r="EI69" s="4">
        <v>24.22</v>
      </c>
      <c r="EJ69" s="4">
        <v>47.78</v>
      </c>
      <c r="EK69" s="4">
        <v>23.71</v>
      </c>
      <c r="EL69" s="4">
        <v>42.8</v>
      </c>
      <c r="EM69" s="4">
        <v>45.79</v>
      </c>
      <c r="EN69" s="4">
        <v>42.23</v>
      </c>
      <c r="EO69" s="4">
        <v>44.16</v>
      </c>
      <c r="EP69" s="4">
        <v>32.81</v>
      </c>
      <c r="EQ69" s="4">
        <v>23.25</v>
      </c>
    </row>
    <row r="70" spans="1:147" x14ac:dyDescent="0.25">
      <c r="A70" s="1" t="s">
        <v>42</v>
      </c>
      <c r="B70" s="8" t="s">
        <v>10</v>
      </c>
      <c r="C70" s="4">
        <v>9.2799999999999994</v>
      </c>
      <c r="D70" s="4">
        <v>3.03</v>
      </c>
      <c r="E70" s="4">
        <v>9.64</v>
      </c>
      <c r="F70" s="4">
        <v>13.97</v>
      </c>
      <c r="G70" s="4">
        <v>8.65</v>
      </c>
      <c r="H70" s="4">
        <v>2.52</v>
      </c>
      <c r="I70" s="4">
        <v>6.09</v>
      </c>
      <c r="J70" s="4">
        <v>1.81</v>
      </c>
      <c r="K70" s="4">
        <v>7.76</v>
      </c>
      <c r="L70" s="4">
        <v>4.8899999999999997</v>
      </c>
      <c r="M70" s="4">
        <v>0.37</v>
      </c>
      <c r="N70" s="4">
        <v>5.2</v>
      </c>
      <c r="O70" s="4">
        <v>3.14</v>
      </c>
      <c r="P70" s="4">
        <v>6.23</v>
      </c>
      <c r="Q70" s="4">
        <v>6.55</v>
      </c>
      <c r="R70" s="4">
        <v>8.0500000000000007</v>
      </c>
      <c r="S70" s="4">
        <v>17.52</v>
      </c>
      <c r="T70" s="4">
        <v>38.06</v>
      </c>
      <c r="U70" s="4">
        <v>3.62</v>
      </c>
      <c r="V70" s="4">
        <v>10.08</v>
      </c>
      <c r="W70" s="4">
        <v>8.6999999999999993</v>
      </c>
      <c r="X70" s="4">
        <v>10.08</v>
      </c>
      <c r="Y70" s="4">
        <v>0.88</v>
      </c>
      <c r="Z70" s="4">
        <v>1.26</v>
      </c>
      <c r="AA70" s="4">
        <v>8.08</v>
      </c>
      <c r="AB70" s="4">
        <v>18.87</v>
      </c>
      <c r="AC70" s="4">
        <v>16.23</v>
      </c>
      <c r="AD70" s="4">
        <v>5.0599999999999996</v>
      </c>
      <c r="AE70" s="4">
        <v>4.26</v>
      </c>
      <c r="AF70" s="4">
        <v>5.3</v>
      </c>
      <c r="AG70" s="4">
        <v>0.72</v>
      </c>
      <c r="AH70" s="4">
        <v>9.15</v>
      </c>
      <c r="AI70" s="4">
        <v>5.17</v>
      </c>
      <c r="AJ70" s="4">
        <v>2.95</v>
      </c>
      <c r="AK70" s="4">
        <v>0.61</v>
      </c>
      <c r="AL70" s="4">
        <v>3.4</v>
      </c>
      <c r="AM70" s="4">
        <v>11.16</v>
      </c>
      <c r="AN70" s="4">
        <v>4.1500000000000004</v>
      </c>
      <c r="AO70" s="4">
        <v>1.5</v>
      </c>
      <c r="AP70" s="4">
        <v>4.66</v>
      </c>
      <c r="AQ70" s="4">
        <v>0.28999999999999998</v>
      </c>
      <c r="AR70" s="4">
        <v>0.75</v>
      </c>
      <c r="AS70" s="4">
        <v>10.08</v>
      </c>
      <c r="AT70" s="4">
        <v>10.08</v>
      </c>
      <c r="AU70" s="4">
        <v>2.57</v>
      </c>
      <c r="AV70" s="4">
        <v>12.75</v>
      </c>
      <c r="AW70" s="4">
        <v>16.12</v>
      </c>
      <c r="AX70" s="4">
        <v>9.6999999999999993</v>
      </c>
      <c r="AY70" s="4">
        <v>0.72</v>
      </c>
      <c r="AZ70" s="4">
        <v>2.77</v>
      </c>
      <c r="BA70" s="4">
        <v>1.43</v>
      </c>
      <c r="BB70" s="4">
        <v>4.72</v>
      </c>
      <c r="BC70" s="4"/>
      <c r="BD70" s="4">
        <v>1.68</v>
      </c>
      <c r="BE70" s="4">
        <v>10.08</v>
      </c>
      <c r="BF70" s="4">
        <v>9.66</v>
      </c>
      <c r="BG70" s="4">
        <v>9.35</v>
      </c>
      <c r="BH70" s="4">
        <v>8.57</v>
      </c>
      <c r="BI70" s="4">
        <v>0.31</v>
      </c>
      <c r="BJ70" s="4">
        <v>16.22</v>
      </c>
      <c r="BK70" s="4"/>
      <c r="BL70" s="4"/>
      <c r="BM70" s="4">
        <v>9.06</v>
      </c>
      <c r="BN70" s="4">
        <v>7.26</v>
      </c>
      <c r="BO70" s="4">
        <v>25.24</v>
      </c>
      <c r="BP70" s="4">
        <v>8.1199999999999992</v>
      </c>
      <c r="BQ70" s="4">
        <v>12.24</v>
      </c>
      <c r="BR70" s="4">
        <v>3.92</v>
      </c>
      <c r="BS70" s="4">
        <v>9.9600000000000009</v>
      </c>
      <c r="BT70" s="4">
        <v>6.85</v>
      </c>
      <c r="BU70" s="4">
        <v>14.04</v>
      </c>
      <c r="BV70" s="4">
        <v>10.8</v>
      </c>
      <c r="BW70" s="4">
        <v>0.8</v>
      </c>
      <c r="BX70" s="4">
        <v>0.56000000000000005</v>
      </c>
      <c r="BY70" s="4">
        <v>1.06</v>
      </c>
      <c r="BZ70" s="4">
        <v>8.6999999999999993</v>
      </c>
      <c r="CA70" s="4">
        <v>10.8</v>
      </c>
      <c r="CB70" s="4">
        <v>10.8</v>
      </c>
      <c r="CC70" s="4">
        <v>1.48</v>
      </c>
      <c r="CD70" s="4">
        <v>2.37</v>
      </c>
      <c r="CE70" s="4">
        <v>5.32</v>
      </c>
      <c r="CF70" s="4">
        <v>3.38</v>
      </c>
      <c r="CG70" s="4">
        <v>25.09</v>
      </c>
      <c r="CH70" s="4">
        <v>4.18</v>
      </c>
      <c r="CI70" s="4">
        <v>5.0599999999999996</v>
      </c>
      <c r="CJ70" s="4">
        <v>3.87</v>
      </c>
      <c r="CK70" s="4">
        <v>5.01</v>
      </c>
      <c r="CL70" s="4">
        <v>3.52</v>
      </c>
      <c r="CM70" s="4">
        <v>10.08</v>
      </c>
      <c r="CN70" s="4">
        <v>10.08</v>
      </c>
      <c r="CO70" s="4">
        <v>3.71</v>
      </c>
      <c r="CP70" s="4">
        <v>11.87</v>
      </c>
      <c r="CQ70" s="4">
        <v>12.38</v>
      </c>
      <c r="CR70" s="4"/>
      <c r="CS70" s="4">
        <v>17.77</v>
      </c>
      <c r="CT70" s="4">
        <v>3.15</v>
      </c>
      <c r="CU70" s="4">
        <v>0.39</v>
      </c>
      <c r="CV70" s="4">
        <v>10.08</v>
      </c>
      <c r="CW70" s="4">
        <v>5.23</v>
      </c>
      <c r="CX70" s="4"/>
      <c r="CY70" s="4">
        <v>3</v>
      </c>
      <c r="CZ70" s="4"/>
      <c r="DA70" s="4">
        <v>0.06</v>
      </c>
      <c r="DB70" s="4">
        <v>10.08</v>
      </c>
      <c r="DC70" s="4">
        <v>0.88</v>
      </c>
      <c r="DD70" s="4">
        <v>0.97</v>
      </c>
      <c r="DE70" s="4">
        <v>8.91</v>
      </c>
      <c r="DF70" s="4">
        <v>10.01</v>
      </c>
      <c r="DG70" s="4">
        <v>5.32</v>
      </c>
      <c r="DH70" s="4">
        <v>2.31</v>
      </c>
      <c r="DI70" s="4">
        <v>27.12</v>
      </c>
      <c r="DJ70" s="4">
        <v>10.08</v>
      </c>
      <c r="DK70" s="4">
        <v>10.08</v>
      </c>
      <c r="DL70" s="4">
        <v>0.23</v>
      </c>
      <c r="DM70" s="4">
        <v>5.17</v>
      </c>
      <c r="DN70" s="4">
        <v>12.65</v>
      </c>
      <c r="DO70" s="4">
        <v>6</v>
      </c>
      <c r="DP70" s="4">
        <v>3.5</v>
      </c>
      <c r="DQ70" s="4">
        <v>4.51</v>
      </c>
      <c r="DR70" s="4">
        <v>7.45</v>
      </c>
      <c r="DS70" s="4">
        <v>2.66</v>
      </c>
      <c r="DT70" s="4">
        <v>9.67</v>
      </c>
      <c r="DU70" s="4">
        <v>4.2300000000000004</v>
      </c>
      <c r="DV70" s="4">
        <v>10.09</v>
      </c>
      <c r="DW70" s="4">
        <v>8.67</v>
      </c>
      <c r="DX70" s="4">
        <v>7.59</v>
      </c>
      <c r="DY70" s="4">
        <v>9.0299999999999994</v>
      </c>
      <c r="DZ70" s="4">
        <v>2.52</v>
      </c>
      <c r="EA70" s="4">
        <v>10.08</v>
      </c>
      <c r="EB70" s="4">
        <v>5.81</v>
      </c>
      <c r="EC70" s="4">
        <v>4.3</v>
      </c>
      <c r="ED70" s="4">
        <v>30.12</v>
      </c>
      <c r="EE70" s="4">
        <v>16.57</v>
      </c>
      <c r="EF70" s="4">
        <v>0.53</v>
      </c>
      <c r="EG70" s="4">
        <v>1.53</v>
      </c>
      <c r="EH70" s="4">
        <v>11.17</v>
      </c>
      <c r="EI70" s="4">
        <v>36.04</v>
      </c>
      <c r="EJ70" s="4">
        <v>13.31</v>
      </c>
      <c r="EK70" s="4">
        <v>1.65</v>
      </c>
      <c r="EL70" s="4">
        <v>10.08</v>
      </c>
      <c r="EM70" s="4">
        <v>25.02</v>
      </c>
      <c r="EN70" s="4">
        <v>15.97</v>
      </c>
      <c r="EO70" s="4">
        <v>24.63</v>
      </c>
      <c r="EP70" s="4">
        <v>8.01</v>
      </c>
      <c r="EQ70" s="4"/>
    </row>
    <row r="71" spans="1:147" x14ac:dyDescent="0.25">
      <c r="A71" s="1" t="s">
        <v>250</v>
      </c>
      <c r="B71" s="8" t="s">
        <v>10</v>
      </c>
      <c r="C71" s="4">
        <v>3.68</v>
      </c>
      <c r="D71" s="4"/>
      <c r="E71" s="4">
        <v>0.09</v>
      </c>
      <c r="F71" s="4"/>
      <c r="G71" s="4">
        <v>1.78</v>
      </c>
      <c r="H71" s="4"/>
      <c r="I71" s="4"/>
      <c r="J71" s="4"/>
      <c r="K71" s="4"/>
      <c r="L71" s="4"/>
      <c r="M71" s="4">
        <v>11.42</v>
      </c>
      <c r="N71" s="4">
        <v>0.94</v>
      </c>
      <c r="O71" s="4"/>
      <c r="P71" s="4"/>
      <c r="Q71" s="4">
        <v>3.54</v>
      </c>
      <c r="R71" s="4">
        <v>2.44</v>
      </c>
      <c r="S71" s="4"/>
      <c r="T71" s="4"/>
      <c r="U71" s="4"/>
      <c r="V71" s="4"/>
      <c r="W71" s="4">
        <v>12.3</v>
      </c>
      <c r="X71" s="4"/>
      <c r="Y71" s="4">
        <v>0.87</v>
      </c>
      <c r="Z71" s="4">
        <v>18.440000000000001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>
        <v>0.01</v>
      </c>
      <c r="AM71" s="4">
        <v>0.01</v>
      </c>
      <c r="AN71" s="4">
        <v>0.01</v>
      </c>
      <c r="AO71" s="4"/>
      <c r="AP71" s="4"/>
      <c r="AQ71" s="4">
        <v>16.38</v>
      </c>
      <c r="AR71" s="4"/>
      <c r="AS71" s="4"/>
      <c r="AT71" s="4"/>
      <c r="AU71" s="4"/>
      <c r="AV71" s="4"/>
      <c r="AW71" s="4">
        <v>1.92</v>
      </c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>
        <v>1.05</v>
      </c>
      <c r="BO71" s="4"/>
      <c r="BP71" s="4"/>
      <c r="BQ71" s="4">
        <v>11.7</v>
      </c>
      <c r="BR71" s="4">
        <v>8.7200000000000006</v>
      </c>
      <c r="BS71" s="4">
        <v>9.6199999999999992</v>
      </c>
      <c r="BT71" s="4"/>
      <c r="BU71" s="4"/>
      <c r="BV71" s="4"/>
      <c r="BW71" s="4"/>
      <c r="BX71" s="4"/>
      <c r="BY71" s="4"/>
      <c r="BZ71" s="4">
        <v>12.3</v>
      </c>
      <c r="CA71" s="4"/>
      <c r="CB71" s="4"/>
      <c r="CC71" s="4">
        <v>0.09</v>
      </c>
      <c r="CD71" s="4"/>
      <c r="CE71" s="4"/>
      <c r="CF71" s="4">
        <v>4.1500000000000004</v>
      </c>
      <c r="CG71" s="4"/>
      <c r="CH71" s="4"/>
      <c r="CI71" s="4"/>
      <c r="CJ71" s="4"/>
      <c r="CK71" s="4">
        <v>5.8</v>
      </c>
      <c r="CL71" s="4"/>
      <c r="CM71" s="4"/>
      <c r="CN71" s="4"/>
      <c r="CO71" s="4"/>
      <c r="CP71" s="4"/>
      <c r="CQ71" s="4"/>
      <c r="CR71" s="4"/>
      <c r="CS71" s="4">
        <v>2.13</v>
      </c>
      <c r="CT71" s="4">
        <v>6.15</v>
      </c>
      <c r="CU71" s="4"/>
      <c r="CV71" s="4"/>
      <c r="CW71" s="4"/>
      <c r="CX71" s="4">
        <v>17.16</v>
      </c>
      <c r="CY71" s="4"/>
      <c r="CZ71" s="4"/>
      <c r="DA71" s="4"/>
      <c r="DB71" s="4"/>
      <c r="DC71" s="4"/>
      <c r="DD71" s="4"/>
      <c r="DE71" s="4">
        <v>0.41</v>
      </c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>
        <v>10.65</v>
      </c>
      <c r="DS71" s="4">
        <v>23.74</v>
      </c>
      <c r="DT71" s="4"/>
      <c r="DU71" s="4"/>
      <c r="DV71" s="4">
        <v>0.03</v>
      </c>
      <c r="DW71" s="4"/>
      <c r="DX71" s="4">
        <v>0.08</v>
      </c>
      <c r="DY71" s="4"/>
      <c r="DZ71" s="4"/>
      <c r="EA71" s="4"/>
      <c r="EB71" s="4"/>
      <c r="EC71" s="4">
        <v>0.43</v>
      </c>
      <c r="ED71" s="4"/>
      <c r="EE71" s="4">
        <v>5.3</v>
      </c>
      <c r="EF71" s="4">
        <v>0.1</v>
      </c>
      <c r="EG71" s="4">
        <v>0.09</v>
      </c>
      <c r="EH71" s="4">
        <v>11.67</v>
      </c>
      <c r="EI71" s="4">
        <v>0.94</v>
      </c>
      <c r="EJ71" s="4"/>
      <c r="EK71" s="4">
        <v>2.71</v>
      </c>
      <c r="EL71" s="4"/>
      <c r="EM71" s="4"/>
      <c r="EN71" s="4"/>
      <c r="EO71" s="4"/>
      <c r="EP71" s="4"/>
      <c r="EQ71" s="4"/>
    </row>
    <row r="72" spans="1:147" x14ac:dyDescent="0.25">
      <c r="A72" s="1" t="s">
        <v>379</v>
      </c>
      <c r="B72" s="8" t="s">
        <v>10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>
        <v>0</v>
      </c>
      <c r="AM72" s="4"/>
      <c r="AN72" s="4">
        <v>0</v>
      </c>
      <c r="AO72" s="4"/>
      <c r="AP72" s="4"/>
      <c r="AQ72" s="4"/>
      <c r="AR72" s="4"/>
      <c r="AS72" s="4"/>
      <c r="AT72" s="4"/>
      <c r="AU72" s="4"/>
      <c r="AV72" s="4"/>
      <c r="AW72" s="4">
        <v>1.33</v>
      </c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>
        <v>2.95</v>
      </c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>
        <v>0.49</v>
      </c>
      <c r="CT72" s="4">
        <v>7.0000000000000007E-2</v>
      </c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>
        <v>0.6</v>
      </c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>
        <v>0.6</v>
      </c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>
        <v>16.41</v>
      </c>
      <c r="EG72" s="4">
        <v>14.7</v>
      </c>
      <c r="EH72" s="4"/>
      <c r="EI72" s="4"/>
      <c r="EJ72" s="4"/>
      <c r="EK72" s="4"/>
      <c r="EL72" s="4"/>
      <c r="EM72" s="4"/>
      <c r="EN72" s="4"/>
      <c r="EO72" s="4"/>
      <c r="EP72" s="4"/>
      <c r="EQ72" s="4"/>
    </row>
    <row r="73" spans="1:147" x14ac:dyDescent="0.25">
      <c r="A73" s="1" t="s">
        <v>36</v>
      </c>
      <c r="B73" s="8" t="s">
        <v>38</v>
      </c>
      <c r="C73" s="4">
        <v>0.26</v>
      </c>
      <c r="D73" s="4">
        <v>0.38</v>
      </c>
      <c r="E73" s="4">
        <v>0.46</v>
      </c>
      <c r="F73" s="4">
        <v>0.38</v>
      </c>
      <c r="G73" s="4">
        <v>0.38</v>
      </c>
      <c r="H73" s="4">
        <v>0.38</v>
      </c>
      <c r="I73" s="4">
        <v>0.38</v>
      </c>
      <c r="J73" s="4">
        <v>0.38</v>
      </c>
      <c r="K73" s="4">
        <v>0.38</v>
      </c>
      <c r="L73" s="4">
        <v>0.38</v>
      </c>
      <c r="M73" s="4">
        <v>0.38</v>
      </c>
      <c r="N73" s="4">
        <v>0.38</v>
      </c>
      <c r="O73" s="4">
        <v>0.38</v>
      </c>
      <c r="P73" s="4">
        <v>0.38</v>
      </c>
      <c r="Q73" s="4">
        <v>0.38</v>
      </c>
      <c r="R73" s="4">
        <v>0.38</v>
      </c>
      <c r="S73" s="4">
        <v>0.27</v>
      </c>
      <c r="T73" s="4">
        <v>0.28999999999999998</v>
      </c>
      <c r="U73" s="4">
        <v>0.38</v>
      </c>
      <c r="V73" s="4">
        <v>0.38</v>
      </c>
      <c r="W73" s="4">
        <v>0.38</v>
      </c>
      <c r="X73" s="4">
        <v>0.38</v>
      </c>
      <c r="Y73" s="4">
        <v>0.38</v>
      </c>
      <c r="Z73" s="4">
        <v>0.38</v>
      </c>
      <c r="AA73" s="4">
        <v>0.2</v>
      </c>
      <c r="AB73" s="4">
        <v>0.38</v>
      </c>
      <c r="AC73" s="4">
        <v>0.38</v>
      </c>
      <c r="AD73" s="4">
        <v>0.42</v>
      </c>
      <c r="AE73" s="4">
        <v>0.43</v>
      </c>
      <c r="AF73" s="4">
        <v>0.38</v>
      </c>
      <c r="AG73" s="4">
        <v>0.02</v>
      </c>
      <c r="AH73" s="4">
        <v>0.38</v>
      </c>
      <c r="AI73" s="4">
        <v>0.38</v>
      </c>
      <c r="AJ73" s="4">
        <v>0.38</v>
      </c>
      <c r="AK73" s="4">
        <v>7.0000000000000007E-2</v>
      </c>
      <c r="AL73" s="4">
        <v>0.38</v>
      </c>
      <c r="AM73" s="4">
        <v>0.38</v>
      </c>
      <c r="AN73" s="4">
        <v>0.38</v>
      </c>
      <c r="AO73" s="4">
        <v>0.38</v>
      </c>
      <c r="AP73" s="4">
        <v>0.38</v>
      </c>
      <c r="AQ73" s="4">
        <v>0.32</v>
      </c>
      <c r="AR73" s="4">
        <v>0.38</v>
      </c>
      <c r="AS73" s="4">
        <v>0.38</v>
      </c>
      <c r="AT73" s="4">
        <v>0.38</v>
      </c>
      <c r="AU73" s="4">
        <v>0.38</v>
      </c>
      <c r="AV73" s="4">
        <v>0.38</v>
      </c>
      <c r="AW73" s="4">
        <v>0.23</v>
      </c>
      <c r="AX73" s="4">
        <v>0.28999999999999998</v>
      </c>
      <c r="AY73" s="4">
        <v>0.38</v>
      </c>
      <c r="AZ73" s="4">
        <v>0.38</v>
      </c>
      <c r="BA73" s="4">
        <v>0.38</v>
      </c>
      <c r="BB73" s="4">
        <v>0.38</v>
      </c>
      <c r="BC73" s="4">
        <v>0.38</v>
      </c>
      <c r="BD73" s="4">
        <v>0.38</v>
      </c>
      <c r="BE73" s="4">
        <v>0.38</v>
      </c>
      <c r="BF73" s="4">
        <v>0.28999999999999998</v>
      </c>
      <c r="BG73" s="4">
        <v>0.28999999999999998</v>
      </c>
      <c r="BH73" s="4">
        <v>0.3</v>
      </c>
      <c r="BI73" s="4">
        <v>0.38</v>
      </c>
      <c r="BJ73" s="4">
        <v>0.38</v>
      </c>
      <c r="BK73" s="4">
        <v>0.38</v>
      </c>
      <c r="BL73" s="4">
        <v>0.01</v>
      </c>
      <c r="BM73" s="4">
        <v>0.28999999999999998</v>
      </c>
      <c r="BN73" s="4">
        <v>0.5</v>
      </c>
      <c r="BO73" s="4">
        <v>0.38</v>
      </c>
      <c r="BP73" s="4">
        <v>0.39</v>
      </c>
      <c r="BQ73" s="4">
        <v>0.38</v>
      </c>
      <c r="BR73" s="4">
        <v>0.38</v>
      </c>
      <c r="BS73" s="4">
        <v>0.38</v>
      </c>
      <c r="BT73" s="4">
        <v>0.38</v>
      </c>
      <c r="BU73" s="4">
        <v>0.38</v>
      </c>
      <c r="BV73" s="4">
        <v>0.38</v>
      </c>
      <c r="BW73" s="4">
        <v>0.38</v>
      </c>
      <c r="BX73" s="4">
        <v>0.38</v>
      </c>
      <c r="BY73" s="4">
        <v>0.32</v>
      </c>
      <c r="BZ73" s="4">
        <v>0.38</v>
      </c>
      <c r="CA73" s="4">
        <v>0.38</v>
      </c>
      <c r="CB73" s="4">
        <v>0.38</v>
      </c>
      <c r="CC73" s="4">
        <v>0.38</v>
      </c>
      <c r="CD73" s="4">
        <v>0.38</v>
      </c>
      <c r="CE73" s="4">
        <v>0.38</v>
      </c>
      <c r="CF73" s="4">
        <v>0.38</v>
      </c>
      <c r="CG73" s="4">
        <v>0.38</v>
      </c>
      <c r="CH73" s="4">
        <v>0.38</v>
      </c>
      <c r="CI73" s="4">
        <v>0.38</v>
      </c>
      <c r="CJ73" s="4">
        <v>0.38</v>
      </c>
      <c r="CK73" s="4">
        <v>0.38</v>
      </c>
      <c r="CL73" s="4">
        <v>0.38</v>
      </c>
      <c r="CM73" s="4">
        <v>0.38</v>
      </c>
      <c r="CN73" s="4">
        <v>0.38</v>
      </c>
      <c r="CO73" s="4">
        <v>0.12</v>
      </c>
      <c r="CP73" s="4">
        <v>0.38</v>
      </c>
      <c r="CQ73" s="4">
        <v>0.53</v>
      </c>
      <c r="CR73" s="4">
        <v>0.2</v>
      </c>
      <c r="CS73" s="4">
        <v>0.38</v>
      </c>
      <c r="CT73" s="4">
        <v>0.38</v>
      </c>
      <c r="CU73" s="4">
        <v>0.38</v>
      </c>
      <c r="CV73" s="4">
        <v>0.38</v>
      </c>
      <c r="CW73" s="4">
        <v>0.38</v>
      </c>
      <c r="CX73" s="4">
        <v>0.01</v>
      </c>
      <c r="CY73" s="4">
        <v>0.17</v>
      </c>
      <c r="CZ73" s="4">
        <v>0.38</v>
      </c>
      <c r="DA73" s="4">
        <v>0.38</v>
      </c>
      <c r="DB73" s="4">
        <v>0.38</v>
      </c>
      <c r="DC73" s="4">
        <v>0.38</v>
      </c>
      <c r="DD73" s="4">
        <v>0.49</v>
      </c>
      <c r="DE73" s="4">
        <v>0.45</v>
      </c>
      <c r="DF73" s="4">
        <v>0.38</v>
      </c>
      <c r="DG73" s="4">
        <v>0.23</v>
      </c>
      <c r="DH73" s="4">
        <v>0.38</v>
      </c>
      <c r="DI73" s="4">
        <v>0.38</v>
      </c>
      <c r="DJ73" s="4">
        <v>0.38</v>
      </c>
      <c r="DK73" s="4">
        <v>0.38</v>
      </c>
      <c r="DL73" s="4">
        <v>0.38</v>
      </c>
      <c r="DM73" s="4">
        <v>0.38</v>
      </c>
      <c r="DN73" s="4">
        <v>0.38</v>
      </c>
      <c r="DO73" s="4">
        <v>0.38</v>
      </c>
      <c r="DP73" s="4">
        <v>0.38</v>
      </c>
      <c r="DQ73" s="4">
        <v>0.38</v>
      </c>
      <c r="DR73" s="4">
        <v>0.38</v>
      </c>
      <c r="DS73" s="4">
        <v>0.4</v>
      </c>
      <c r="DT73" s="4">
        <v>0.38</v>
      </c>
      <c r="DU73" s="4">
        <v>0.38</v>
      </c>
      <c r="DV73" s="4">
        <v>0.38</v>
      </c>
      <c r="DW73" s="4">
        <v>0.38</v>
      </c>
      <c r="DX73" s="4">
        <v>0.43</v>
      </c>
      <c r="DY73" s="4">
        <v>0.38</v>
      </c>
      <c r="DZ73" s="4">
        <v>0.38</v>
      </c>
      <c r="EA73" s="4">
        <v>0.38</v>
      </c>
      <c r="EB73" s="4">
        <v>0.38</v>
      </c>
      <c r="EC73" s="4">
        <v>0.38</v>
      </c>
      <c r="ED73" s="4">
        <v>0.38</v>
      </c>
      <c r="EE73" s="4">
        <v>0.38</v>
      </c>
      <c r="EF73" s="4">
        <v>0.38</v>
      </c>
      <c r="EG73" s="4">
        <v>0.38</v>
      </c>
      <c r="EH73" s="4">
        <v>0.38</v>
      </c>
      <c r="EI73" s="4">
        <v>0.37</v>
      </c>
      <c r="EJ73" s="4">
        <v>0.38</v>
      </c>
      <c r="EK73" s="4">
        <v>0.38</v>
      </c>
      <c r="EL73" s="4">
        <v>0.38</v>
      </c>
      <c r="EM73" s="4">
        <v>0.38</v>
      </c>
      <c r="EN73" s="4">
        <v>0.38</v>
      </c>
      <c r="EO73" s="4">
        <v>0.43</v>
      </c>
      <c r="EP73" s="4">
        <v>0.13</v>
      </c>
      <c r="EQ73" s="4">
        <v>0.03</v>
      </c>
    </row>
    <row r="74" spans="1:147" x14ac:dyDescent="0.25">
      <c r="A74" s="1" t="s">
        <v>39</v>
      </c>
      <c r="B74" s="8" t="s">
        <v>248</v>
      </c>
      <c r="C74" s="4">
        <v>2.8</v>
      </c>
      <c r="D74" s="4">
        <v>1.98</v>
      </c>
      <c r="E74" s="4">
        <v>2.8</v>
      </c>
      <c r="F74" s="4">
        <v>2.8</v>
      </c>
      <c r="G74" s="4">
        <v>2.8</v>
      </c>
      <c r="H74" s="4">
        <v>2.8</v>
      </c>
      <c r="I74" s="4">
        <v>2.8</v>
      </c>
      <c r="J74" s="4">
        <v>2.8</v>
      </c>
      <c r="K74" s="4">
        <v>2.8</v>
      </c>
      <c r="L74" s="4">
        <v>2.8</v>
      </c>
      <c r="M74" s="4">
        <v>2.8</v>
      </c>
      <c r="N74" s="4">
        <v>2.8</v>
      </c>
      <c r="O74" s="4">
        <v>2.8</v>
      </c>
      <c r="P74" s="4">
        <v>2.8</v>
      </c>
      <c r="Q74" s="4">
        <v>2.8</v>
      </c>
      <c r="R74" s="4">
        <v>2.8</v>
      </c>
      <c r="S74" s="4">
        <v>2.8</v>
      </c>
      <c r="T74" s="4">
        <v>2.8</v>
      </c>
      <c r="U74" s="4">
        <v>2.8</v>
      </c>
      <c r="V74" s="4">
        <v>2.8</v>
      </c>
      <c r="W74" s="4">
        <v>2.8</v>
      </c>
      <c r="X74" s="4">
        <v>2.8</v>
      </c>
      <c r="Y74" s="4">
        <v>2.8</v>
      </c>
      <c r="Z74" s="4">
        <v>2.8</v>
      </c>
      <c r="AA74" s="4">
        <v>1.65</v>
      </c>
      <c r="AB74" s="4">
        <v>2.8</v>
      </c>
      <c r="AC74" s="4">
        <v>2.8</v>
      </c>
      <c r="AD74" s="4">
        <v>2.8</v>
      </c>
      <c r="AE74" s="4">
        <v>2.8</v>
      </c>
      <c r="AF74" s="4">
        <v>2.8</v>
      </c>
      <c r="AG74" s="4">
        <v>2.8</v>
      </c>
      <c r="AH74" s="4">
        <v>2.8</v>
      </c>
      <c r="AI74" s="4">
        <v>2.8</v>
      </c>
      <c r="AJ74" s="4">
        <v>2.8</v>
      </c>
      <c r="AK74" s="4">
        <v>2.8</v>
      </c>
      <c r="AL74" s="4">
        <v>2.8</v>
      </c>
      <c r="AM74" s="4">
        <v>2.8</v>
      </c>
      <c r="AN74" s="4">
        <v>2.8</v>
      </c>
      <c r="AO74" s="4">
        <v>2.8</v>
      </c>
      <c r="AP74" s="4">
        <v>2.8</v>
      </c>
      <c r="AQ74" s="4">
        <v>2.8</v>
      </c>
      <c r="AR74" s="4">
        <v>2.8</v>
      </c>
      <c r="AS74" s="4">
        <v>2.8</v>
      </c>
      <c r="AT74" s="4">
        <v>2.8</v>
      </c>
      <c r="AU74" s="4">
        <v>2.8</v>
      </c>
      <c r="AV74" s="4">
        <v>2.8</v>
      </c>
      <c r="AW74" s="4">
        <v>2.89</v>
      </c>
      <c r="AX74" s="4">
        <v>2.8</v>
      </c>
      <c r="AY74" s="4">
        <v>2.8</v>
      </c>
      <c r="AZ74" s="4">
        <v>2.8</v>
      </c>
      <c r="BA74" s="4">
        <v>2.8</v>
      </c>
      <c r="BB74" s="4">
        <v>2.8</v>
      </c>
      <c r="BC74" s="4">
        <v>2.8</v>
      </c>
      <c r="BD74" s="4">
        <v>2.8</v>
      </c>
      <c r="BE74" s="4">
        <v>2.8</v>
      </c>
      <c r="BF74" s="4">
        <v>2.8</v>
      </c>
      <c r="BG74" s="4">
        <v>2.8</v>
      </c>
      <c r="BH74" s="4">
        <v>2.8</v>
      </c>
      <c r="BI74" s="4">
        <v>2.8</v>
      </c>
      <c r="BJ74" s="4">
        <v>2.8</v>
      </c>
      <c r="BK74" s="4">
        <v>2.8</v>
      </c>
      <c r="BL74" s="4">
        <v>2.8</v>
      </c>
      <c r="BM74" s="4">
        <v>3.51</v>
      </c>
      <c r="BN74" s="4">
        <v>4.3099999999999996</v>
      </c>
      <c r="BO74" s="4">
        <v>2.8</v>
      </c>
      <c r="BP74" s="4">
        <v>2.8</v>
      </c>
      <c r="BQ74" s="4">
        <v>2.8</v>
      </c>
      <c r="BR74" s="4">
        <v>2.8</v>
      </c>
      <c r="BS74" s="4">
        <v>2.8</v>
      </c>
      <c r="BT74" s="4">
        <v>2.8</v>
      </c>
      <c r="BU74" s="4">
        <v>2.8</v>
      </c>
      <c r="BV74" s="4">
        <v>2.8</v>
      </c>
      <c r="BW74" s="4">
        <v>2.8</v>
      </c>
      <c r="BX74" s="4">
        <v>2.8</v>
      </c>
      <c r="BY74" s="4">
        <v>2.8</v>
      </c>
      <c r="BZ74" s="4">
        <v>2.8</v>
      </c>
      <c r="CA74" s="4">
        <v>2.8</v>
      </c>
      <c r="CB74" s="4">
        <v>2.8</v>
      </c>
      <c r="CC74" s="4">
        <v>2.8</v>
      </c>
      <c r="CD74" s="4">
        <v>2.8</v>
      </c>
      <c r="CE74" s="4">
        <v>2.8</v>
      </c>
      <c r="CF74" s="4">
        <v>2.8</v>
      </c>
      <c r="CG74" s="4">
        <v>2.8</v>
      </c>
      <c r="CH74" s="4">
        <v>2.8</v>
      </c>
      <c r="CI74" s="4">
        <v>2.8</v>
      </c>
      <c r="CJ74" s="4">
        <v>2.8</v>
      </c>
      <c r="CK74" s="4">
        <v>2.8</v>
      </c>
      <c r="CL74" s="4">
        <v>2.8</v>
      </c>
      <c r="CM74" s="4">
        <v>2.8</v>
      </c>
      <c r="CN74" s="4">
        <v>2.8</v>
      </c>
      <c r="CO74" s="4">
        <v>2.8</v>
      </c>
      <c r="CP74" s="4">
        <v>2.8</v>
      </c>
      <c r="CQ74" s="4">
        <v>2.8</v>
      </c>
      <c r="CR74" s="4"/>
      <c r="CS74" s="4">
        <v>2.8</v>
      </c>
      <c r="CT74" s="4">
        <v>2.8</v>
      </c>
      <c r="CU74" s="4">
        <v>2.8</v>
      </c>
      <c r="CV74" s="4">
        <v>2.8</v>
      </c>
      <c r="CW74" s="4">
        <v>2.8</v>
      </c>
      <c r="CX74" s="4"/>
      <c r="CY74" s="4">
        <v>12.14</v>
      </c>
      <c r="CZ74" s="4">
        <v>2.8</v>
      </c>
      <c r="DA74" s="4">
        <v>2.8</v>
      </c>
      <c r="DB74" s="4">
        <v>2.8</v>
      </c>
      <c r="DC74" s="4">
        <v>0.8</v>
      </c>
      <c r="DD74" s="4">
        <v>28.83</v>
      </c>
      <c r="DE74" s="4">
        <v>5.3</v>
      </c>
      <c r="DF74" s="4">
        <v>2.8</v>
      </c>
      <c r="DG74" s="4">
        <v>1.92</v>
      </c>
      <c r="DH74" s="4">
        <v>2.8</v>
      </c>
      <c r="DI74" s="4">
        <v>2.8</v>
      </c>
      <c r="DJ74" s="4">
        <v>2.8</v>
      </c>
      <c r="DK74" s="4">
        <v>2.8</v>
      </c>
      <c r="DL74" s="4">
        <v>2.8</v>
      </c>
      <c r="DM74" s="4">
        <v>2.8</v>
      </c>
      <c r="DN74" s="4">
        <v>2.8</v>
      </c>
      <c r="DO74" s="4">
        <v>2.8</v>
      </c>
      <c r="DP74" s="4">
        <v>6.62</v>
      </c>
      <c r="DQ74" s="4">
        <v>2.8</v>
      </c>
      <c r="DR74" s="4">
        <v>2.8</v>
      </c>
      <c r="DS74" s="4">
        <v>2.8</v>
      </c>
      <c r="DT74" s="4">
        <v>2.8</v>
      </c>
      <c r="DU74" s="4">
        <v>2.8</v>
      </c>
      <c r="DV74" s="4">
        <v>2.8</v>
      </c>
      <c r="DW74" s="4">
        <v>2.8</v>
      </c>
      <c r="DX74" s="4">
        <v>2.8</v>
      </c>
      <c r="DY74" s="4">
        <v>2.8</v>
      </c>
      <c r="DZ74" s="4">
        <v>2.8</v>
      </c>
      <c r="EA74" s="4">
        <v>2.8</v>
      </c>
      <c r="EB74" s="4">
        <v>2.8</v>
      </c>
      <c r="EC74" s="4">
        <v>2.8</v>
      </c>
      <c r="ED74" s="4">
        <v>2.8</v>
      </c>
      <c r="EE74" s="4">
        <v>3.72</v>
      </c>
      <c r="EF74" s="4">
        <v>2.8</v>
      </c>
      <c r="EG74" s="4">
        <v>2.8</v>
      </c>
      <c r="EH74" s="4">
        <v>2.8</v>
      </c>
      <c r="EI74" s="4">
        <v>11.44</v>
      </c>
      <c r="EJ74" s="4">
        <v>2.8</v>
      </c>
      <c r="EK74" s="4">
        <v>2.8</v>
      </c>
      <c r="EL74" s="4">
        <v>2.8</v>
      </c>
      <c r="EM74" s="4">
        <v>2.8</v>
      </c>
      <c r="EN74" s="4">
        <v>2.8</v>
      </c>
      <c r="EO74" s="4">
        <v>1.55</v>
      </c>
      <c r="EP74" s="4">
        <v>2.8</v>
      </c>
      <c r="EQ74" s="4">
        <v>0.66</v>
      </c>
    </row>
    <row r="75" spans="1:147" x14ac:dyDescent="0.25">
      <c r="A75" s="1" t="s">
        <v>40</v>
      </c>
      <c r="B75" s="8" t="s">
        <v>248</v>
      </c>
      <c r="C75" s="4">
        <v>0</v>
      </c>
      <c r="D75" s="4">
        <v>0</v>
      </c>
      <c r="E75" s="4"/>
      <c r="F75" s="4"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>
        <v>0</v>
      </c>
      <c r="X75" s="4">
        <v>0</v>
      </c>
      <c r="Y75" s="4"/>
      <c r="Z75" s="4">
        <v>0</v>
      </c>
      <c r="AA75" s="4">
        <v>2.2999999999999998</v>
      </c>
      <c r="AB75" s="4"/>
      <c r="AC75" s="4"/>
      <c r="AD75" s="4"/>
      <c r="AE75" s="4"/>
      <c r="AF75" s="4">
        <v>0</v>
      </c>
      <c r="AG75" s="4"/>
      <c r="AH75" s="4"/>
      <c r="AI75" s="4"/>
      <c r="AJ75" s="4"/>
      <c r="AK75" s="4">
        <v>0</v>
      </c>
      <c r="AL75" s="4">
        <v>0</v>
      </c>
      <c r="AM75" s="4">
        <v>0</v>
      </c>
      <c r="AN75" s="4">
        <v>0</v>
      </c>
      <c r="AO75" s="4"/>
      <c r="AP75" s="4">
        <v>0</v>
      </c>
      <c r="AQ75" s="4"/>
      <c r="AR75" s="4"/>
      <c r="AS75" s="4"/>
      <c r="AT75" s="4"/>
      <c r="AU75" s="4"/>
      <c r="AV75" s="4">
        <v>0</v>
      </c>
      <c r="AW75" s="4">
        <v>0.6</v>
      </c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>
        <v>0</v>
      </c>
      <c r="BJ75" s="4"/>
      <c r="BK75" s="4"/>
      <c r="BL75" s="4">
        <v>0</v>
      </c>
      <c r="BM75" s="4"/>
      <c r="BN75" s="4">
        <v>0.61</v>
      </c>
      <c r="BO75" s="4"/>
      <c r="BP75" s="4">
        <v>0</v>
      </c>
      <c r="BQ75" s="4"/>
      <c r="BR75" s="4">
        <v>0</v>
      </c>
      <c r="BS75" s="4">
        <v>0</v>
      </c>
      <c r="BT75" s="4"/>
      <c r="BU75" s="4">
        <v>0</v>
      </c>
      <c r="BV75" s="4">
        <v>0</v>
      </c>
      <c r="BW75" s="4">
        <v>0</v>
      </c>
      <c r="BX75" s="4">
        <v>0</v>
      </c>
      <c r="BY75" s="4"/>
      <c r="BZ75" s="4">
        <v>0</v>
      </c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>
        <v>0</v>
      </c>
      <c r="CP75" s="4"/>
      <c r="CQ75" s="4">
        <v>0</v>
      </c>
      <c r="CR75" s="4"/>
      <c r="CS75" s="4">
        <v>0</v>
      </c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>
        <v>0.95</v>
      </c>
      <c r="DE75" s="4">
        <v>0.9</v>
      </c>
      <c r="DF75" s="4"/>
      <c r="DG75" s="4">
        <v>0.03</v>
      </c>
      <c r="DH75" s="4"/>
      <c r="DI75" s="4">
        <v>0</v>
      </c>
      <c r="DJ75" s="4">
        <v>0</v>
      </c>
      <c r="DK75" s="4">
        <v>0</v>
      </c>
      <c r="DL75" s="4"/>
      <c r="DM75" s="4"/>
      <c r="DN75" s="4"/>
      <c r="DO75" s="4"/>
      <c r="DP75" s="4"/>
      <c r="DQ75" s="4"/>
      <c r="DR75" s="4"/>
      <c r="DS75" s="4">
        <v>6.05</v>
      </c>
      <c r="DT75" s="4"/>
      <c r="DU75" s="4"/>
      <c r="DV75" s="4">
        <v>0</v>
      </c>
      <c r="DW75" s="4"/>
      <c r="DX75" s="4"/>
      <c r="DY75" s="4"/>
      <c r="DZ75" s="4"/>
      <c r="EA75" s="4"/>
      <c r="EB75" s="4"/>
      <c r="EC75" s="4"/>
      <c r="ED75" s="4"/>
      <c r="EE75" s="4">
        <v>0.54</v>
      </c>
      <c r="EF75" s="4"/>
      <c r="EG75" s="4"/>
      <c r="EH75" s="4">
        <v>0.31</v>
      </c>
      <c r="EI75" s="4">
        <v>1.89</v>
      </c>
      <c r="EJ75" s="4"/>
      <c r="EK75" s="4"/>
      <c r="EL75" s="4"/>
      <c r="EM75" s="4"/>
      <c r="EN75" s="4"/>
      <c r="EO75" s="4">
        <v>0.73</v>
      </c>
      <c r="EP75" s="4"/>
      <c r="EQ75" s="4"/>
    </row>
    <row r="76" spans="1:147" x14ac:dyDescent="0.25">
      <c r="A76" s="1" t="s">
        <v>249</v>
      </c>
      <c r="B76" s="8" t="s">
        <v>248</v>
      </c>
      <c r="C76" s="4">
        <v>10.73</v>
      </c>
      <c r="D76" s="4"/>
      <c r="E76" s="4">
        <v>7.14</v>
      </c>
      <c r="F76" s="4"/>
      <c r="G76" s="4">
        <v>10.34</v>
      </c>
      <c r="H76" s="4"/>
      <c r="I76" s="4"/>
      <c r="J76" s="4"/>
      <c r="K76" s="4"/>
      <c r="L76" s="4"/>
      <c r="M76" s="4">
        <v>2.13</v>
      </c>
      <c r="N76" s="4">
        <v>30</v>
      </c>
      <c r="O76" s="4"/>
      <c r="P76" s="4"/>
      <c r="Q76" s="4">
        <v>4.2</v>
      </c>
      <c r="R76" s="4">
        <v>30</v>
      </c>
      <c r="S76" s="4"/>
      <c r="T76" s="4"/>
      <c r="U76" s="4"/>
      <c r="V76" s="4"/>
      <c r="W76" s="4">
        <v>22.16</v>
      </c>
      <c r="X76" s="4"/>
      <c r="Y76" s="4">
        <v>28.7</v>
      </c>
      <c r="Z76" s="4">
        <v>0.7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>
        <v>110</v>
      </c>
      <c r="AM76" s="4">
        <v>123.22</v>
      </c>
      <c r="AN76" s="4">
        <v>110</v>
      </c>
      <c r="AO76" s="4"/>
      <c r="AP76" s="4"/>
      <c r="AQ76" s="4">
        <v>22.37</v>
      </c>
      <c r="AR76" s="4"/>
      <c r="AS76" s="4"/>
      <c r="AT76" s="4"/>
      <c r="AU76" s="4"/>
      <c r="AV76" s="4"/>
      <c r="AW76" s="4">
        <v>60</v>
      </c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>
        <v>90</v>
      </c>
      <c r="BM76" s="4"/>
      <c r="BN76" s="4">
        <v>6.5</v>
      </c>
      <c r="BO76" s="4"/>
      <c r="BP76" s="4"/>
      <c r="BQ76" s="4">
        <v>2.8</v>
      </c>
      <c r="BR76" s="4">
        <v>18.100000000000001</v>
      </c>
      <c r="BS76" s="4">
        <v>21.92</v>
      </c>
      <c r="BT76" s="4"/>
      <c r="BU76" s="4"/>
      <c r="BV76" s="4"/>
      <c r="BW76" s="4"/>
      <c r="BX76" s="4"/>
      <c r="BY76" s="4"/>
      <c r="BZ76" s="4">
        <v>22.16</v>
      </c>
      <c r="CA76" s="4"/>
      <c r="CB76" s="4"/>
      <c r="CC76" s="4">
        <v>12.7</v>
      </c>
      <c r="CD76" s="4"/>
      <c r="CE76" s="4"/>
      <c r="CF76" s="4">
        <v>4.26</v>
      </c>
      <c r="CG76" s="4"/>
      <c r="CH76" s="4"/>
      <c r="CI76" s="4"/>
      <c r="CJ76" s="4"/>
      <c r="CK76" s="4">
        <v>4.26</v>
      </c>
      <c r="CL76" s="4"/>
      <c r="CM76" s="4"/>
      <c r="CN76" s="4"/>
      <c r="CO76" s="4"/>
      <c r="CP76" s="4">
        <v>70</v>
      </c>
      <c r="CQ76" s="4"/>
      <c r="CR76" s="4"/>
      <c r="CS76" s="4">
        <v>12.7</v>
      </c>
      <c r="CT76" s="4">
        <v>27.6</v>
      </c>
      <c r="CU76" s="4"/>
      <c r="CV76" s="4"/>
      <c r="CW76" s="4">
        <v>40</v>
      </c>
      <c r="CX76" s="4">
        <v>7.3</v>
      </c>
      <c r="CY76" s="4"/>
      <c r="CZ76" s="4"/>
      <c r="DA76" s="4"/>
      <c r="DB76" s="4"/>
      <c r="DC76" s="4"/>
      <c r="DD76" s="4"/>
      <c r="DE76" s="4">
        <v>50</v>
      </c>
      <c r="DF76" s="4"/>
      <c r="DG76" s="4">
        <v>0.06</v>
      </c>
      <c r="DH76" s="4"/>
      <c r="DI76" s="4">
        <v>6.6</v>
      </c>
      <c r="DJ76" s="4"/>
      <c r="DK76" s="4"/>
      <c r="DL76" s="4"/>
      <c r="DM76" s="4"/>
      <c r="DN76" s="4"/>
      <c r="DO76" s="4"/>
      <c r="DP76" s="4"/>
      <c r="DQ76" s="4"/>
      <c r="DR76" s="4">
        <v>5.0999999999999996</v>
      </c>
      <c r="DS76" s="4">
        <v>27.8</v>
      </c>
      <c r="DT76" s="4"/>
      <c r="DU76" s="4"/>
      <c r="DV76" s="4">
        <v>18.899999999999999</v>
      </c>
      <c r="DW76" s="4"/>
      <c r="DX76" s="4">
        <v>18.899999999999999</v>
      </c>
      <c r="DY76" s="4"/>
      <c r="DZ76" s="4"/>
      <c r="EA76" s="4"/>
      <c r="EB76" s="4"/>
      <c r="EC76" s="4">
        <v>75</v>
      </c>
      <c r="ED76" s="4"/>
      <c r="EE76" s="4">
        <v>26.07</v>
      </c>
      <c r="EF76" s="4"/>
      <c r="EG76" s="4"/>
      <c r="EH76" s="4">
        <v>2.42</v>
      </c>
      <c r="EI76" s="4">
        <v>33.229999999999997</v>
      </c>
      <c r="EJ76" s="4"/>
      <c r="EK76" s="4">
        <v>545.22</v>
      </c>
      <c r="EL76" s="4"/>
      <c r="EM76" s="4"/>
      <c r="EN76" s="4"/>
      <c r="EO76" s="4"/>
      <c r="EP76" s="4"/>
      <c r="EQ76" s="4"/>
    </row>
    <row r="77" spans="1:147" x14ac:dyDescent="0.25">
      <c r="A77" s="1" t="s">
        <v>378</v>
      </c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>
        <v>100</v>
      </c>
      <c r="AM77" s="4"/>
      <c r="AN77" s="4">
        <v>100</v>
      </c>
      <c r="AO77" s="4"/>
      <c r="AP77" s="4"/>
      <c r="AQ77" s="4"/>
      <c r="AR77" s="4"/>
      <c r="AS77" s="4"/>
      <c r="AT77" s="4"/>
      <c r="AU77" s="4"/>
      <c r="AV77" s="4"/>
      <c r="AW77" s="4">
        <v>8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>
        <v>19.600000000000001</v>
      </c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>
        <v>0</v>
      </c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>
        <v>120</v>
      </c>
      <c r="CT77" s="4">
        <v>13.09</v>
      </c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>
        <v>50</v>
      </c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>
        <v>2.8</v>
      </c>
      <c r="EG77" s="4">
        <v>2.8</v>
      </c>
      <c r="EH77" s="4"/>
      <c r="EI77" s="4"/>
      <c r="EJ77" s="4"/>
      <c r="EK77" s="4"/>
      <c r="EL77" s="4"/>
      <c r="EM77" s="4"/>
      <c r="EN77" s="4"/>
      <c r="EO77" s="4"/>
      <c r="EP77" s="4"/>
      <c r="EQ77" s="4"/>
    </row>
    <row r="78" spans="1:147" x14ac:dyDescent="0.25">
      <c r="A78" s="1"/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</row>
    <row r="79" spans="1:147" s="132" customFormat="1" x14ac:dyDescent="0.25">
      <c r="A79" s="2" t="s">
        <v>35</v>
      </c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</row>
    <row r="80" spans="1:147" x14ac:dyDescent="0.25">
      <c r="A80" s="1" t="s">
        <v>43</v>
      </c>
      <c r="B80" s="8" t="s">
        <v>34</v>
      </c>
      <c r="C80" s="4"/>
      <c r="D80" s="4"/>
      <c r="E80" s="4"/>
      <c r="F80" s="4">
        <v>0.37</v>
      </c>
      <c r="G80" s="4">
        <v>0.01</v>
      </c>
      <c r="H80" s="4">
        <v>0.09</v>
      </c>
      <c r="I80" s="4"/>
      <c r="J80" s="4">
        <v>0.15</v>
      </c>
      <c r="K80" s="4">
        <v>0.06</v>
      </c>
      <c r="L80" s="4">
        <v>0.08</v>
      </c>
      <c r="M80" s="4">
        <v>0.23</v>
      </c>
      <c r="N80" s="4">
        <v>0.08</v>
      </c>
      <c r="O80" s="4">
        <v>0.12</v>
      </c>
      <c r="P80" s="4">
        <v>0.09</v>
      </c>
      <c r="Q80" s="4">
        <v>0.08</v>
      </c>
      <c r="R80" s="4">
        <v>0.11</v>
      </c>
      <c r="S80" s="4"/>
      <c r="T80" s="4"/>
      <c r="U80" s="4">
        <v>0.23</v>
      </c>
      <c r="V80" s="4"/>
      <c r="W80" s="4">
        <v>0.03</v>
      </c>
      <c r="X80" s="4"/>
      <c r="Y80" s="4">
        <v>0.2</v>
      </c>
      <c r="Z80" s="4">
        <v>0.08</v>
      </c>
      <c r="AA80" s="4"/>
      <c r="AB80" s="4"/>
      <c r="AC80" s="4">
        <v>2.76</v>
      </c>
      <c r="AD80" s="4">
        <v>7.0000000000000007E-2</v>
      </c>
      <c r="AE80" s="4">
        <v>0.09</v>
      </c>
      <c r="AF80" s="4">
        <v>0.1</v>
      </c>
      <c r="AG80" s="4">
        <v>0.33</v>
      </c>
      <c r="AH80" s="4"/>
      <c r="AI80" s="4"/>
      <c r="AJ80" s="4"/>
      <c r="AK80" s="4"/>
      <c r="AL80" s="4">
        <v>0.25</v>
      </c>
      <c r="AM80" s="4">
        <v>0.16</v>
      </c>
      <c r="AN80" s="4">
        <v>0.22</v>
      </c>
      <c r="AO80" s="4">
        <v>0.6</v>
      </c>
      <c r="AP80" s="4">
        <v>0.09</v>
      </c>
      <c r="AQ80" s="4"/>
      <c r="AR80" s="4">
        <v>0.08</v>
      </c>
      <c r="AS80" s="4"/>
      <c r="AT80" s="4"/>
      <c r="AU80" s="4"/>
      <c r="AV80" s="4"/>
      <c r="AW80" s="4">
        <v>0.15</v>
      </c>
      <c r="AX80" s="4">
        <v>0.2</v>
      </c>
      <c r="AY80" s="4"/>
      <c r="AZ80" s="4"/>
      <c r="BA80" s="4"/>
      <c r="BB80" s="4"/>
      <c r="BC80" s="4">
        <v>0.83</v>
      </c>
      <c r="BD80" s="4">
        <v>7.0000000000000007E-2</v>
      </c>
      <c r="BE80" s="4"/>
      <c r="BF80" s="4">
        <v>0.19</v>
      </c>
      <c r="BG80" s="4">
        <v>0.19</v>
      </c>
      <c r="BH80" s="4">
        <v>0.16</v>
      </c>
      <c r="BI80" s="4">
        <v>0.55000000000000004</v>
      </c>
      <c r="BJ80" s="4"/>
      <c r="BK80" s="4">
        <v>1.22</v>
      </c>
      <c r="BL80" s="4">
        <v>0.44</v>
      </c>
      <c r="BM80" s="4">
        <v>0.03</v>
      </c>
      <c r="BN80" s="4">
        <v>0.24</v>
      </c>
      <c r="BO80" s="4">
        <v>0.12</v>
      </c>
      <c r="BP80" s="4"/>
      <c r="BQ80" s="4">
        <v>0.7</v>
      </c>
      <c r="BR80" s="4">
        <v>0.03</v>
      </c>
      <c r="BS80" s="4">
        <v>0.02</v>
      </c>
      <c r="BT80" s="4"/>
      <c r="BU80" s="4">
        <v>0.17</v>
      </c>
      <c r="BV80" s="4"/>
      <c r="BW80" s="4"/>
      <c r="BX80" s="4"/>
      <c r="BY80" s="4">
        <v>1.72</v>
      </c>
      <c r="BZ80" s="4">
        <v>0.03</v>
      </c>
      <c r="CA80" s="4"/>
      <c r="CB80" s="4"/>
      <c r="CC80" s="4">
        <v>0.15</v>
      </c>
      <c r="CD80" s="4">
        <v>0.21</v>
      </c>
      <c r="CE80" s="4">
        <v>0.09</v>
      </c>
      <c r="CF80" s="4">
        <v>0.16</v>
      </c>
      <c r="CG80" s="4">
        <v>0.11</v>
      </c>
      <c r="CH80" s="4">
        <v>0.11</v>
      </c>
      <c r="CI80" s="4">
        <v>0.11</v>
      </c>
      <c r="CJ80" s="4"/>
      <c r="CK80" s="4">
        <v>0.12</v>
      </c>
      <c r="CL80" s="4"/>
      <c r="CM80" s="4"/>
      <c r="CN80" s="4"/>
      <c r="CO80" s="4">
        <v>0.01</v>
      </c>
      <c r="CP80" s="4">
        <v>0.22</v>
      </c>
      <c r="CQ80" s="4">
        <v>0.12</v>
      </c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>
        <v>0.26</v>
      </c>
      <c r="DF80" s="4">
        <v>0.24</v>
      </c>
      <c r="DG80" s="4"/>
      <c r="DH80" s="4">
        <v>0.3</v>
      </c>
      <c r="DI80" s="4"/>
      <c r="DJ80" s="4"/>
      <c r="DK80" s="4"/>
      <c r="DL80" s="4"/>
      <c r="DM80" s="4"/>
      <c r="DN80" s="4"/>
      <c r="DO80" s="4"/>
      <c r="DP80" s="4"/>
      <c r="DQ80" s="4"/>
      <c r="DR80" s="4">
        <v>7.0000000000000007E-2</v>
      </c>
      <c r="DS80" s="4"/>
      <c r="DT80" s="4">
        <v>7.0000000000000007E-2</v>
      </c>
      <c r="DU80" s="4"/>
      <c r="DV80" s="4"/>
      <c r="DW80" s="4"/>
      <c r="DX80" s="4">
        <v>0.03</v>
      </c>
      <c r="DY80" s="4">
        <v>0.01</v>
      </c>
      <c r="DZ80" s="4">
        <v>0.09</v>
      </c>
      <c r="EA80" s="4"/>
      <c r="EB80" s="4"/>
      <c r="EC80" s="4"/>
      <c r="ED80" s="4">
        <v>0.18</v>
      </c>
      <c r="EE80" s="4">
        <v>0.18</v>
      </c>
      <c r="EF80" s="4"/>
      <c r="EG80" s="4"/>
      <c r="EH80" s="4">
        <v>0.08</v>
      </c>
      <c r="EI80" s="4"/>
      <c r="EJ80" s="4">
        <v>0.17</v>
      </c>
      <c r="EK80" s="4">
        <v>0.28000000000000003</v>
      </c>
      <c r="EL80" s="4"/>
      <c r="EM80" s="4">
        <v>0.14000000000000001</v>
      </c>
      <c r="EN80" s="4">
        <v>0.1</v>
      </c>
      <c r="EO80" s="4">
        <v>0.2</v>
      </c>
      <c r="EP80" s="4"/>
      <c r="EQ80" s="4"/>
    </row>
    <row r="81" spans="1:147" x14ac:dyDescent="0.25">
      <c r="A81" s="1" t="s">
        <v>44</v>
      </c>
      <c r="B81" s="8" t="s">
        <v>34</v>
      </c>
      <c r="C81" s="4">
        <v>2.02</v>
      </c>
      <c r="D81" s="4">
        <v>5</v>
      </c>
      <c r="E81" s="4">
        <v>3.66</v>
      </c>
      <c r="F81" s="4">
        <v>4.5</v>
      </c>
      <c r="G81" s="4">
        <v>4.58</v>
      </c>
      <c r="H81" s="4">
        <v>4.54</v>
      </c>
      <c r="I81" s="4">
        <v>3.63</v>
      </c>
      <c r="J81" s="4">
        <v>4.68</v>
      </c>
      <c r="K81" s="4">
        <v>5.88</v>
      </c>
      <c r="L81" s="4">
        <v>5.56</v>
      </c>
      <c r="M81" s="4">
        <v>5.64</v>
      </c>
      <c r="N81" s="4">
        <v>5.93</v>
      </c>
      <c r="O81" s="4">
        <v>4.6900000000000004</v>
      </c>
      <c r="P81" s="4">
        <v>5.92</v>
      </c>
      <c r="Q81" s="4">
        <v>5.87</v>
      </c>
      <c r="R81" s="4">
        <v>5.9</v>
      </c>
      <c r="S81" s="4">
        <v>4.4400000000000004</v>
      </c>
      <c r="T81" s="4">
        <v>5.12</v>
      </c>
      <c r="U81" s="4">
        <v>3.82</v>
      </c>
      <c r="V81" s="4">
        <v>6</v>
      </c>
      <c r="W81" s="4">
        <v>0.43</v>
      </c>
      <c r="X81" s="4">
        <v>6</v>
      </c>
      <c r="Y81" s="4">
        <v>3.97</v>
      </c>
      <c r="Z81" s="4">
        <v>5.39</v>
      </c>
      <c r="AA81" s="4">
        <v>3.48</v>
      </c>
      <c r="AB81" s="4">
        <v>4.74</v>
      </c>
      <c r="AC81" s="4">
        <v>0.96</v>
      </c>
      <c r="AD81" s="4">
        <v>8.2100000000000009</v>
      </c>
      <c r="AE81" s="4">
        <v>8.57</v>
      </c>
      <c r="AF81" s="4">
        <v>3.73</v>
      </c>
      <c r="AG81" s="4">
        <v>4.1100000000000003</v>
      </c>
      <c r="AH81" s="4">
        <v>4.28</v>
      </c>
      <c r="AI81" s="4">
        <v>5.35</v>
      </c>
      <c r="AJ81" s="4">
        <v>4.93</v>
      </c>
      <c r="AK81" s="4">
        <v>2.8</v>
      </c>
      <c r="AL81" s="4">
        <v>5.38</v>
      </c>
      <c r="AM81" s="4">
        <v>4.96</v>
      </c>
      <c r="AN81" s="4">
        <v>5.45</v>
      </c>
      <c r="AO81" s="4">
        <v>5.07</v>
      </c>
      <c r="AP81" s="4">
        <v>4.84</v>
      </c>
      <c r="AQ81" s="4">
        <v>4.07</v>
      </c>
      <c r="AR81" s="4">
        <v>3.34</v>
      </c>
      <c r="AS81" s="4">
        <v>6</v>
      </c>
      <c r="AT81" s="4">
        <v>6</v>
      </c>
      <c r="AU81" s="4">
        <v>6.13</v>
      </c>
      <c r="AV81" s="4">
        <v>2.87</v>
      </c>
      <c r="AW81" s="4">
        <v>4.88</v>
      </c>
      <c r="AX81" s="4">
        <v>4.2699999999999996</v>
      </c>
      <c r="AY81" s="4">
        <v>4.0999999999999996</v>
      </c>
      <c r="AZ81" s="4">
        <v>5.04</v>
      </c>
      <c r="BA81" s="4">
        <v>4.66</v>
      </c>
      <c r="BB81" s="4">
        <v>6</v>
      </c>
      <c r="BC81" s="4">
        <v>3.11</v>
      </c>
      <c r="BD81" s="4">
        <v>3.25</v>
      </c>
      <c r="BE81" s="4">
        <v>6</v>
      </c>
      <c r="BF81" s="4">
        <v>4.3</v>
      </c>
      <c r="BG81" s="4">
        <v>4.1900000000000004</v>
      </c>
      <c r="BH81" s="4">
        <v>4.03</v>
      </c>
      <c r="BI81" s="4">
        <v>4.32</v>
      </c>
      <c r="BJ81" s="4">
        <v>4.58</v>
      </c>
      <c r="BK81" s="4">
        <v>3.43</v>
      </c>
      <c r="BL81" s="4"/>
      <c r="BM81" s="4">
        <v>4.6900000000000004</v>
      </c>
      <c r="BN81" s="4">
        <v>7.4</v>
      </c>
      <c r="BO81" s="4">
        <v>4.38</v>
      </c>
      <c r="BP81" s="4">
        <v>5.37</v>
      </c>
      <c r="BQ81" s="4">
        <v>3.5</v>
      </c>
      <c r="BR81" s="4">
        <v>0.55000000000000004</v>
      </c>
      <c r="BS81" s="4">
        <v>0.42</v>
      </c>
      <c r="BT81" s="4">
        <v>8.1999999999999993</v>
      </c>
      <c r="BU81" s="4">
        <v>4.8499999999999996</v>
      </c>
      <c r="BV81" s="4">
        <v>6</v>
      </c>
      <c r="BW81" s="4">
        <v>5.2</v>
      </c>
      <c r="BX81" s="4">
        <v>4.01</v>
      </c>
      <c r="BY81" s="4">
        <v>4.3499999999999996</v>
      </c>
      <c r="BZ81" s="4">
        <v>0.43</v>
      </c>
      <c r="CA81" s="4">
        <v>6</v>
      </c>
      <c r="CB81" s="4">
        <v>6</v>
      </c>
      <c r="CC81" s="4">
        <v>4.63</v>
      </c>
      <c r="CD81" s="4">
        <v>5.59</v>
      </c>
      <c r="CE81" s="4">
        <v>5.24</v>
      </c>
      <c r="CF81" s="4">
        <v>5.69</v>
      </c>
      <c r="CG81" s="4">
        <v>4.76</v>
      </c>
      <c r="CH81" s="4">
        <v>5.27</v>
      </c>
      <c r="CI81" s="4">
        <v>5.93</v>
      </c>
      <c r="CJ81" s="4">
        <v>5.67</v>
      </c>
      <c r="CK81" s="4">
        <v>5.81</v>
      </c>
      <c r="CL81" s="4">
        <v>5.65</v>
      </c>
      <c r="CM81" s="4">
        <v>6</v>
      </c>
      <c r="CN81" s="4">
        <v>6</v>
      </c>
      <c r="CO81" s="4">
        <v>2.77</v>
      </c>
      <c r="CP81" s="4">
        <v>3.63</v>
      </c>
      <c r="CQ81" s="4">
        <v>4.83</v>
      </c>
      <c r="CR81" s="4">
        <v>1.59</v>
      </c>
      <c r="CS81" s="4">
        <v>4.9000000000000004</v>
      </c>
      <c r="CT81" s="4">
        <v>3.11</v>
      </c>
      <c r="CU81" s="4">
        <v>1.74</v>
      </c>
      <c r="CV81" s="4">
        <v>6</v>
      </c>
      <c r="CW81" s="4">
        <v>4.54</v>
      </c>
      <c r="CX81" s="4">
        <v>1.6</v>
      </c>
      <c r="CY81" s="4">
        <v>3.38</v>
      </c>
      <c r="CZ81" s="4">
        <v>1.58</v>
      </c>
      <c r="DA81" s="4"/>
      <c r="DB81" s="4">
        <v>6</v>
      </c>
      <c r="DC81" s="4">
        <v>4.04</v>
      </c>
      <c r="DD81" s="4">
        <v>4.05</v>
      </c>
      <c r="DE81" s="4">
        <v>4.75</v>
      </c>
      <c r="DF81" s="4">
        <v>4.8600000000000003</v>
      </c>
      <c r="DG81" s="4">
        <v>4.5</v>
      </c>
      <c r="DH81" s="4">
        <v>5.08</v>
      </c>
      <c r="DI81" s="4">
        <v>5.48</v>
      </c>
      <c r="DJ81" s="4">
        <v>6</v>
      </c>
      <c r="DK81" s="4">
        <v>6</v>
      </c>
      <c r="DL81" s="4">
        <v>0.14000000000000001</v>
      </c>
      <c r="DM81" s="4">
        <v>3.08</v>
      </c>
      <c r="DN81" s="4">
        <v>4.34</v>
      </c>
      <c r="DO81" s="4">
        <v>4.3899999999999997</v>
      </c>
      <c r="DP81" s="4">
        <v>4.26</v>
      </c>
      <c r="DQ81" s="4">
        <v>2.69</v>
      </c>
      <c r="DR81" s="4">
        <v>3.02</v>
      </c>
      <c r="DS81" s="4">
        <v>3.47</v>
      </c>
      <c r="DT81" s="4">
        <v>5.01</v>
      </c>
      <c r="DU81" s="4">
        <v>5.2</v>
      </c>
      <c r="DV81" s="4">
        <v>4.18</v>
      </c>
      <c r="DW81" s="4">
        <v>4.43</v>
      </c>
      <c r="DX81" s="4">
        <v>4.28</v>
      </c>
      <c r="DY81" s="4">
        <v>4.37</v>
      </c>
      <c r="DZ81" s="4">
        <v>4.54</v>
      </c>
      <c r="EA81" s="4">
        <v>6</v>
      </c>
      <c r="EB81" s="4">
        <v>3.46</v>
      </c>
      <c r="EC81" s="4">
        <v>2.74</v>
      </c>
      <c r="ED81" s="4">
        <v>5.47</v>
      </c>
      <c r="EE81" s="4">
        <v>4.93</v>
      </c>
      <c r="EF81" s="4">
        <v>4.05</v>
      </c>
      <c r="EG81" s="4">
        <v>4.25</v>
      </c>
      <c r="EH81" s="4">
        <v>3.75</v>
      </c>
      <c r="EI81" s="4">
        <v>4.91</v>
      </c>
      <c r="EJ81" s="4">
        <v>4.32</v>
      </c>
      <c r="EK81" s="4">
        <v>4.6500000000000004</v>
      </c>
      <c r="EL81" s="4">
        <v>6</v>
      </c>
      <c r="EM81" s="4">
        <v>4.7</v>
      </c>
      <c r="EN81" s="4">
        <v>4.75</v>
      </c>
      <c r="EO81" s="4">
        <v>4.7</v>
      </c>
      <c r="EP81" s="4">
        <v>3.13</v>
      </c>
      <c r="EQ81" s="4">
        <v>3.53</v>
      </c>
    </row>
    <row r="82" spans="1:147" x14ac:dyDescent="0.25">
      <c r="A82" s="1" t="s">
        <v>45</v>
      </c>
      <c r="B82" s="8" t="s">
        <v>34</v>
      </c>
      <c r="C82" s="4">
        <v>0.43</v>
      </c>
      <c r="D82" s="4"/>
      <c r="E82" s="4"/>
      <c r="F82" s="4"/>
      <c r="G82" s="4"/>
      <c r="H82" s="4"/>
      <c r="I82" s="4">
        <v>2.63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>
        <v>3.77</v>
      </c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>
        <v>1.18</v>
      </c>
      <c r="CS82" s="4">
        <v>1.2</v>
      </c>
      <c r="CT82" s="4">
        <v>1.22</v>
      </c>
      <c r="CU82" s="4">
        <v>0.84</v>
      </c>
      <c r="CV82" s="4"/>
      <c r="CW82" s="4">
        <v>0.96</v>
      </c>
      <c r="CX82" s="4">
        <v>0.96</v>
      </c>
      <c r="CY82" s="4">
        <v>2.16</v>
      </c>
      <c r="CZ82" s="4">
        <v>2.14</v>
      </c>
      <c r="DA82" s="4">
        <v>3.36</v>
      </c>
      <c r="DB82" s="4"/>
      <c r="DC82" s="4">
        <v>0.96</v>
      </c>
      <c r="DD82" s="4"/>
      <c r="DE82" s="4"/>
      <c r="DF82" s="4"/>
      <c r="DG82" s="4"/>
      <c r="DH82" s="4"/>
      <c r="DI82" s="4"/>
      <c r="DJ82" s="4"/>
      <c r="DK82" s="4"/>
      <c r="DL82" s="4">
        <v>3.8</v>
      </c>
      <c r="DM82" s="4">
        <v>3.32</v>
      </c>
      <c r="DN82" s="4"/>
      <c r="DO82" s="4"/>
      <c r="DP82" s="4"/>
      <c r="DQ82" s="4">
        <v>2.5099999999999998</v>
      </c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>
        <v>2.7</v>
      </c>
      <c r="EC82" s="4">
        <v>3.28</v>
      </c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>
        <v>1.81</v>
      </c>
      <c r="EQ82" s="4">
        <v>4.42</v>
      </c>
    </row>
    <row r="83" spans="1:147" x14ac:dyDescent="0.25">
      <c r="A83" s="1" t="s">
        <v>251</v>
      </c>
      <c r="B83" s="8" t="s">
        <v>59</v>
      </c>
      <c r="C83" s="4">
        <v>9</v>
      </c>
      <c r="D83" s="4"/>
      <c r="E83" s="4"/>
      <c r="F83" s="4"/>
      <c r="G83" s="4"/>
      <c r="H83" s="4"/>
      <c r="I83" s="4">
        <v>9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>
        <v>11</v>
      </c>
      <c r="CT83" s="4"/>
      <c r="CU83" s="4"/>
      <c r="CV83" s="4"/>
      <c r="CW83" s="4">
        <v>11</v>
      </c>
      <c r="CX83" s="4">
        <v>11</v>
      </c>
      <c r="CY83" s="4">
        <v>11</v>
      </c>
      <c r="CZ83" s="4">
        <v>11</v>
      </c>
      <c r="DA83" s="4"/>
      <c r="DB83" s="4"/>
      <c r="DC83" s="4">
        <v>11</v>
      </c>
      <c r="DD83" s="4"/>
      <c r="DE83" s="4"/>
      <c r="DF83" s="4"/>
      <c r="DG83" s="4"/>
      <c r="DH83" s="4"/>
      <c r="DI83" s="4"/>
      <c r="DJ83" s="4"/>
      <c r="DK83" s="4"/>
      <c r="DL83" s="4">
        <v>9</v>
      </c>
      <c r="DM83" s="4">
        <v>9</v>
      </c>
      <c r="DN83" s="4"/>
      <c r="DO83" s="4"/>
      <c r="DP83" s="4"/>
      <c r="DQ83" s="4">
        <v>9</v>
      </c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>
        <v>9</v>
      </c>
      <c r="EC83" s="4">
        <v>9</v>
      </c>
      <c r="ED83" s="4"/>
      <c r="EE83" s="4">
        <v>5</v>
      </c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</row>
    <row r="84" spans="1:147" x14ac:dyDescent="0.25">
      <c r="A84" s="1" t="s">
        <v>46</v>
      </c>
      <c r="B84" s="8" t="s">
        <v>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</row>
    <row r="85" spans="1:147" x14ac:dyDescent="0.25">
      <c r="A85" s="1" t="s">
        <v>47</v>
      </c>
      <c r="B85" s="8" t="s">
        <v>34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</row>
    <row r="86" spans="1:147" x14ac:dyDescent="0.25">
      <c r="A86" s="1" t="s">
        <v>48</v>
      </c>
      <c r="B86" s="8" t="s">
        <v>34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</row>
    <row r="87" spans="1:147" x14ac:dyDescent="0.25">
      <c r="A87" s="1" t="s">
        <v>49</v>
      </c>
      <c r="B87" s="8" t="s">
        <v>34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>
        <v>0.04</v>
      </c>
      <c r="V87" s="4"/>
      <c r="W87" s="4">
        <v>0</v>
      </c>
      <c r="X87" s="4"/>
      <c r="Y87" s="4">
        <v>0.01</v>
      </c>
      <c r="Z87" s="4"/>
      <c r="AA87" s="4">
        <v>0.01</v>
      </c>
      <c r="AB87" s="4"/>
      <c r="AC87" s="4"/>
      <c r="AD87" s="4"/>
      <c r="AE87" s="4"/>
      <c r="AF87" s="4">
        <v>0.05</v>
      </c>
      <c r="AG87" s="4">
        <v>0.04</v>
      </c>
      <c r="AH87" s="4"/>
      <c r="AI87" s="4"/>
      <c r="AJ87" s="4"/>
      <c r="AK87" s="4"/>
      <c r="AL87" s="4">
        <v>0</v>
      </c>
      <c r="AM87" s="4"/>
      <c r="AN87" s="4">
        <v>0</v>
      </c>
      <c r="AO87" s="4"/>
      <c r="AP87" s="4"/>
      <c r="AQ87" s="4">
        <v>0.01</v>
      </c>
      <c r="AR87" s="4">
        <v>0.01</v>
      </c>
      <c r="AS87" s="4"/>
      <c r="AT87" s="4"/>
      <c r="AU87" s="4"/>
      <c r="AV87" s="4"/>
      <c r="AW87" s="4">
        <v>0.01</v>
      </c>
      <c r="AX87" s="4">
        <v>0.01</v>
      </c>
      <c r="AY87" s="4"/>
      <c r="AZ87" s="4"/>
      <c r="BA87" s="4"/>
      <c r="BB87" s="4"/>
      <c r="BC87" s="4"/>
      <c r="BD87" s="4">
        <v>0.01</v>
      </c>
      <c r="BE87" s="4"/>
      <c r="BF87" s="4">
        <v>0.01</v>
      </c>
      <c r="BG87" s="4">
        <v>0.01</v>
      </c>
      <c r="BH87" s="4">
        <v>0.01</v>
      </c>
      <c r="BI87" s="4"/>
      <c r="BJ87" s="4"/>
      <c r="BK87" s="4"/>
      <c r="BL87" s="4">
        <v>0.01</v>
      </c>
      <c r="BM87" s="4"/>
      <c r="BN87" s="4">
        <v>0.01</v>
      </c>
      <c r="BO87" s="4"/>
      <c r="BP87" s="4"/>
      <c r="BQ87" s="4"/>
      <c r="BR87" s="4">
        <v>0</v>
      </c>
      <c r="BS87" s="4">
        <v>0</v>
      </c>
      <c r="BT87" s="4"/>
      <c r="BU87" s="4"/>
      <c r="BV87" s="4"/>
      <c r="BW87" s="4">
        <v>0.01</v>
      </c>
      <c r="BX87" s="4"/>
      <c r="BY87" s="4"/>
      <c r="BZ87" s="4">
        <v>0</v>
      </c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>
        <v>0.01</v>
      </c>
      <c r="CP87" s="4"/>
      <c r="CQ87" s="4"/>
      <c r="CR87" s="4">
        <v>0.01</v>
      </c>
      <c r="CS87" s="4"/>
      <c r="CT87" s="4">
        <v>0.01</v>
      </c>
      <c r="CU87" s="4"/>
      <c r="CV87" s="4"/>
      <c r="CW87" s="4"/>
      <c r="CX87" s="4">
        <v>0.02</v>
      </c>
      <c r="CY87" s="4">
        <v>0.01</v>
      </c>
      <c r="CZ87" s="4">
        <v>0.11</v>
      </c>
      <c r="DA87" s="4">
        <v>0.03</v>
      </c>
      <c r="DB87" s="4"/>
      <c r="DC87" s="4"/>
      <c r="DD87" s="4">
        <v>0.01</v>
      </c>
      <c r="DE87" s="4">
        <v>0.02</v>
      </c>
      <c r="DF87" s="4"/>
      <c r="DG87" s="4"/>
      <c r="DH87" s="4">
        <v>0.01</v>
      </c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>
        <v>0.01</v>
      </c>
      <c r="EF87" s="4"/>
      <c r="EG87" s="4"/>
      <c r="EH87" s="4"/>
      <c r="EI87" s="4"/>
      <c r="EJ87" s="4">
        <v>0.01</v>
      </c>
      <c r="EK87" s="4">
        <v>0.01</v>
      </c>
      <c r="EL87" s="4"/>
      <c r="EM87" s="4"/>
      <c r="EN87" s="4"/>
      <c r="EO87" s="4">
        <v>0.01</v>
      </c>
      <c r="EP87" s="4"/>
      <c r="EQ87" s="4"/>
    </row>
    <row r="88" spans="1:147" x14ac:dyDescent="0.25">
      <c r="A88" s="1" t="s">
        <v>50</v>
      </c>
      <c r="B88" s="8" t="s">
        <v>34</v>
      </c>
      <c r="C88" s="4">
        <v>0.1</v>
      </c>
      <c r="D88" s="4">
        <v>0.13</v>
      </c>
      <c r="E88" s="4">
        <v>0.02</v>
      </c>
      <c r="F88" s="4">
        <v>0.15</v>
      </c>
      <c r="G88" s="4">
        <v>0.01</v>
      </c>
      <c r="H88" s="4">
        <v>7.0000000000000007E-2</v>
      </c>
      <c r="I88" s="4">
        <v>0.13</v>
      </c>
      <c r="J88" s="4">
        <v>0.21</v>
      </c>
      <c r="K88" s="4">
        <v>0.06</v>
      </c>
      <c r="L88" s="4">
        <v>0.16</v>
      </c>
      <c r="M88" s="4">
        <v>0.4</v>
      </c>
      <c r="N88" s="4">
        <v>0.16</v>
      </c>
      <c r="O88" s="4">
        <v>0.17</v>
      </c>
      <c r="P88" s="4">
        <v>0.19</v>
      </c>
      <c r="Q88" s="4">
        <v>0.15</v>
      </c>
      <c r="R88" s="4">
        <v>0.24</v>
      </c>
      <c r="S88" s="4">
        <v>0.11</v>
      </c>
      <c r="T88" s="4">
        <v>0.11</v>
      </c>
      <c r="U88" s="4">
        <v>0.02</v>
      </c>
      <c r="V88" s="4"/>
      <c r="W88" s="4">
        <v>0.18</v>
      </c>
      <c r="X88" s="4"/>
      <c r="Y88" s="4">
        <v>0.12</v>
      </c>
      <c r="Z88" s="4">
        <v>0.14000000000000001</v>
      </c>
      <c r="AA88" s="4">
        <v>0.15</v>
      </c>
      <c r="AB88" s="4">
        <v>0.13</v>
      </c>
      <c r="AC88" s="4">
        <v>0.08</v>
      </c>
      <c r="AD88" s="4">
        <v>0.2</v>
      </c>
      <c r="AE88" s="4">
        <v>0.24</v>
      </c>
      <c r="AF88" s="4">
        <v>0.05</v>
      </c>
      <c r="AG88" s="4">
        <v>7.0000000000000007E-2</v>
      </c>
      <c r="AH88" s="4">
        <v>0.16</v>
      </c>
      <c r="AI88" s="4">
        <v>0.08</v>
      </c>
      <c r="AJ88" s="4">
        <v>0.13</v>
      </c>
      <c r="AK88" s="4">
        <v>0.12</v>
      </c>
      <c r="AL88" s="4">
        <v>0.18</v>
      </c>
      <c r="AM88" s="4">
        <v>0.12</v>
      </c>
      <c r="AN88" s="4">
        <v>0.16</v>
      </c>
      <c r="AO88" s="4">
        <v>0.3</v>
      </c>
      <c r="AP88" s="4">
        <v>0.19</v>
      </c>
      <c r="AQ88" s="4">
        <v>0.08</v>
      </c>
      <c r="AR88" s="4">
        <v>0.39</v>
      </c>
      <c r="AS88" s="4"/>
      <c r="AT88" s="4"/>
      <c r="AU88" s="4">
        <v>0.24</v>
      </c>
      <c r="AV88" s="4">
        <v>0.3</v>
      </c>
      <c r="AW88" s="4">
        <v>0.11</v>
      </c>
      <c r="AX88" s="4">
        <v>0.19</v>
      </c>
      <c r="AY88" s="4">
        <v>0.1</v>
      </c>
      <c r="AZ88" s="4">
        <v>0.04</v>
      </c>
      <c r="BA88" s="4">
        <v>0.19</v>
      </c>
      <c r="BB88" s="4">
        <v>0.27</v>
      </c>
      <c r="BC88" s="4">
        <v>0.46</v>
      </c>
      <c r="BD88" s="4">
        <v>0.15</v>
      </c>
      <c r="BE88" s="4"/>
      <c r="BF88" s="4">
        <v>0.19</v>
      </c>
      <c r="BG88" s="4">
        <v>0.19</v>
      </c>
      <c r="BH88" s="4">
        <v>0.17</v>
      </c>
      <c r="BI88" s="4">
        <v>0.16</v>
      </c>
      <c r="BJ88" s="4">
        <v>0.16</v>
      </c>
      <c r="BK88" s="4">
        <v>0.45</v>
      </c>
      <c r="BL88" s="4">
        <v>0.15</v>
      </c>
      <c r="BM88" s="4">
        <v>0.06</v>
      </c>
      <c r="BN88" s="4">
        <v>0.14000000000000001</v>
      </c>
      <c r="BO88" s="4">
        <v>0.11</v>
      </c>
      <c r="BP88" s="4">
        <v>0.02</v>
      </c>
      <c r="BQ88" s="4">
        <v>0.01</v>
      </c>
      <c r="BR88" s="4">
        <v>0.18</v>
      </c>
      <c r="BS88" s="4">
        <v>0.14000000000000001</v>
      </c>
      <c r="BT88" s="4">
        <v>0.1</v>
      </c>
      <c r="BU88" s="4">
        <v>0.21</v>
      </c>
      <c r="BV88" s="4"/>
      <c r="BW88" s="4">
        <v>0.14000000000000001</v>
      </c>
      <c r="BX88" s="4">
        <v>0.19</v>
      </c>
      <c r="BY88" s="4">
        <v>0.33</v>
      </c>
      <c r="BZ88" s="4">
        <v>0.18</v>
      </c>
      <c r="CA88" s="4"/>
      <c r="CB88" s="4"/>
      <c r="CC88" s="4">
        <v>0.21</v>
      </c>
      <c r="CD88" s="4">
        <v>0.2</v>
      </c>
      <c r="CE88" s="4">
        <v>0.12</v>
      </c>
      <c r="CF88" s="4">
        <v>0.28000000000000003</v>
      </c>
      <c r="CG88" s="4">
        <v>0.16</v>
      </c>
      <c r="CH88" s="4">
        <v>0.18</v>
      </c>
      <c r="CI88" s="4">
        <v>0.15</v>
      </c>
      <c r="CJ88" s="4">
        <v>0.16</v>
      </c>
      <c r="CK88" s="4">
        <v>0.21</v>
      </c>
      <c r="CL88" s="4">
        <v>0.17</v>
      </c>
      <c r="CM88" s="4"/>
      <c r="CN88" s="4"/>
      <c r="CO88" s="4">
        <v>0.1</v>
      </c>
      <c r="CP88" s="4">
        <v>0.05</v>
      </c>
      <c r="CQ88" s="4">
        <v>0.12</v>
      </c>
      <c r="CR88" s="4"/>
      <c r="CS88" s="4">
        <v>0.18</v>
      </c>
      <c r="CT88" s="4">
        <v>0.05</v>
      </c>
      <c r="CU88" s="4">
        <v>0.12</v>
      </c>
      <c r="CV88" s="4"/>
      <c r="CW88" s="4">
        <v>0.25</v>
      </c>
      <c r="CX88" s="4">
        <v>0.21</v>
      </c>
      <c r="CY88" s="4">
        <v>0.37</v>
      </c>
      <c r="CZ88" s="4">
        <v>0.03</v>
      </c>
      <c r="DA88" s="4">
        <v>0.14000000000000001</v>
      </c>
      <c r="DB88" s="4"/>
      <c r="DC88" s="4">
        <v>0.19</v>
      </c>
      <c r="DD88" s="4">
        <v>0.21</v>
      </c>
      <c r="DE88" s="4">
        <v>0.4</v>
      </c>
      <c r="DF88" s="4"/>
      <c r="DG88" s="4">
        <v>7.0000000000000007E-2</v>
      </c>
      <c r="DH88" s="4">
        <v>0.15</v>
      </c>
      <c r="DI88" s="4">
        <v>0.17</v>
      </c>
      <c r="DJ88" s="4"/>
      <c r="DK88" s="4"/>
      <c r="DL88" s="4">
        <v>0.09</v>
      </c>
      <c r="DM88" s="4">
        <v>0.15</v>
      </c>
      <c r="DN88" s="4">
        <v>0.1</v>
      </c>
      <c r="DO88" s="4">
        <v>0.08</v>
      </c>
      <c r="DP88" s="4">
        <v>0.14000000000000001</v>
      </c>
      <c r="DQ88" s="4">
        <v>0.13</v>
      </c>
      <c r="DR88" s="4">
        <v>0.03</v>
      </c>
      <c r="DS88" s="4">
        <v>0.1</v>
      </c>
      <c r="DT88" s="4">
        <v>0.06</v>
      </c>
      <c r="DU88" s="4">
        <v>0.08</v>
      </c>
      <c r="DV88" s="4">
        <v>0.01</v>
      </c>
      <c r="DW88" s="4">
        <v>0.01</v>
      </c>
      <c r="DX88" s="4">
        <v>0.01</v>
      </c>
      <c r="DY88" s="4">
        <v>0.02</v>
      </c>
      <c r="DZ88" s="4">
        <v>7.0000000000000007E-2</v>
      </c>
      <c r="EA88" s="4"/>
      <c r="EB88" s="4">
        <v>0.09</v>
      </c>
      <c r="EC88" s="4">
        <v>0.12</v>
      </c>
      <c r="ED88" s="4">
        <v>0.26</v>
      </c>
      <c r="EE88" s="4">
        <v>0.17</v>
      </c>
      <c r="EF88" s="4">
        <v>0.17</v>
      </c>
      <c r="EG88" s="4">
        <v>0.15</v>
      </c>
      <c r="EH88" s="4">
        <v>0.1</v>
      </c>
      <c r="EI88" s="4">
        <v>0.18</v>
      </c>
      <c r="EJ88" s="4">
        <v>0.11</v>
      </c>
      <c r="EK88" s="4">
        <v>0.11</v>
      </c>
      <c r="EL88" s="4"/>
      <c r="EM88" s="4">
        <v>0.1</v>
      </c>
      <c r="EN88" s="4">
        <v>0.09</v>
      </c>
      <c r="EO88" s="4">
        <v>0.2</v>
      </c>
      <c r="EP88" s="4">
        <v>7.0000000000000007E-2</v>
      </c>
      <c r="EQ88" s="4">
        <v>0.28999999999999998</v>
      </c>
    </row>
    <row r="89" spans="1:147" x14ac:dyDescent="0.25">
      <c r="A89" s="1" t="s">
        <v>51</v>
      </c>
      <c r="B89" s="8" t="s">
        <v>62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</row>
    <row r="90" spans="1:147" x14ac:dyDescent="0.25">
      <c r="A90" s="1" t="s">
        <v>52</v>
      </c>
      <c r="B90" s="8" t="s">
        <v>62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</row>
    <row r="91" spans="1:147" x14ac:dyDescent="0.25">
      <c r="A91" s="1" t="s">
        <v>53</v>
      </c>
      <c r="B91" s="8" t="s">
        <v>63</v>
      </c>
      <c r="C91" s="4"/>
      <c r="D91" s="4"/>
      <c r="E91" s="4">
        <v>33.28</v>
      </c>
      <c r="F91" s="4"/>
      <c r="G91" s="4"/>
      <c r="H91" s="4"/>
      <c r="I91" s="4"/>
      <c r="J91" s="4">
        <v>0.02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>
        <v>1.93</v>
      </c>
      <c r="V91" s="4"/>
      <c r="W91" s="4"/>
      <c r="X91" s="4"/>
      <c r="Y91" s="4">
        <v>0.01</v>
      </c>
      <c r="Z91" s="4"/>
      <c r="AA91" s="4"/>
      <c r="AB91" s="4"/>
      <c r="AC91" s="4">
        <v>0.11</v>
      </c>
      <c r="AD91" s="4"/>
      <c r="AE91" s="4"/>
      <c r="AF91" s="4"/>
      <c r="AG91" s="4"/>
      <c r="AH91" s="4"/>
      <c r="AI91" s="4"/>
      <c r="AJ91" s="4"/>
      <c r="AK91" s="4">
        <v>5.37</v>
      </c>
      <c r="AL91" s="4">
        <v>0.08</v>
      </c>
      <c r="AM91" s="4"/>
      <c r="AN91" s="4">
        <v>7.0000000000000007E-2</v>
      </c>
      <c r="AO91" s="4">
        <v>2.27</v>
      </c>
      <c r="AP91" s="4"/>
      <c r="AQ91" s="4">
        <v>0.01</v>
      </c>
      <c r="AR91" s="4"/>
      <c r="AS91" s="4"/>
      <c r="AT91" s="4"/>
      <c r="AU91" s="4">
        <v>0.01</v>
      </c>
      <c r="AV91" s="4">
        <v>0.84</v>
      </c>
      <c r="AW91" s="4"/>
      <c r="AX91" s="4"/>
      <c r="AY91" s="4">
        <v>2.87</v>
      </c>
      <c r="AZ91" s="4"/>
      <c r="BA91" s="4"/>
      <c r="BB91" s="4"/>
      <c r="BC91" s="4">
        <v>3.87</v>
      </c>
      <c r="BD91" s="4"/>
      <c r="BE91" s="4"/>
      <c r="BF91" s="4">
        <v>0.02</v>
      </c>
      <c r="BG91" s="4">
        <v>0.12</v>
      </c>
      <c r="BH91" s="4">
        <v>0.38</v>
      </c>
      <c r="BI91" s="4">
        <v>0.4</v>
      </c>
      <c r="BJ91" s="4"/>
      <c r="BK91" s="4"/>
      <c r="BL91" s="4">
        <v>0.03</v>
      </c>
      <c r="BM91" s="4"/>
      <c r="BN91" s="4">
        <v>0.08</v>
      </c>
      <c r="BO91" s="4"/>
      <c r="BP91" s="4"/>
      <c r="BQ91" s="4"/>
      <c r="BR91" s="4"/>
      <c r="BS91" s="4"/>
      <c r="BT91" s="4">
        <v>0.02</v>
      </c>
      <c r="BU91" s="4">
        <v>0.12</v>
      </c>
      <c r="BV91" s="4"/>
      <c r="BW91" s="4"/>
      <c r="BX91" s="4"/>
      <c r="BY91" s="4">
        <v>5.47</v>
      </c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>
        <v>1.32</v>
      </c>
      <c r="CV91" s="4"/>
      <c r="CW91" s="4"/>
      <c r="CX91" s="4">
        <v>23.4</v>
      </c>
      <c r="CY91" s="4"/>
      <c r="CZ91" s="4"/>
      <c r="DA91" s="4">
        <v>8.61</v>
      </c>
      <c r="DB91" s="4"/>
      <c r="DC91" s="4"/>
      <c r="DD91" s="4"/>
      <c r="DE91" s="4">
        <v>0.71</v>
      </c>
      <c r="DF91" s="4"/>
      <c r="DG91" s="4"/>
      <c r="DH91" s="4"/>
      <c r="DI91" s="4">
        <v>1.33</v>
      </c>
      <c r="DJ91" s="4"/>
      <c r="DK91" s="4"/>
      <c r="DL91" s="4"/>
      <c r="DM91" s="4"/>
      <c r="DN91" s="4"/>
      <c r="DO91" s="4"/>
      <c r="DP91" s="4"/>
      <c r="DQ91" s="4"/>
      <c r="DR91" s="4">
        <v>0.09</v>
      </c>
      <c r="DS91" s="4">
        <v>0.02</v>
      </c>
      <c r="DT91" s="4"/>
      <c r="DU91" s="4"/>
      <c r="DV91" s="4">
        <v>0.04</v>
      </c>
      <c r="DW91" s="4">
        <v>0.03</v>
      </c>
      <c r="DX91" s="4">
        <v>11.56</v>
      </c>
      <c r="DY91" s="4">
        <v>0.02</v>
      </c>
      <c r="DZ91" s="4"/>
      <c r="EA91" s="4"/>
      <c r="EB91" s="4"/>
      <c r="EC91" s="4"/>
      <c r="ED91" s="4"/>
      <c r="EE91" s="4">
        <v>0.16</v>
      </c>
      <c r="EF91" s="4"/>
      <c r="EG91" s="4"/>
      <c r="EH91" s="4"/>
      <c r="EI91" s="4"/>
      <c r="EJ91" s="4"/>
      <c r="EK91" s="4">
        <v>0.33</v>
      </c>
      <c r="EL91" s="4"/>
      <c r="EM91" s="4"/>
      <c r="EN91" s="4"/>
      <c r="EO91" s="4"/>
      <c r="EP91" s="4"/>
      <c r="EQ91" s="4">
        <v>9.7899999999999991</v>
      </c>
    </row>
    <row r="92" spans="1:147" x14ac:dyDescent="0.25">
      <c r="A92" s="1" t="s">
        <v>54</v>
      </c>
      <c r="B92" s="8" t="s">
        <v>63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</row>
    <row r="93" spans="1:147" x14ac:dyDescent="0.25">
      <c r="A93" s="1" t="s">
        <v>55</v>
      </c>
      <c r="B93" s="8" t="s">
        <v>63</v>
      </c>
      <c r="C93" s="4">
        <v>0.91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>
        <v>0.87</v>
      </c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>
        <v>1.99</v>
      </c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</row>
    <row r="94" spans="1:147" x14ac:dyDescent="0.25">
      <c r="A94" s="1" t="s">
        <v>56</v>
      </c>
      <c r="B94" s="8" t="s">
        <v>63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</row>
    <row r="95" spans="1:147" x14ac:dyDescent="0.25">
      <c r="A95" s="1" t="s">
        <v>57</v>
      </c>
      <c r="B95" s="8" t="s">
        <v>63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</row>
    <row r="96" spans="1:147" x14ac:dyDescent="0.25">
      <c r="A96" s="1"/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</row>
    <row r="97" spans="1:147" x14ac:dyDescent="0.25">
      <c r="A97" s="3" t="s">
        <v>58</v>
      </c>
      <c r="B97" s="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</row>
    <row r="98" spans="1:147" s="132" customFormat="1" x14ac:dyDescent="0.25">
      <c r="A98" s="2" t="s">
        <v>64</v>
      </c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</row>
    <row r="99" spans="1:147" x14ac:dyDescent="0.25">
      <c r="A99" s="1" t="s">
        <v>65</v>
      </c>
      <c r="B99" s="8" t="s">
        <v>9</v>
      </c>
      <c r="C99" s="4">
        <v>4652829.8099999996</v>
      </c>
      <c r="D99" s="4">
        <v>4283282.32</v>
      </c>
      <c r="E99" s="4">
        <v>3310564.94</v>
      </c>
      <c r="F99" s="4">
        <v>2413432.04</v>
      </c>
      <c r="G99" s="4">
        <v>2992446.12</v>
      </c>
      <c r="H99" s="4">
        <v>2887732.12</v>
      </c>
      <c r="I99" s="4">
        <v>2325361.4900000002</v>
      </c>
      <c r="J99" s="4">
        <v>1797253.26</v>
      </c>
      <c r="K99" s="4">
        <v>1732126.88</v>
      </c>
      <c r="L99" s="4">
        <v>3860154.34</v>
      </c>
      <c r="M99" s="4">
        <v>669281.89</v>
      </c>
      <c r="N99" s="4">
        <v>1360952.3200000001</v>
      </c>
      <c r="O99" s="4">
        <v>1275237.05</v>
      </c>
      <c r="P99" s="4"/>
      <c r="Q99" s="4">
        <v>1218952.76</v>
      </c>
      <c r="R99" s="4">
        <v>3265051.47</v>
      </c>
      <c r="S99" s="4">
        <v>2110558.2599999998</v>
      </c>
      <c r="T99" s="4">
        <v>2179977.6800000002</v>
      </c>
      <c r="U99" s="4">
        <v>603201.44999999995</v>
      </c>
      <c r="V99" s="4">
        <v>1385009.86</v>
      </c>
      <c r="W99" s="4">
        <v>2824671.34</v>
      </c>
      <c r="X99" s="4">
        <v>2364908.75</v>
      </c>
      <c r="Y99" s="4">
        <v>1881523.6</v>
      </c>
      <c r="Z99" s="4">
        <v>1142423.02</v>
      </c>
      <c r="AA99" s="4">
        <v>1413338.88</v>
      </c>
      <c r="AB99" s="4">
        <v>3905235.12</v>
      </c>
      <c r="AC99" s="4">
        <v>1191001.51</v>
      </c>
      <c r="AD99" s="4">
        <v>1956314.53</v>
      </c>
      <c r="AE99" s="4">
        <v>1386783.92</v>
      </c>
      <c r="AF99" s="4">
        <v>886781.07</v>
      </c>
      <c r="AG99" s="4">
        <v>196533.89</v>
      </c>
      <c r="AH99" s="4">
        <v>1486090.12</v>
      </c>
      <c r="AI99" s="4">
        <v>2144474.33</v>
      </c>
      <c r="AJ99" s="4">
        <v>1786983.56</v>
      </c>
      <c r="AK99" s="4">
        <v>2840568.59</v>
      </c>
      <c r="AL99" s="4">
        <v>4320209.68</v>
      </c>
      <c r="AM99" s="4">
        <v>382139.42</v>
      </c>
      <c r="AN99" s="4">
        <v>1694170.58</v>
      </c>
      <c r="AO99" s="4">
        <v>361666.27</v>
      </c>
      <c r="AP99" s="4">
        <v>2874016.32</v>
      </c>
      <c r="AQ99" s="4">
        <v>1298498.8600000001</v>
      </c>
      <c r="AR99" s="4">
        <v>1134120.8500000001</v>
      </c>
      <c r="AS99" s="4">
        <v>2338843</v>
      </c>
      <c r="AT99" s="4">
        <v>1551909.31</v>
      </c>
      <c r="AU99" s="4">
        <v>4420522.12</v>
      </c>
      <c r="AV99" s="4">
        <v>2506749.7200000002</v>
      </c>
      <c r="AW99" s="4">
        <v>3246051.6</v>
      </c>
      <c r="AX99" s="4">
        <v>2081623.69</v>
      </c>
      <c r="AY99" s="4">
        <v>2023913.87</v>
      </c>
      <c r="AZ99" s="4">
        <v>3176423.21</v>
      </c>
      <c r="BA99" s="4">
        <v>1984656.15</v>
      </c>
      <c r="BB99" s="4">
        <v>2238689.41</v>
      </c>
      <c r="BC99" s="4">
        <v>1021101.13</v>
      </c>
      <c r="BD99" s="4">
        <v>1102923.8999999999</v>
      </c>
      <c r="BE99" s="4">
        <v>2270286.8199999998</v>
      </c>
      <c r="BF99" s="4">
        <v>1612487.63</v>
      </c>
      <c r="BG99" s="4">
        <v>2012400.15</v>
      </c>
      <c r="BH99" s="4">
        <v>2462131.59</v>
      </c>
      <c r="BI99" s="4">
        <v>1044078.56</v>
      </c>
      <c r="BJ99" s="4">
        <v>2161428.56</v>
      </c>
      <c r="BK99" s="4">
        <v>1163012.33</v>
      </c>
      <c r="BL99" s="4">
        <v>1441176.86</v>
      </c>
      <c r="BM99" s="4">
        <v>3004414.42</v>
      </c>
      <c r="BN99" s="4">
        <v>1429916.42</v>
      </c>
      <c r="BO99" s="4">
        <v>5650324.3399999999</v>
      </c>
      <c r="BP99" s="4">
        <v>2252134.94</v>
      </c>
      <c r="BQ99" s="4">
        <v>39874646.289999999</v>
      </c>
      <c r="BR99" s="4">
        <v>1876090.2</v>
      </c>
      <c r="BS99" s="4">
        <v>2715942.9</v>
      </c>
      <c r="BT99" s="4">
        <v>4956033.83</v>
      </c>
      <c r="BU99" s="4">
        <v>1722945.71</v>
      </c>
      <c r="BV99" s="4">
        <v>730131.83</v>
      </c>
      <c r="BW99" s="4">
        <v>3477832.63</v>
      </c>
      <c r="BX99" s="4">
        <v>3573619.06</v>
      </c>
      <c r="BY99" s="4">
        <v>1133222.75</v>
      </c>
      <c r="BZ99" s="4">
        <v>2824671.34</v>
      </c>
      <c r="CA99" s="4">
        <v>1871649.27</v>
      </c>
      <c r="CB99" s="4">
        <v>3344427.43</v>
      </c>
      <c r="CC99" s="4">
        <v>1969486.31</v>
      </c>
      <c r="CD99" s="4">
        <v>5891448.7699999996</v>
      </c>
      <c r="CE99" s="4">
        <v>4851296.53</v>
      </c>
      <c r="CF99" s="4">
        <v>3724153.5</v>
      </c>
      <c r="CG99" s="4">
        <v>3976052.57</v>
      </c>
      <c r="CH99" s="4">
        <v>2299995.31</v>
      </c>
      <c r="CI99" s="4">
        <v>2626426.44</v>
      </c>
      <c r="CJ99" s="4">
        <v>1424343.3</v>
      </c>
      <c r="CK99" s="4">
        <v>1990566.3</v>
      </c>
      <c r="CL99" s="4">
        <v>2106367.87</v>
      </c>
      <c r="CM99" s="4">
        <v>2699050.79</v>
      </c>
      <c r="CN99" s="4">
        <v>1871649.27</v>
      </c>
      <c r="CO99" s="4">
        <v>1131527.93</v>
      </c>
      <c r="CP99" s="4">
        <v>1116219</v>
      </c>
      <c r="CQ99" s="4">
        <v>1395858.64</v>
      </c>
      <c r="CR99" s="4">
        <v>245301.54</v>
      </c>
      <c r="CS99" s="4">
        <v>645807.34</v>
      </c>
      <c r="CT99" s="4">
        <v>1451756.08</v>
      </c>
      <c r="CU99" s="4">
        <v>1133398.8400000001</v>
      </c>
      <c r="CV99" s="4">
        <v>1213913.26</v>
      </c>
      <c r="CW99" s="4">
        <v>1388267.28</v>
      </c>
      <c r="CX99" s="4">
        <v>1956404.45</v>
      </c>
      <c r="CY99" s="4">
        <v>732005.59</v>
      </c>
      <c r="CZ99" s="4">
        <v>786752.55</v>
      </c>
      <c r="DA99" s="4">
        <v>992741.27</v>
      </c>
      <c r="DB99" s="4">
        <v>922826.65</v>
      </c>
      <c r="DC99" s="4">
        <v>1283332.75</v>
      </c>
      <c r="DD99" s="4">
        <v>1640985.3</v>
      </c>
      <c r="DE99" s="4">
        <v>2873232.61</v>
      </c>
      <c r="DF99" s="4">
        <v>3232067.29</v>
      </c>
      <c r="DG99" s="4">
        <v>3677218.08</v>
      </c>
      <c r="DH99" s="4">
        <v>4480126.8</v>
      </c>
      <c r="DI99" s="4">
        <v>2535082.94</v>
      </c>
      <c r="DJ99" s="4">
        <v>3261662.18</v>
      </c>
      <c r="DK99" s="4">
        <v>4114789.13</v>
      </c>
      <c r="DL99" s="4">
        <v>4342061.45</v>
      </c>
      <c r="DM99" s="4">
        <v>5380298.9800000004</v>
      </c>
      <c r="DN99" s="4">
        <v>3193263.09</v>
      </c>
      <c r="DO99" s="4">
        <v>2676668.4</v>
      </c>
      <c r="DP99" s="4">
        <v>3050435.34</v>
      </c>
      <c r="DQ99" s="4">
        <v>5582708.71</v>
      </c>
      <c r="DR99" s="4">
        <v>2034187.69</v>
      </c>
      <c r="DS99" s="4">
        <v>4059452.49</v>
      </c>
      <c r="DT99" s="4">
        <v>2423443.33</v>
      </c>
      <c r="DU99" s="4">
        <v>2904159.59</v>
      </c>
      <c r="DV99" s="4">
        <v>2628794.92</v>
      </c>
      <c r="DW99" s="4">
        <v>2696563.64</v>
      </c>
      <c r="DX99" s="4">
        <v>1794065.43</v>
      </c>
      <c r="DY99" s="4">
        <v>2109056.46</v>
      </c>
      <c r="DZ99" s="4">
        <v>2887732.12</v>
      </c>
      <c r="EA99" s="4">
        <v>1486262.92</v>
      </c>
      <c r="EB99" s="4">
        <v>2595972.65</v>
      </c>
      <c r="EC99" s="4">
        <v>2114058.7999999998</v>
      </c>
      <c r="ED99" s="4">
        <v>2231446.7000000002</v>
      </c>
      <c r="EE99" s="4">
        <v>8580803.1199999992</v>
      </c>
      <c r="EF99" s="4">
        <v>4516142.3099999996</v>
      </c>
      <c r="EG99" s="4">
        <v>3217768.34</v>
      </c>
      <c r="EH99" s="4">
        <v>2300621</v>
      </c>
      <c r="EI99" s="4">
        <v>4047036.56</v>
      </c>
      <c r="EJ99" s="4">
        <v>4228175.1399999997</v>
      </c>
      <c r="EK99" s="4">
        <v>2790581</v>
      </c>
      <c r="EL99" s="4">
        <v>699693.52</v>
      </c>
      <c r="EM99" s="4">
        <v>3179225.75</v>
      </c>
      <c r="EN99" s="4">
        <v>2801923.33</v>
      </c>
      <c r="EO99" s="4">
        <v>2735617.46</v>
      </c>
      <c r="EP99" s="4">
        <v>808595.14</v>
      </c>
      <c r="EQ99" s="4">
        <v>1209530.08</v>
      </c>
    </row>
    <row r="100" spans="1:147" x14ac:dyDescent="0.25">
      <c r="A100" s="1" t="s">
        <v>66</v>
      </c>
      <c r="B100" s="8" t="s">
        <v>12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>
        <v>16460.830000000002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>
        <v>29485.46</v>
      </c>
      <c r="AL100" s="4"/>
      <c r="AM100" s="4"/>
      <c r="AN100" s="4"/>
      <c r="AO100" s="4"/>
      <c r="AP100" s="4">
        <v>3247.68</v>
      </c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>
        <v>18896.3</v>
      </c>
      <c r="BP100" s="4">
        <v>12539.16</v>
      </c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>
        <v>40092070</v>
      </c>
      <c r="CG100" s="4"/>
      <c r="CH100" s="4">
        <v>39484.68</v>
      </c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>
        <v>19119.759999999998</v>
      </c>
      <c r="CW100" s="4"/>
      <c r="CX100" s="4"/>
      <c r="CY100" s="4"/>
      <c r="CZ100" s="4"/>
      <c r="DA100" s="4"/>
      <c r="DB100" s="4"/>
      <c r="DC100" s="4"/>
      <c r="DD100" s="4"/>
      <c r="DE100" s="4"/>
      <c r="DF100" s="4">
        <v>14795.05</v>
      </c>
      <c r="DG100" s="4">
        <v>15645.2</v>
      </c>
      <c r="DH100" s="4"/>
      <c r="DI100" s="4"/>
      <c r="DJ100" s="4">
        <v>13450.2</v>
      </c>
      <c r="DK100" s="4">
        <v>14731.34</v>
      </c>
      <c r="DL100" s="4"/>
      <c r="DM100" s="4"/>
      <c r="DN100" s="4"/>
      <c r="DO100" s="4"/>
      <c r="DP100" s="4">
        <v>46579.55</v>
      </c>
      <c r="DQ100" s="4"/>
      <c r="DR100" s="4"/>
      <c r="DS100" s="4"/>
      <c r="DT100" s="4"/>
      <c r="DU100" s="4">
        <v>0</v>
      </c>
      <c r="DV100" s="4">
        <v>12202.45</v>
      </c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>
        <v>0</v>
      </c>
      <c r="EJ100" s="4">
        <v>48250.63</v>
      </c>
      <c r="EK100" s="4"/>
      <c r="EL100" s="4"/>
      <c r="EM100" s="4"/>
      <c r="EN100" s="4"/>
      <c r="EO100" s="4"/>
      <c r="EP100" s="4"/>
      <c r="EQ100" s="4"/>
    </row>
    <row r="101" spans="1:147" x14ac:dyDescent="0.25">
      <c r="A101" s="1" t="s">
        <v>67</v>
      </c>
      <c r="B101" s="8" t="s">
        <v>34</v>
      </c>
      <c r="C101" s="4"/>
      <c r="D101" s="4"/>
      <c r="E101" s="4"/>
      <c r="F101" s="4"/>
      <c r="G101" s="4"/>
      <c r="H101" s="4">
        <v>22.69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>
        <v>6.33</v>
      </c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>
        <v>8.56</v>
      </c>
      <c r="AM101" s="4">
        <v>24.85</v>
      </c>
      <c r="AN101" s="4">
        <v>78.86</v>
      </c>
      <c r="AO101" s="4">
        <v>5.1100000000000003</v>
      </c>
      <c r="AP101" s="4">
        <v>24.05</v>
      </c>
      <c r="AQ101" s="4">
        <v>17.329999999999998</v>
      </c>
      <c r="AR101" s="4">
        <v>4.99</v>
      </c>
      <c r="AS101" s="4"/>
      <c r="AT101" s="4"/>
      <c r="AU101" s="4">
        <v>14.46</v>
      </c>
      <c r="AV101" s="4">
        <v>19.47</v>
      </c>
      <c r="AW101" s="4">
        <v>28.27</v>
      </c>
      <c r="AX101" s="4">
        <v>22.28</v>
      </c>
      <c r="AY101" s="4">
        <v>34.44</v>
      </c>
      <c r="AZ101" s="4">
        <v>11.09</v>
      </c>
      <c r="BA101" s="4">
        <v>16.03</v>
      </c>
      <c r="BB101" s="4">
        <v>5.38</v>
      </c>
      <c r="BC101" s="4">
        <v>0.56999999999999995</v>
      </c>
      <c r="BD101" s="4">
        <v>11.57</v>
      </c>
      <c r="BE101" s="4">
        <v>37.549999999999997</v>
      </c>
      <c r="BF101" s="4">
        <v>22.79</v>
      </c>
      <c r="BG101" s="4">
        <v>16.39</v>
      </c>
      <c r="BH101" s="4">
        <v>9.73</v>
      </c>
      <c r="BI101" s="4">
        <v>2.4300000000000002</v>
      </c>
      <c r="BJ101" s="4">
        <v>15.05</v>
      </c>
      <c r="BK101" s="4">
        <v>8.35</v>
      </c>
      <c r="BL101" s="4">
        <v>20.94</v>
      </c>
      <c r="BM101" s="4">
        <v>30.18</v>
      </c>
      <c r="BN101" s="4"/>
      <c r="BO101" s="4">
        <v>13.38</v>
      </c>
      <c r="BP101" s="4">
        <v>33.229999999999997</v>
      </c>
      <c r="BQ101" s="4">
        <v>8.86</v>
      </c>
      <c r="BR101" s="4">
        <v>13.77</v>
      </c>
      <c r="BS101" s="4">
        <v>21.85</v>
      </c>
      <c r="BT101" s="4">
        <v>24.84</v>
      </c>
      <c r="BU101" s="4">
        <v>28.15</v>
      </c>
      <c r="BV101" s="4">
        <v>9.6999999999999993</v>
      </c>
      <c r="BW101" s="4">
        <v>29.72</v>
      </c>
      <c r="BX101" s="4">
        <v>27.04</v>
      </c>
      <c r="BY101" s="4">
        <v>15.46</v>
      </c>
      <c r="BZ101" s="4">
        <v>6.33</v>
      </c>
      <c r="CA101" s="4">
        <v>41.18</v>
      </c>
      <c r="CB101" s="4">
        <v>29.44</v>
      </c>
      <c r="CC101" s="4"/>
      <c r="CD101" s="4">
        <v>25.09</v>
      </c>
      <c r="CE101" s="4">
        <v>15.35</v>
      </c>
      <c r="CF101" s="4">
        <v>10.01</v>
      </c>
      <c r="CG101" s="4">
        <v>56.49</v>
      </c>
      <c r="CH101" s="4">
        <v>25.7</v>
      </c>
      <c r="CI101" s="4">
        <v>30.36</v>
      </c>
      <c r="CJ101" s="4"/>
      <c r="CK101" s="4">
        <v>17.010000000000002</v>
      </c>
      <c r="CL101" s="4"/>
      <c r="CM101" s="4">
        <v>31.87</v>
      </c>
      <c r="CN101" s="4">
        <v>41.18</v>
      </c>
      <c r="CO101" s="4">
        <v>14.54</v>
      </c>
      <c r="CP101" s="4">
        <v>15.72</v>
      </c>
      <c r="CQ101" s="4">
        <v>16.45</v>
      </c>
      <c r="CR101" s="4">
        <v>17.989999999999998</v>
      </c>
      <c r="CS101" s="4">
        <v>44.27</v>
      </c>
      <c r="CT101" s="4"/>
      <c r="CU101" s="4">
        <v>29.82</v>
      </c>
      <c r="CV101" s="4"/>
      <c r="CW101" s="4"/>
      <c r="CX101" s="4">
        <v>23.09</v>
      </c>
      <c r="CY101" s="4">
        <v>7.86</v>
      </c>
      <c r="CZ101" s="4">
        <v>12.14</v>
      </c>
      <c r="DA101" s="4">
        <v>6.14</v>
      </c>
      <c r="DB101" s="4">
        <v>14.38</v>
      </c>
      <c r="DC101" s="4"/>
      <c r="DD101" s="4">
        <v>40.9</v>
      </c>
      <c r="DE101" s="4">
        <v>13.25</v>
      </c>
      <c r="DF101" s="4">
        <v>17.059999999999999</v>
      </c>
      <c r="DG101" s="4">
        <v>21.8</v>
      </c>
      <c r="DH101" s="4">
        <v>19.39</v>
      </c>
      <c r="DI101" s="4">
        <v>35.78</v>
      </c>
      <c r="DJ101" s="4">
        <v>26.8</v>
      </c>
      <c r="DK101" s="4">
        <v>31.65</v>
      </c>
      <c r="DL101" s="4">
        <v>13.62</v>
      </c>
      <c r="DM101" s="4">
        <v>8.27</v>
      </c>
      <c r="DN101" s="4">
        <v>14.43</v>
      </c>
      <c r="DO101" s="4">
        <v>49.31</v>
      </c>
      <c r="DP101" s="4">
        <v>16.420000000000002</v>
      </c>
      <c r="DQ101" s="4">
        <v>7.24</v>
      </c>
      <c r="DR101" s="4">
        <v>19.010000000000002</v>
      </c>
      <c r="DS101" s="4">
        <v>8.19</v>
      </c>
      <c r="DT101" s="4">
        <v>26.91</v>
      </c>
      <c r="DU101" s="4">
        <v>28.47</v>
      </c>
      <c r="DV101" s="4">
        <v>5.09</v>
      </c>
      <c r="DW101" s="4">
        <v>12.64</v>
      </c>
      <c r="DX101" s="4">
        <v>13.43</v>
      </c>
      <c r="DY101" s="4">
        <v>11.49</v>
      </c>
      <c r="DZ101" s="4">
        <v>22.69</v>
      </c>
      <c r="EA101" s="4">
        <v>15.48</v>
      </c>
      <c r="EB101" s="4">
        <v>20.84</v>
      </c>
      <c r="EC101" s="4">
        <v>8.41</v>
      </c>
      <c r="ED101" s="4">
        <v>7.92</v>
      </c>
      <c r="EE101" s="4">
        <v>23.37</v>
      </c>
      <c r="EF101" s="4">
        <v>32.590000000000003</v>
      </c>
      <c r="EG101" s="4">
        <v>9.33</v>
      </c>
      <c r="EH101" s="4">
        <v>65.45</v>
      </c>
      <c r="EI101" s="4">
        <v>24.6</v>
      </c>
      <c r="EJ101" s="4">
        <v>7.62</v>
      </c>
      <c r="EK101" s="4">
        <v>54.54</v>
      </c>
      <c r="EL101" s="4"/>
      <c r="EM101" s="4">
        <v>53.25</v>
      </c>
      <c r="EN101" s="4">
        <v>76.53</v>
      </c>
      <c r="EO101" s="4">
        <v>12.39</v>
      </c>
      <c r="EP101" s="4"/>
      <c r="EQ101" s="4">
        <v>17.32</v>
      </c>
    </row>
    <row r="102" spans="1:147" x14ac:dyDescent="0.25">
      <c r="A102" s="1" t="s">
        <v>68</v>
      </c>
      <c r="B102" s="8" t="s">
        <v>34</v>
      </c>
      <c r="C102" s="4">
        <v>80.87</v>
      </c>
      <c r="D102" s="4">
        <v>62.57</v>
      </c>
      <c r="E102" s="4">
        <v>18.309999999999999</v>
      </c>
      <c r="F102" s="4">
        <v>36.130000000000003</v>
      </c>
      <c r="G102" s="4">
        <v>31.41</v>
      </c>
      <c r="H102" s="4">
        <v>14.11</v>
      </c>
      <c r="I102" s="4">
        <v>47.67</v>
      </c>
      <c r="J102" s="4">
        <v>26.82</v>
      </c>
      <c r="K102" s="4">
        <v>39.46</v>
      </c>
      <c r="L102" s="4">
        <v>84.79</v>
      </c>
      <c r="M102" s="4">
        <v>57.15</v>
      </c>
      <c r="N102" s="4">
        <v>45.46</v>
      </c>
      <c r="O102" s="4">
        <v>44.76</v>
      </c>
      <c r="P102" s="4"/>
      <c r="Q102" s="4">
        <v>30.51</v>
      </c>
      <c r="R102" s="4">
        <v>40.46</v>
      </c>
      <c r="S102" s="4">
        <v>79.290000000000006</v>
      </c>
      <c r="T102" s="4">
        <v>81.099999999999994</v>
      </c>
      <c r="U102" s="4">
        <v>87.53</v>
      </c>
      <c r="V102" s="4">
        <v>43.89</v>
      </c>
      <c r="W102" s="4">
        <v>18.93</v>
      </c>
      <c r="X102" s="4">
        <v>45.68</v>
      </c>
      <c r="Y102" s="4">
        <v>72.72</v>
      </c>
      <c r="Z102" s="4">
        <v>81.650000000000006</v>
      </c>
      <c r="AA102" s="4">
        <v>88.83</v>
      </c>
      <c r="AB102" s="4">
        <v>47.08</v>
      </c>
      <c r="AC102" s="4">
        <v>57.2</v>
      </c>
      <c r="AD102" s="4">
        <v>80.400000000000006</v>
      </c>
      <c r="AE102" s="4">
        <v>83.8</v>
      </c>
      <c r="AF102" s="4">
        <v>78.25</v>
      </c>
      <c r="AG102" s="4">
        <v>74.650000000000006</v>
      </c>
      <c r="AH102" s="4">
        <v>78.599999999999994</v>
      </c>
      <c r="AI102" s="4">
        <v>87.42</v>
      </c>
      <c r="AJ102" s="4">
        <v>48.42</v>
      </c>
      <c r="AK102" s="4">
        <v>68.81</v>
      </c>
      <c r="AL102" s="4">
        <v>45.56</v>
      </c>
      <c r="AM102" s="4">
        <v>23.27</v>
      </c>
      <c r="AN102" s="4">
        <v>7.84</v>
      </c>
      <c r="AO102" s="4">
        <v>33.909999999999997</v>
      </c>
      <c r="AP102" s="4">
        <v>28.81</v>
      </c>
      <c r="AQ102" s="4">
        <v>58.8</v>
      </c>
      <c r="AR102" s="4">
        <v>75.13</v>
      </c>
      <c r="AS102" s="4">
        <v>73.67</v>
      </c>
      <c r="AT102" s="4">
        <v>36.33</v>
      </c>
      <c r="AU102" s="4">
        <v>33.79</v>
      </c>
      <c r="AV102" s="4">
        <v>15.89</v>
      </c>
      <c r="AW102" s="4">
        <v>15.61</v>
      </c>
      <c r="AX102" s="4">
        <v>55.73</v>
      </c>
      <c r="AY102" s="4">
        <v>42.26</v>
      </c>
      <c r="AZ102" s="4">
        <v>43.94</v>
      </c>
      <c r="BA102" s="4">
        <v>37.44</v>
      </c>
      <c r="BB102" s="4">
        <v>38.39</v>
      </c>
      <c r="BC102" s="4">
        <v>43.49</v>
      </c>
      <c r="BD102" s="4">
        <v>72.239999999999995</v>
      </c>
      <c r="BE102" s="4">
        <v>36.68</v>
      </c>
      <c r="BF102" s="4">
        <v>58.45</v>
      </c>
      <c r="BG102" s="4">
        <v>33.29</v>
      </c>
      <c r="BH102" s="4">
        <v>43.22</v>
      </c>
      <c r="BI102" s="4">
        <v>70.31</v>
      </c>
      <c r="BJ102" s="4">
        <v>26.46</v>
      </c>
      <c r="BK102" s="4">
        <v>37.450000000000003</v>
      </c>
      <c r="BL102" s="4">
        <v>17.75</v>
      </c>
      <c r="BM102" s="4">
        <v>10.69</v>
      </c>
      <c r="BN102" s="4">
        <v>39.86</v>
      </c>
      <c r="BO102" s="4">
        <v>20.25</v>
      </c>
      <c r="BP102" s="4">
        <v>34.630000000000003</v>
      </c>
      <c r="BQ102" s="4">
        <v>68.849999999999994</v>
      </c>
      <c r="BR102" s="4">
        <v>12.31</v>
      </c>
      <c r="BS102" s="4">
        <v>12.54</v>
      </c>
      <c r="BT102" s="4">
        <v>32.4</v>
      </c>
      <c r="BU102" s="4">
        <v>55.6</v>
      </c>
      <c r="BV102" s="4">
        <v>30.04</v>
      </c>
      <c r="BW102" s="4">
        <v>17.260000000000002</v>
      </c>
      <c r="BX102" s="4">
        <v>23.16</v>
      </c>
      <c r="BY102" s="4">
        <v>31.29</v>
      </c>
      <c r="BZ102" s="4">
        <v>18.93</v>
      </c>
      <c r="CA102" s="4">
        <v>0.03</v>
      </c>
      <c r="CB102" s="4">
        <v>14.8</v>
      </c>
      <c r="CC102" s="4">
        <v>44.24</v>
      </c>
      <c r="CD102" s="4">
        <v>12.43</v>
      </c>
      <c r="CE102" s="4">
        <v>21.67</v>
      </c>
      <c r="CF102" s="4">
        <v>20.56</v>
      </c>
      <c r="CG102" s="4">
        <v>3.68</v>
      </c>
      <c r="CH102" s="4">
        <v>1.7</v>
      </c>
      <c r="CI102" s="4">
        <v>5.94</v>
      </c>
      <c r="CJ102" s="4">
        <v>44.73</v>
      </c>
      <c r="CK102" s="4">
        <v>18.73</v>
      </c>
      <c r="CL102" s="4">
        <v>48.08</v>
      </c>
      <c r="CM102" s="4">
        <v>0.44</v>
      </c>
      <c r="CN102" s="4">
        <v>0.03</v>
      </c>
      <c r="CO102" s="4">
        <v>66.319999999999993</v>
      </c>
      <c r="CP102" s="4">
        <v>50.35</v>
      </c>
      <c r="CQ102" s="4">
        <v>34.369999999999997</v>
      </c>
      <c r="CR102" s="4">
        <v>53.55</v>
      </c>
      <c r="CS102" s="4">
        <v>16.07</v>
      </c>
      <c r="CT102" s="4">
        <v>48.24</v>
      </c>
      <c r="CU102" s="4">
        <v>48.86</v>
      </c>
      <c r="CV102" s="4">
        <v>88.14</v>
      </c>
      <c r="CW102" s="4">
        <v>44.89</v>
      </c>
      <c r="CX102" s="4">
        <v>18.53</v>
      </c>
      <c r="CY102" s="4">
        <v>18.489999999999998</v>
      </c>
      <c r="CZ102" s="4">
        <v>15.48</v>
      </c>
      <c r="DA102" s="4">
        <v>14.06</v>
      </c>
      <c r="DB102" s="4">
        <v>35.9</v>
      </c>
      <c r="DC102" s="4">
        <v>86.84</v>
      </c>
      <c r="DD102" s="4">
        <v>20.52</v>
      </c>
      <c r="DE102" s="4">
        <v>43.46</v>
      </c>
      <c r="DF102" s="4">
        <v>41.47</v>
      </c>
      <c r="DG102" s="4">
        <v>27.43</v>
      </c>
      <c r="DH102" s="4">
        <v>68.790000000000006</v>
      </c>
      <c r="DI102" s="4">
        <v>16.53</v>
      </c>
      <c r="DJ102" s="4">
        <v>25.73</v>
      </c>
      <c r="DK102" s="4">
        <v>16.84</v>
      </c>
      <c r="DL102" s="4">
        <v>37.85</v>
      </c>
      <c r="DM102" s="4">
        <v>39.32</v>
      </c>
      <c r="DN102" s="4">
        <v>76.08</v>
      </c>
      <c r="DO102" s="4">
        <v>40.31</v>
      </c>
      <c r="DP102" s="4">
        <v>25.37</v>
      </c>
      <c r="DQ102" s="4">
        <v>34.909999999999997</v>
      </c>
      <c r="DR102" s="4">
        <v>34.270000000000003</v>
      </c>
      <c r="DS102" s="4">
        <v>38.79</v>
      </c>
      <c r="DT102" s="4">
        <v>18.77</v>
      </c>
      <c r="DU102" s="4">
        <v>55.84</v>
      </c>
      <c r="DV102" s="4">
        <v>42.48</v>
      </c>
      <c r="DW102" s="4">
        <v>32.85</v>
      </c>
      <c r="DX102" s="4">
        <v>24.72</v>
      </c>
      <c r="DY102" s="4">
        <v>34.409999999999997</v>
      </c>
      <c r="DZ102" s="4">
        <v>14.11</v>
      </c>
      <c r="EA102" s="4">
        <v>21.45</v>
      </c>
      <c r="EB102" s="4">
        <v>22.71</v>
      </c>
      <c r="EC102" s="4">
        <v>35.869999999999997</v>
      </c>
      <c r="ED102" s="4">
        <v>44.74</v>
      </c>
      <c r="EE102" s="4">
        <v>19.71</v>
      </c>
      <c r="EF102" s="4">
        <v>3.38</v>
      </c>
      <c r="EG102" s="4">
        <v>30.39</v>
      </c>
      <c r="EH102" s="4">
        <v>12.7</v>
      </c>
      <c r="EI102" s="4">
        <v>12.26</v>
      </c>
      <c r="EJ102" s="4">
        <v>46.03</v>
      </c>
      <c r="EK102" s="4">
        <v>12.15</v>
      </c>
      <c r="EL102" s="4">
        <v>80.56</v>
      </c>
      <c r="EM102" s="4">
        <v>32.61</v>
      </c>
      <c r="EN102" s="4">
        <v>5.62</v>
      </c>
      <c r="EO102" s="4">
        <v>33.81</v>
      </c>
      <c r="EP102" s="4">
        <v>81.16</v>
      </c>
      <c r="EQ102" s="4">
        <v>17.97</v>
      </c>
    </row>
    <row r="103" spans="1:147" x14ac:dyDescent="0.25">
      <c r="A103" s="1" t="s">
        <v>69</v>
      </c>
      <c r="B103" s="8" t="s">
        <v>72</v>
      </c>
      <c r="C103" s="4"/>
      <c r="D103" s="4">
        <v>29.04</v>
      </c>
      <c r="E103" s="4">
        <v>109.14</v>
      </c>
      <c r="F103" s="4">
        <v>74.94</v>
      </c>
      <c r="G103" s="4">
        <v>88.81</v>
      </c>
      <c r="H103" s="4">
        <v>77.58</v>
      </c>
      <c r="I103" s="4">
        <v>54.69</v>
      </c>
      <c r="J103" s="4">
        <v>86.99</v>
      </c>
      <c r="K103" s="4">
        <v>66.95</v>
      </c>
      <c r="L103" s="4"/>
      <c r="M103" s="4">
        <v>28.9</v>
      </c>
      <c r="N103" s="4">
        <v>60.64</v>
      </c>
      <c r="O103" s="4">
        <v>66.17</v>
      </c>
      <c r="P103" s="4"/>
      <c r="Q103" s="4">
        <v>83.13</v>
      </c>
      <c r="R103" s="4">
        <v>63.58</v>
      </c>
      <c r="S103" s="4"/>
      <c r="T103" s="4"/>
      <c r="U103" s="4"/>
      <c r="V103" s="4">
        <v>60.47</v>
      </c>
      <c r="W103" s="4">
        <v>93.2</v>
      </c>
      <c r="X103" s="4">
        <v>54.84</v>
      </c>
      <c r="Y103" s="4">
        <v>20.09</v>
      </c>
      <c r="Z103" s="4"/>
      <c r="AA103" s="4"/>
      <c r="AB103" s="4">
        <v>57.15</v>
      </c>
      <c r="AC103" s="4">
        <v>41.14</v>
      </c>
      <c r="AD103" s="4">
        <v>1.44</v>
      </c>
      <c r="AE103" s="4"/>
      <c r="AF103" s="4"/>
      <c r="AG103" s="4"/>
      <c r="AH103" s="4"/>
      <c r="AI103" s="4"/>
      <c r="AJ103" s="4">
        <v>44.72</v>
      </c>
      <c r="AK103" s="4">
        <v>24.89</v>
      </c>
      <c r="AL103" s="4">
        <v>43.36</v>
      </c>
      <c r="AM103" s="4">
        <v>46.78</v>
      </c>
      <c r="AN103" s="4"/>
      <c r="AO103" s="4">
        <v>52.53</v>
      </c>
      <c r="AP103" s="4">
        <v>48.09</v>
      </c>
      <c r="AQ103" s="4"/>
      <c r="AR103" s="4"/>
      <c r="AS103" s="4">
        <v>13.17</v>
      </c>
      <c r="AT103" s="4">
        <v>63.51</v>
      </c>
      <c r="AU103" s="4">
        <v>42.27</v>
      </c>
      <c r="AV103" s="4">
        <v>72.3</v>
      </c>
      <c r="AW103" s="4">
        <v>65.010000000000005</v>
      </c>
      <c r="AX103" s="4"/>
      <c r="AY103" s="4"/>
      <c r="AZ103" s="4">
        <v>39.54</v>
      </c>
      <c r="BA103" s="4">
        <v>41.85</v>
      </c>
      <c r="BB103" s="4">
        <v>56.19</v>
      </c>
      <c r="BC103" s="4">
        <v>44.28</v>
      </c>
      <c r="BD103" s="4"/>
      <c r="BE103" s="4"/>
      <c r="BF103" s="4"/>
      <c r="BG103" s="4">
        <v>53.42</v>
      </c>
      <c r="BH103" s="4">
        <v>41.08</v>
      </c>
      <c r="BI103" s="4"/>
      <c r="BJ103" s="4">
        <v>67.98</v>
      </c>
      <c r="BK103" s="4">
        <v>37.729999999999997</v>
      </c>
      <c r="BL103" s="4">
        <v>72.88</v>
      </c>
      <c r="BM103" s="4">
        <v>65.459999999999994</v>
      </c>
      <c r="BN103" s="4">
        <v>69.55</v>
      </c>
      <c r="BO103" s="4">
        <v>80.66</v>
      </c>
      <c r="BP103" s="4">
        <v>102.74</v>
      </c>
      <c r="BQ103" s="4"/>
      <c r="BR103" s="4">
        <v>95.2</v>
      </c>
      <c r="BS103" s="4">
        <v>79.790000000000006</v>
      </c>
      <c r="BT103" s="4">
        <v>31.25</v>
      </c>
      <c r="BU103" s="4"/>
      <c r="BV103" s="4">
        <v>49.99</v>
      </c>
      <c r="BW103" s="4">
        <v>58.43</v>
      </c>
      <c r="BX103" s="4">
        <v>58.46</v>
      </c>
      <c r="BY103" s="4">
        <v>50.66</v>
      </c>
      <c r="BZ103" s="4">
        <v>93.2</v>
      </c>
      <c r="CA103" s="4">
        <v>67.33</v>
      </c>
      <c r="CB103" s="4">
        <v>47.98</v>
      </c>
      <c r="CC103" s="4">
        <v>61.91</v>
      </c>
      <c r="CD103" s="4">
        <v>65.760000000000005</v>
      </c>
      <c r="CE103" s="4">
        <v>71.180000000000007</v>
      </c>
      <c r="CF103" s="4">
        <v>84.48</v>
      </c>
      <c r="CG103" s="4">
        <v>32.35</v>
      </c>
      <c r="CH103" s="4">
        <v>86.48</v>
      </c>
      <c r="CI103" s="4">
        <v>71.900000000000006</v>
      </c>
      <c r="CJ103" s="4">
        <v>39.26</v>
      </c>
      <c r="CK103" s="4">
        <v>75.7</v>
      </c>
      <c r="CL103" s="4">
        <v>51.99</v>
      </c>
      <c r="CM103" s="4">
        <v>79.53</v>
      </c>
      <c r="CN103" s="4">
        <v>67.33</v>
      </c>
      <c r="CO103" s="4"/>
      <c r="CP103" s="4">
        <v>31.87</v>
      </c>
      <c r="CQ103" s="4">
        <v>51.96</v>
      </c>
      <c r="CR103" s="4"/>
      <c r="CS103" s="4">
        <v>26.35</v>
      </c>
      <c r="CT103" s="4">
        <v>48.92</v>
      </c>
      <c r="CU103" s="4"/>
      <c r="CV103" s="4"/>
      <c r="CW103" s="4">
        <v>57.58</v>
      </c>
      <c r="CX103" s="4">
        <v>60.58</v>
      </c>
      <c r="CY103" s="4">
        <v>78.900000000000006</v>
      </c>
      <c r="CZ103" s="4">
        <v>71.75</v>
      </c>
      <c r="DA103" s="4">
        <v>93.68</v>
      </c>
      <c r="DB103" s="4">
        <v>47.21</v>
      </c>
      <c r="DC103" s="4"/>
      <c r="DD103" s="4">
        <v>42.73</v>
      </c>
      <c r="DE103" s="4">
        <v>42.24</v>
      </c>
      <c r="DF103" s="4">
        <v>42.77</v>
      </c>
      <c r="DG103" s="4">
        <v>56.71</v>
      </c>
      <c r="DH103" s="4"/>
      <c r="DI103" s="4">
        <v>45.2</v>
      </c>
      <c r="DJ103" s="4">
        <v>41.8</v>
      </c>
      <c r="DK103" s="4">
        <v>54.77</v>
      </c>
      <c r="DL103" s="4">
        <v>29.89</v>
      </c>
      <c r="DM103" s="4">
        <v>46.67</v>
      </c>
      <c r="DN103" s="4"/>
      <c r="DO103" s="4"/>
      <c r="DP103" s="4">
        <v>59.48</v>
      </c>
      <c r="DQ103" s="4">
        <v>56</v>
      </c>
      <c r="DR103" s="4">
        <v>56.43</v>
      </c>
      <c r="DS103" s="4">
        <v>58.99</v>
      </c>
      <c r="DT103" s="4">
        <v>52.12</v>
      </c>
      <c r="DU103" s="4">
        <v>0</v>
      </c>
      <c r="DV103" s="4">
        <v>65.08</v>
      </c>
      <c r="DW103" s="4">
        <v>66.48</v>
      </c>
      <c r="DX103" s="4">
        <v>80.069999999999993</v>
      </c>
      <c r="DY103" s="4">
        <v>73.77</v>
      </c>
      <c r="DZ103" s="4">
        <v>77.58</v>
      </c>
      <c r="EA103" s="4">
        <v>61.24</v>
      </c>
      <c r="EB103" s="4">
        <v>54.91</v>
      </c>
      <c r="EC103" s="4">
        <v>54.26</v>
      </c>
      <c r="ED103" s="4">
        <v>48.97</v>
      </c>
      <c r="EE103" s="4">
        <v>64.849999999999994</v>
      </c>
      <c r="EF103" s="4">
        <v>63.41</v>
      </c>
      <c r="EG103" s="4">
        <v>67.760000000000005</v>
      </c>
      <c r="EH103" s="4"/>
      <c r="EI103" s="4">
        <v>71.930000000000007</v>
      </c>
      <c r="EJ103" s="4">
        <v>49.84</v>
      </c>
      <c r="EK103" s="4">
        <v>33.840000000000003</v>
      </c>
      <c r="EL103" s="4"/>
      <c r="EM103" s="4"/>
      <c r="EN103" s="4"/>
      <c r="EO103" s="4">
        <v>58.9</v>
      </c>
      <c r="EP103" s="4"/>
      <c r="EQ103" s="4">
        <v>95.21</v>
      </c>
    </row>
    <row r="104" spans="1:147" x14ac:dyDescent="0.25">
      <c r="A104" s="1" t="s">
        <v>70</v>
      </c>
      <c r="B104" s="8" t="s">
        <v>63</v>
      </c>
      <c r="C104" s="4">
        <v>98.41</v>
      </c>
      <c r="D104" s="4">
        <v>58.24</v>
      </c>
      <c r="E104" s="4">
        <v>18.32</v>
      </c>
      <c r="F104" s="4">
        <v>13.74</v>
      </c>
      <c r="G104" s="4">
        <v>63.65</v>
      </c>
      <c r="H104" s="4">
        <v>63.37</v>
      </c>
      <c r="I104" s="4"/>
      <c r="J104" s="4">
        <v>20.059999999999999</v>
      </c>
      <c r="K104" s="4"/>
      <c r="L104" s="4">
        <v>77.86</v>
      </c>
      <c r="M104" s="4"/>
      <c r="N104" s="4"/>
      <c r="O104" s="4"/>
      <c r="P104" s="4"/>
      <c r="Q104" s="4"/>
      <c r="R104" s="4">
        <v>35.93</v>
      </c>
      <c r="S104" s="4">
        <v>87.82</v>
      </c>
      <c r="T104" s="4">
        <v>69.709999999999994</v>
      </c>
      <c r="U104" s="4"/>
      <c r="V104" s="4"/>
      <c r="W104" s="4">
        <v>20.12</v>
      </c>
      <c r="X104" s="4">
        <v>3.24</v>
      </c>
      <c r="Y104" s="4"/>
      <c r="Z104" s="4">
        <v>68.010000000000005</v>
      </c>
      <c r="AA104" s="4">
        <v>21.45</v>
      </c>
      <c r="AB104" s="4">
        <v>25.95</v>
      </c>
      <c r="AC104" s="4">
        <v>31.89</v>
      </c>
      <c r="AD104" s="4"/>
      <c r="AE104" s="4"/>
      <c r="AF104" s="4"/>
      <c r="AG104" s="4"/>
      <c r="AH104" s="4"/>
      <c r="AI104" s="4">
        <v>76.67</v>
      </c>
      <c r="AJ104" s="4"/>
      <c r="AK104" s="4">
        <v>109.68</v>
      </c>
      <c r="AL104" s="4"/>
      <c r="AM104" s="4"/>
      <c r="AN104" s="4"/>
      <c r="AO104" s="4"/>
      <c r="AP104" s="4">
        <v>59.07</v>
      </c>
      <c r="AQ104" s="4"/>
      <c r="AR104" s="4"/>
      <c r="AS104" s="4"/>
      <c r="AT104" s="4">
        <v>46.5</v>
      </c>
      <c r="AU104" s="4">
        <v>41.86</v>
      </c>
      <c r="AV104" s="4">
        <v>32.909999999999997</v>
      </c>
      <c r="AW104" s="4"/>
      <c r="AX104" s="4"/>
      <c r="AY104" s="4">
        <v>48.84</v>
      </c>
      <c r="AZ104" s="4">
        <v>41.81</v>
      </c>
      <c r="BA104" s="4">
        <v>18.82</v>
      </c>
      <c r="BB104" s="4">
        <v>17.97</v>
      </c>
      <c r="BC104" s="4"/>
      <c r="BD104" s="4"/>
      <c r="BE104" s="4">
        <v>66.52</v>
      </c>
      <c r="BF104" s="4"/>
      <c r="BG104" s="4"/>
      <c r="BH104" s="4"/>
      <c r="BI104" s="4"/>
      <c r="BJ104" s="4">
        <v>8.07</v>
      </c>
      <c r="BK104" s="4"/>
      <c r="BL104" s="4">
        <v>87.68</v>
      </c>
      <c r="BM104" s="4">
        <v>22.35</v>
      </c>
      <c r="BN104" s="4">
        <v>46.28</v>
      </c>
      <c r="BO104" s="4">
        <v>39.83</v>
      </c>
      <c r="BP104" s="4">
        <v>33.31</v>
      </c>
      <c r="BQ104" s="4">
        <v>68.239999999999995</v>
      </c>
      <c r="BR104" s="4">
        <v>33.020000000000003</v>
      </c>
      <c r="BS104" s="4">
        <v>55.1</v>
      </c>
      <c r="BT104" s="4">
        <v>10.06</v>
      </c>
      <c r="BU104" s="4"/>
      <c r="BV104" s="4">
        <v>34.299999999999997</v>
      </c>
      <c r="BW104" s="4"/>
      <c r="BX104" s="4"/>
      <c r="BY104" s="4"/>
      <c r="BZ104" s="4">
        <v>20.12</v>
      </c>
      <c r="CA104" s="4"/>
      <c r="CB104" s="4">
        <v>67.06</v>
      </c>
      <c r="CC104" s="4">
        <v>6.45</v>
      </c>
      <c r="CD104" s="4">
        <v>59.75</v>
      </c>
      <c r="CE104" s="4">
        <v>61.18</v>
      </c>
      <c r="CF104" s="4">
        <v>59.91</v>
      </c>
      <c r="CG104" s="4">
        <v>63.88</v>
      </c>
      <c r="CH104" s="4">
        <v>98.75</v>
      </c>
      <c r="CI104" s="4"/>
      <c r="CJ104" s="4"/>
      <c r="CK104" s="4">
        <v>72.88</v>
      </c>
      <c r="CL104" s="4"/>
      <c r="CM104" s="4">
        <v>40.520000000000003</v>
      </c>
      <c r="CN104" s="4"/>
      <c r="CO104" s="4">
        <v>69.319999999999993</v>
      </c>
      <c r="CP104" s="4">
        <v>45.43</v>
      </c>
      <c r="CQ104" s="4"/>
      <c r="CR104" s="4"/>
      <c r="CS104" s="4">
        <v>41</v>
      </c>
      <c r="CT104" s="4"/>
      <c r="CU104" s="4"/>
      <c r="CV104" s="4">
        <v>71.5</v>
      </c>
      <c r="CW104" s="4">
        <v>62.84</v>
      </c>
      <c r="CX104" s="4">
        <v>9.35</v>
      </c>
      <c r="CY104" s="4"/>
      <c r="CZ104" s="4">
        <v>9.52</v>
      </c>
      <c r="DA104" s="4">
        <v>8.3000000000000007</v>
      </c>
      <c r="DB104" s="4"/>
      <c r="DC104" s="4">
        <v>85.34</v>
      </c>
      <c r="DD104" s="4"/>
      <c r="DE104" s="4"/>
      <c r="DF104" s="4">
        <v>68.650000000000006</v>
      </c>
      <c r="DG104" s="4">
        <v>44.63</v>
      </c>
      <c r="DH104" s="4">
        <v>69.94</v>
      </c>
      <c r="DI104" s="4">
        <v>22.48</v>
      </c>
      <c r="DJ104" s="4">
        <v>46.68</v>
      </c>
      <c r="DK104" s="4">
        <v>59.7</v>
      </c>
      <c r="DL104" s="4">
        <v>45.58</v>
      </c>
      <c r="DM104" s="4">
        <v>26.91</v>
      </c>
      <c r="DN104" s="4">
        <v>82.78</v>
      </c>
      <c r="DO104" s="4">
        <v>66.34</v>
      </c>
      <c r="DP104" s="4">
        <v>93.47</v>
      </c>
      <c r="DQ104" s="4">
        <v>28.66</v>
      </c>
      <c r="DR104" s="4">
        <v>54.57</v>
      </c>
      <c r="DS104" s="4"/>
      <c r="DT104" s="4"/>
      <c r="DU104" s="4">
        <v>56.5</v>
      </c>
      <c r="DV104" s="4">
        <v>62.82</v>
      </c>
      <c r="DW104" s="4">
        <v>71.08</v>
      </c>
      <c r="DX104" s="4"/>
      <c r="DY104" s="4">
        <v>75.69</v>
      </c>
      <c r="DZ104" s="4">
        <v>63.37</v>
      </c>
      <c r="EA104" s="4">
        <v>22.81</v>
      </c>
      <c r="EB104" s="4">
        <v>4.68</v>
      </c>
      <c r="EC104" s="4">
        <v>50.05</v>
      </c>
      <c r="ED104" s="4">
        <v>46.17</v>
      </c>
      <c r="EE104" s="4">
        <v>33.58</v>
      </c>
      <c r="EF104" s="4">
        <v>65.22</v>
      </c>
      <c r="EG104" s="4">
        <v>29.93</v>
      </c>
      <c r="EH104" s="4">
        <v>3</v>
      </c>
      <c r="EI104" s="4">
        <v>51.41</v>
      </c>
      <c r="EJ104" s="4">
        <v>70.31</v>
      </c>
      <c r="EK104" s="4"/>
      <c r="EL104" s="4"/>
      <c r="EM104" s="4">
        <v>66.13</v>
      </c>
      <c r="EN104" s="4">
        <v>65.900000000000006</v>
      </c>
      <c r="EO104" s="4">
        <v>25.79</v>
      </c>
      <c r="EP104" s="4"/>
      <c r="EQ104" s="4">
        <v>45.62</v>
      </c>
    </row>
    <row r="105" spans="1:147" x14ac:dyDescent="0.25">
      <c r="A105" s="1" t="s">
        <v>71</v>
      </c>
      <c r="B105" s="8" t="s">
        <v>72</v>
      </c>
      <c r="C105" s="4"/>
      <c r="D105" s="4"/>
      <c r="E105" s="4"/>
      <c r="F105" s="4">
        <v>7.36</v>
      </c>
      <c r="G105" s="4"/>
      <c r="H105" s="4"/>
      <c r="I105" s="4">
        <v>31.52</v>
      </c>
      <c r="J105" s="4">
        <v>22.78</v>
      </c>
      <c r="K105" s="4">
        <v>34.51</v>
      </c>
      <c r="L105" s="4"/>
      <c r="M105" s="4">
        <v>29.33</v>
      </c>
      <c r="N105" s="4">
        <v>44.86</v>
      </c>
      <c r="O105" s="4">
        <v>33.61</v>
      </c>
      <c r="P105" s="4"/>
      <c r="Q105" s="4">
        <v>14.27</v>
      </c>
      <c r="R105" s="4"/>
      <c r="S105" s="4"/>
      <c r="T105" s="4"/>
      <c r="U105" s="4">
        <v>28.73</v>
      </c>
      <c r="V105" s="4">
        <v>10.66</v>
      </c>
      <c r="W105" s="4"/>
      <c r="X105" s="4">
        <v>10.56</v>
      </c>
      <c r="Y105" s="4">
        <v>59.4</v>
      </c>
      <c r="Z105" s="4"/>
      <c r="AA105" s="4">
        <v>60.18</v>
      </c>
      <c r="AB105" s="4">
        <v>3.49</v>
      </c>
      <c r="AC105" s="4"/>
      <c r="AD105" s="4">
        <v>56.25</v>
      </c>
      <c r="AE105" s="4">
        <v>53.14</v>
      </c>
      <c r="AF105" s="4">
        <v>46.68</v>
      </c>
      <c r="AG105" s="4">
        <v>20.09</v>
      </c>
      <c r="AH105" s="4">
        <v>112.36</v>
      </c>
      <c r="AI105" s="4"/>
      <c r="AJ105" s="4">
        <v>42.38</v>
      </c>
      <c r="AK105" s="4"/>
      <c r="AL105" s="4">
        <v>10.37</v>
      </c>
      <c r="AM105" s="4">
        <v>6.19</v>
      </c>
      <c r="AN105" s="4">
        <v>5.49</v>
      </c>
      <c r="AO105" s="4">
        <v>1.21</v>
      </c>
      <c r="AP105" s="4">
        <v>14.36</v>
      </c>
      <c r="AQ105" s="4">
        <v>10.53</v>
      </c>
      <c r="AR105" s="4">
        <v>11.39</v>
      </c>
      <c r="AS105" s="4">
        <v>45</v>
      </c>
      <c r="AT105" s="4"/>
      <c r="AU105" s="4"/>
      <c r="AV105" s="4"/>
      <c r="AW105" s="4">
        <v>62.66</v>
      </c>
      <c r="AX105" s="4">
        <v>57.18</v>
      </c>
      <c r="AY105" s="4"/>
      <c r="AZ105" s="4"/>
      <c r="BA105" s="4">
        <v>52.45</v>
      </c>
      <c r="BB105" s="4">
        <v>67.25</v>
      </c>
      <c r="BC105" s="4">
        <v>0.03</v>
      </c>
      <c r="BD105" s="4">
        <v>24.72</v>
      </c>
      <c r="BE105" s="4"/>
      <c r="BF105" s="4">
        <v>56.98</v>
      </c>
      <c r="BG105" s="4">
        <v>10.75</v>
      </c>
      <c r="BH105" s="4">
        <v>12.15</v>
      </c>
      <c r="BI105" s="4">
        <v>31.51</v>
      </c>
      <c r="BJ105" s="4">
        <v>4.08</v>
      </c>
      <c r="BK105" s="4"/>
      <c r="BL105" s="4"/>
      <c r="BM105" s="4">
        <v>3.71</v>
      </c>
      <c r="BN105" s="4"/>
      <c r="BO105" s="4">
        <v>0.19</v>
      </c>
      <c r="BP105" s="4">
        <v>13.43</v>
      </c>
      <c r="BQ105" s="4">
        <v>0.35</v>
      </c>
      <c r="BR105" s="4"/>
      <c r="BS105" s="4"/>
      <c r="BT105" s="4"/>
      <c r="BU105" s="4">
        <v>36.21</v>
      </c>
      <c r="BV105" s="4"/>
      <c r="BW105" s="4">
        <v>16.02</v>
      </c>
      <c r="BX105" s="4">
        <v>27.74</v>
      </c>
      <c r="BY105" s="4">
        <v>1.54</v>
      </c>
      <c r="BZ105" s="4"/>
      <c r="CA105" s="4">
        <v>41.85</v>
      </c>
      <c r="CB105" s="4"/>
      <c r="CC105" s="4">
        <v>12.2</v>
      </c>
      <c r="CD105" s="4">
        <v>0.64</v>
      </c>
      <c r="CE105" s="4">
        <v>0.2</v>
      </c>
      <c r="CF105" s="4">
        <v>7.0000000000000007E-2</v>
      </c>
      <c r="CG105" s="4">
        <v>0.37</v>
      </c>
      <c r="CH105" s="4"/>
      <c r="CI105" s="4">
        <v>7.51</v>
      </c>
      <c r="CJ105" s="4">
        <v>274.81</v>
      </c>
      <c r="CK105" s="4">
        <v>0.09</v>
      </c>
      <c r="CL105" s="4">
        <v>0.27</v>
      </c>
      <c r="CM105" s="4"/>
      <c r="CN105" s="4">
        <v>41.85</v>
      </c>
      <c r="CO105" s="4"/>
      <c r="CP105" s="4"/>
      <c r="CQ105" s="4">
        <v>44.74</v>
      </c>
      <c r="CR105" s="4">
        <v>19.3</v>
      </c>
      <c r="CS105" s="4"/>
      <c r="CT105" s="4">
        <v>6.34</v>
      </c>
      <c r="CU105" s="4">
        <v>7.2</v>
      </c>
      <c r="CV105" s="4"/>
      <c r="CW105" s="4"/>
      <c r="CX105" s="4">
        <v>15.41</v>
      </c>
      <c r="CY105" s="4"/>
      <c r="CZ105" s="4">
        <v>4.5199999999999996</v>
      </c>
      <c r="DA105" s="4"/>
      <c r="DB105" s="4">
        <v>31.71</v>
      </c>
      <c r="DC105" s="4">
        <v>2.39</v>
      </c>
      <c r="DD105" s="4">
        <v>19.649999999999999</v>
      </c>
      <c r="DE105" s="4">
        <v>11.98</v>
      </c>
      <c r="DF105" s="4"/>
      <c r="DG105" s="4">
        <v>0.5</v>
      </c>
      <c r="DH105" s="4"/>
      <c r="DI105" s="4"/>
      <c r="DJ105" s="4">
        <v>0.01</v>
      </c>
      <c r="DK105" s="4"/>
      <c r="DL105" s="4">
        <v>1.28</v>
      </c>
      <c r="DM105" s="4">
        <v>1.93</v>
      </c>
      <c r="DN105" s="4"/>
      <c r="DO105" s="4"/>
      <c r="DP105" s="4"/>
      <c r="DQ105" s="4">
        <v>1.92</v>
      </c>
      <c r="DR105" s="4"/>
      <c r="DS105" s="4">
        <v>62.92</v>
      </c>
      <c r="DT105" s="4">
        <v>41.91</v>
      </c>
      <c r="DU105" s="4">
        <v>0</v>
      </c>
      <c r="DV105" s="4"/>
      <c r="DW105" s="4"/>
      <c r="DX105" s="4"/>
      <c r="DY105" s="4"/>
      <c r="DZ105" s="4"/>
      <c r="EA105" s="4">
        <v>1.73</v>
      </c>
      <c r="EB105" s="4">
        <v>15.63</v>
      </c>
      <c r="EC105" s="4">
        <v>14.68</v>
      </c>
      <c r="ED105" s="4"/>
      <c r="EE105" s="4">
        <v>0.45</v>
      </c>
      <c r="EF105" s="4"/>
      <c r="EG105" s="4"/>
      <c r="EH105" s="4">
        <v>20.100000000000001</v>
      </c>
      <c r="EI105" s="4"/>
      <c r="EJ105" s="4"/>
      <c r="EK105" s="4">
        <v>12.9</v>
      </c>
      <c r="EL105" s="4">
        <v>11.95</v>
      </c>
      <c r="EM105" s="4">
        <v>14.07</v>
      </c>
      <c r="EN105" s="4"/>
      <c r="EO105" s="4"/>
      <c r="EP105" s="4">
        <v>43.83</v>
      </c>
      <c r="EQ105" s="4"/>
    </row>
    <row r="106" spans="1:147" x14ac:dyDescent="0.25">
      <c r="A106" s="1" t="s">
        <v>13</v>
      </c>
      <c r="B106" s="8" t="s">
        <v>59</v>
      </c>
      <c r="C106" s="4"/>
      <c r="D106" s="4"/>
      <c r="E106" s="4"/>
      <c r="F106" s="4">
        <v>50</v>
      </c>
      <c r="G106" s="4"/>
      <c r="H106" s="4"/>
      <c r="I106" s="4">
        <v>52.2</v>
      </c>
      <c r="J106" s="4">
        <v>50</v>
      </c>
      <c r="K106" s="4">
        <v>50</v>
      </c>
      <c r="L106" s="4"/>
      <c r="M106" s="4">
        <v>50</v>
      </c>
      <c r="N106" s="4">
        <v>50</v>
      </c>
      <c r="O106" s="4">
        <v>50</v>
      </c>
      <c r="P106" s="4"/>
      <c r="Q106" s="4">
        <v>50</v>
      </c>
      <c r="R106" s="4"/>
      <c r="S106" s="4"/>
      <c r="T106" s="4"/>
      <c r="U106" s="4">
        <v>51.09</v>
      </c>
      <c r="V106" s="4">
        <v>50</v>
      </c>
      <c r="W106" s="4"/>
      <c r="X106" s="4">
        <v>50</v>
      </c>
      <c r="Y106" s="4">
        <v>50</v>
      </c>
      <c r="Z106" s="4"/>
      <c r="AA106" s="4">
        <v>50.81</v>
      </c>
      <c r="AB106" s="4">
        <v>48</v>
      </c>
      <c r="AC106" s="4"/>
      <c r="AD106" s="4">
        <v>49</v>
      </c>
      <c r="AE106" s="4">
        <v>49.96</v>
      </c>
      <c r="AF106" s="4">
        <v>50</v>
      </c>
      <c r="AG106" s="4">
        <v>48.64</v>
      </c>
      <c r="AH106" s="4">
        <v>50.13</v>
      </c>
      <c r="AI106" s="4">
        <v>50</v>
      </c>
      <c r="AJ106" s="4">
        <v>50</v>
      </c>
      <c r="AK106" s="4">
        <v>50</v>
      </c>
      <c r="AL106" s="4">
        <v>50</v>
      </c>
      <c r="AM106" s="4">
        <v>50</v>
      </c>
      <c r="AN106" s="4">
        <v>50</v>
      </c>
      <c r="AO106" s="4">
        <v>50.3</v>
      </c>
      <c r="AP106" s="4">
        <v>50</v>
      </c>
      <c r="AQ106" s="4">
        <v>49.55</v>
      </c>
      <c r="AR106" s="4">
        <v>50</v>
      </c>
      <c r="AS106" s="4">
        <v>49.38</v>
      </c>
      <c r="AT106" s="4"/>
      <c r="AU106" s="4">
        <v>50</v>
      </c>
      <c r="AV106" s="4"/>
      <c r="AW106" s="4">
        <v>50.16</v>
      </c>
      <c r="AX106" s="4">
        <v>50</v>
      </c>
      <c r="AY106" s="4">
        <v>50</v>
      </c>
      <c r="AZ106" s="4">
        <v>50</v>
      </c>
      <c r="BA106" s="4">
        <v>50</v>
      </c>
      <c r="BB106" s="4">
        <v>50</v>
      </c>
      <c r="BC106" s="4">
        <v>50</v>
      </c>
      <c r="BD106" s="4">
        <v>50</v>
      </c>
      <c r="BE106" s="4"/>
      <c r="BF106" s="4">
        <v>50</v>
      </c>
      <c r="BG106" s="4">
        <v>50</v>
      </c>
      <c r="BH106" s="4">
        <v>50</v>
      </c>
      <c r="BI106" s="4">
        <v>50</v>
      </c>
      <c r="BJ106" s="4">
        <v>48.48</v>
      </c>
      <c r="BK106" s="4"/>
      <c r="BL106" s="4"/>
      <c r="BM106" s="4">
        <v>50</v>
      </c>
      <c r="BN106" s="4"/>
      <c r="BO106" s="4">
        <v>49.43</v>
      </c>
      <c r="BP106" s="4">
        <v>48</v>
      </c>
      <c r="BQ106" s="4">
        <v>50</v>
      </c>
      <c r="BR106" s="4"/>
      <c r="BS106" s="4"/>
      <c r="BT106" s="4"/>
      <c r="BU106" s="4">
        <v>50</v>
      </c>
      <c r="BV106" s="4"/>
      <c r="BW106" s="4"/>
      <c r="BX106" s="4">
        <v>50</v>
      </c>
      <c r="BY106" s="4">
        <v>50</v>
      </c>
      <c r="BZ106" s="4"/>
      <c r="CA106" s="4"/>
      <c r="CB106" s="4"/>
      <c r="CC106" s="4">
        <v>50</v>
      </c>
      <c r="CD106" s="4">
        <v>50</v>
      </c>
      <c r="CE106" s="4">
        <v>50</v>
      </c>
      <c r="CF106" s="4">
        <v>50</v>
      </c>
      <c r="CG106" s="4">
        <v>50</v>
      </c>
      <c r="CH106" s="4"/>
      <c r="CI106" s="4">
        <v>50</v>
      </c>
      <c r="CJ106" s="4">
        <v>50</v>
      </c>
      <c r="CK106" s="4">
        <v>50</v>
      </c>
      <c r="CL106" s="4">
        <v>50</v>
      </c>
      <c r="CM106" s="4"/>
      <c r="CN106" s="4">
        <v>50</v>
      </c>
      <c r="CO106" s="4"/>
      <c r="CP106" s="4"/>
      <c r="CQ106" s="4">
        <v>48.05</v>
      </c>
      <c r="CR106" s="4">
        <v>51.34</v>
      </c>
      <c r="CS106" s="4"/>
      <c r="CT106" s="4">
        <v>49.71</v>
      </c>
      <c r="CU106" s="4">
        <v>50.63</v>
      </c>
      <c r="CV106" s="4"/>
      <c r="CW106" s="4"/>
      <c r="CX106" s="4">
        <v>47.55</v>
      </c>
      <c r="CY106" s="4"/>
      <c r="CZ106" s="4">
        <v>50</v>
      </c>
      <c r="DA106" s="4"/>
      <c r="DB106" s="4">
        <v>52.04</v>
      </c>
      <c r="DC106" s="4">
        <v>50</v>
      </c>
      <c r="DD106" s="4">
        <v>54</v>
      </c>
      <c r="DE106" s="4">
        <v>51</v>
      </c>
      <c r="DF106" s="4"/>
      <c r="DG106" s="4">
        <v>50</v>
      </c>
      <c r="DH106" s="4"/>
      <c r="DI106" s="4"/>
      <c r="DJ106" s="4">
        <v>49</v>
      </c>
      <c r="DK106" s="4"/>
      <c r="DL106" s="4">
        <v>52</v>
      </c>
      <c r="DM106" s="4">
        <v>52</v>
      </c>
      <c r="DN106" s="4"/>
      <c r="DO106" s="4"/>
      <c r="DP106" s="4"/>
      <c r="DQ106" s="4">
        <v>53.95</v>
      </c>
      <c r="DR106" s="4"/>
      <c r="DS106" s="4">
        <v>47.29</v>
      </c>
      <c r="DT106" s="4">
        <v>50</v>
      </c>
      <c r="DU106" s="4">
        <v>50</v>
      </c>
      <c r="DV106" s="4"/>
      <c r="DW106" s="4"/>
      <c r="DX106" s="4"/>
      <c r="DY106" s="4"/>
      <c r="DZ106" s="4"/>
      <c r="EA106" s="4">
        <v>49</v>
      </c>
      <c r="EB106" s="4">
        <v>50.35</v>
      </c>
      <c r="EC106" s="4">
        <v>46.8</v>
      </c>
      <c r="ED106" s="4"/>
      <c r="EE106" s="4">
        <v>51.48</v>
      </c>
      <c r="EF106" s="4"/>
      <c r="EG106" s="4"/>
      <c r="EH106" s="4">
        <v>47.13</v>
      </c>
      <c r="EI106" s="4">
        <v>50</v>
      </c>
      <c r="EJ106" s="4"/>
      <c r="EK106" s="4">
        <v>49.57</v>
      </c>
      <c r="EL106" s="4">
        <v>50</v>
      </c>
      <c r="EM106" s="4">
        <v>50</v>
      </c>
      <c r="EN106" s="4"/>
      <c r="EO106" s="4">
        <v>50</v>
      </c>
      <c r="EP106" s="4">
        <v>51.22</v>
      </c>
      <c r="EQ106" s="4"/>
    </row>
    <row r="107" spans="1:147" x14ac:dyDescent="0.25">
      <c r="A107" s="1"/>
      <c r="B107" s="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</row>
    <row r="108" spans="1:147" s="132" customFormat="1" x14ac:dyDescent="0.25">
      <c r="A108" s="2" t="s">
        <v>73</v>
      </c>
      <c r="B108" s="1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</row>
    <row r="109" spans="1:147" s="132" customFormat="1" x14ac:dyDescent="0.25">
      <c r="A109" s="2" t="s">
        <v>74</v>
      </c>
      <c r="B109" s="10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</row>
    <row r="110" spans="1:147" x14ac:dyDescent="0.25">
      <c r="A110" s="1" t="s">
        <v>75</v>
      </c>
      <c r="B110" s="8" t="s">
        <v>252</v>
      </c>
      <c r="C110" s="4">
        <v>340.26</v>
      </c>
      <c r="D110" s="4">
        <v>291.14999999999998</v>
      </c>
      <c r="E110" s="4">
        <v>277.43</v>
      </c>
      <c r="F110" s="4">
        <v>242.89</v>
      </c>
      <c r="G110" s="4">
        <v>244.61</v>
      </c>
      <c r="H110" s="4">
        <v>270.93</v>
      </c>
      <c r="I110" s="4">
        <v>246.8</v>
      </c>
      <c r="J110" s="4">
        <v>248.22</v>
      </c>
      <c r="K110" s="4">
        <v>235.62</v>
      </c>
      <c r="L110" s="4">
        <v>226.78</v>
      </c>
      <c r="M110" s="4">
        <v>226.47</v>
      </c>
      <c r="N110" s="4">
        <v>204.93</v>
      </c>
      <c r="O110" s="4">
        <v>209.75</v>
      </c>
      <c r="P110" s="4"/>
      <c r="Q110" s="4">
        <v>249.7</v>
      </c>
      <c r="R110" s="4">
        <v>242.27</v>
      </c>
      <c r="S110" s="4">
        <v>288.14</v>
      </c>
      <c r="T110" s="4">
        <v>297.01</v>
      </c>
      <c r="U110" s="4">
        <v>284.26</v>
      </c>
      <c r="V110" s="4">
        <v>223.09</v>
      </c>
      <c r="W110" s="4">
        <v>253.85</v>
      </c>
      <c r="X110" s="4">
        <v>267.43</v>
      </c>
      <c r="Y110" s="4">
        <v>206.18</v>
      </c>
      <c r="Z110" s="4">
        <v>262.11</v>
      </c>
      <c r="AA110" s="4">
        <v>193.36</v>
      </c>
      <c r="AB110" s="4">
        <v>249.39</v>
      </c>
      <c r="AC110" s="4">
        <v>281.23</v>
      </c>
      <c r="AD110" s="4">
        <v>215.87</v>
      </c>
      <c r="AE110" s="4">
        <v>236.12</v>
      </c>
      <c r="AF110" s="4">
        <v>231.05</v>
      </c>
      <c r="AG110" s="4">
        <v>135.07</v>
      </c>
      <c r="AH110" s="4">
        <v>182.47</v>
      </c>
      <c r="AI110" s="4">
        <v>260.20999999999998</v>
      </c>
      <c r="AJ110" s="4">
        <v>115</v>
      </c>
      <c r="AK110" s="4">
        <v>295.16000000000003</v>
      </c>
      <c r="AL110" s="4">
        <v>246.07</v>
      </c>
      <c r="AM110" s="4">
        <v>242.86</v>
      </c>
      <c r="AN110" s="4">
        <v>273.63</v>
      </c>
      <c r="AO110" s="4">
        <v>320.14</v>
      </c>
      <c r="AP110" s="4">
        <v>260.88</v>
      </c>
      <c r="AQ110" s="4">
        <v>256.05</v>
      </c>
      <c r="AR110" s="4">
        <v>282</v>
      </c>
      <c r="AS110" s="4">
        <v>264.10000000000002</v>
      </c>
      <c r="AT110" s="4">
        <v>262.10000000000002</v>
      </c>
      <c r="AU110" s="4">
        <v>252.74</v>
      </c>
      <c r="AV110" s="4">
        <v>262.95999999999998</v>
      </c>
      <c r="AW110" s="4">
        <v>200.77</v>
      </c>
      <c r="AX110" s="4">
        <v>186.71</v>
      </c>
      <c r="AY110" s="4">
        <v>254.95</v>
      </c>
      <c r="AZ110" s="4">
        <v>247.88</v>
      </c>
      <c r="BA110" s="4">
        <v>161.9</v>
      </c>
      <c r="BB110" s="4">
        <v>159.1</v>
      </c>
      <c r="BC110" s="4">
        <v>345.54</v>
      </c>
      <c r="BD110" s="4">
        <v>262.27999999999997</v>
      </c>
      <c r="BE110" s="4">
        <v>280.17</v>
      </c>
      <c r="BF110" s="4">
        <v>206.76</v>
      </c>
      <c r="BG110" s="4">
        <v>273.08999999999997</v>
      </c>
      <c r="BH110" s="4">
        <v>259.18</v>
      </c>
      <c r="BI110" s="4">
        <v>210.78</v>
      </c>
      <c r="BJ110" s="4">
        <v>266.36</v>
      </c>
      <c r="BK110" s="4">
        <v>347.71</v>
      </c>
      <c r="BL110" s="4">
        <v>250</v>
      </c>
      <c r="BM110" s="4">
        <v>275.79000000000002</v>
      </c>
      <c r="BN110" s="4">
        <v>220.44</v>
      </c>
      <c r="BO110" s="4">
        <v>216.54</v>
      </c>
      <c r="BP110" s="4">
        <v>243.6</v>
      </c>
      <c r="BQ110" s="4">
        <v>285.27999999999997</v>
      </c>
      <c r="BR110" s="4">
        <v>257.48</v>
      </c>
      <c r="BS110" s="4">
        <v>251.27</v>
      </c>
      <c r="BT110" s="4">
        <v>300</v>
      </c>
      <c r="BU110" s="4">
        <v>247.19</v>
      </c>
      <c r="BV110" s="4">
        <v>342.91</v>
      </c>
      <c r="BW110" s="4">
        <v>242.08</v>
      </c>
      <c r="BX110" s="4">
        <v>246.92</v>
      </c>
      <c r="BY110" s="4">
        <v>326.89</v>
      </c>
      <c r="BZ110" s="4">
        <v>253.85</v>
      </c>
      <c r="CA110" s="4">
        <v>219.89</v>
      </c>
      <c r="CB110" s="4">
        <v>254.93</v>
      </c>
      <c r="CC110" s="4">
        <v>248.49</v>
      </c>
      <c r="CD110" s="4">
        <v>237.78</v>
      </c>
      <c r="CE110" s="4">
        <v>229.68</v>
      </c>
      <c r="CF110" s="4">
        <v>215.35</v>
      </c>
      <c r="CG110" s="4">
        <v>253.2</v>
      </c>
      <c r="CH110" s="4">
        <v>246.84</v>
      </c>
      <c r="CI110" s="4">
        <v>244.11</v>
      </c>
      <c r="CJ110" s="4"/>
      <c r="CK110" s="4">
        <v>232.92</v>
      </c>
      <c r="CL110" s="4"/>
      <c r="CM110" s="4">
        <v>273.41000000000003</v>
      </c>
      <c r="CN110" s="4">
        <v>219.89</v>
      </c>
      <c r="CO110" s="4">
        <v>278.83</v>
      </c>
      <c r="CP110" s="4">
        <v>261.63</v>
      </c>
      <c r="CQ110" s="4">
        <v>195.28</v>
      </c>
      <c r="CR110" s="4">
        <v>300.77999999999997</v>
      </c>
      <c r="CS110" s="4">
        <v>307.29000000000002</v>
      </c>
      <c r="CT110" s="4">
        <v>269.73</v>
      </c>
      <c r="CU110" s="4">
        <v>291.31</v>
      </c>
      <c r="CV110" s="4">
        <v>223.78</v>
      </c>
      <c r="CW110" s="4">
        <v>265.20999999999998</v>
      </c>
      <c r="CX110" s="4">
        <v>285.94</v>
      </c>
      <c r="CY110" s="4">
        <v>311.25</v>
      </c>
      <c r="CZ110" s="4">
        <v>298.60000000000002</v>
      </c>
      <c r="DA110" s="4">
        <v>308.5</v>
      </c>
      <c r="DB110" s="4">
        <v>268.29000000000002</v>
      </c>
      <c r="DC110" s="4">
        <v>345.31</v>
      </c>
      <c r="DD110" s="4">
        <v>235.51</v>
      </c>
      <c r="DE110" s="4">
        <v>256.64999999999998</v>
      </c>
      <c r="DF110" s="4">
        <v>268.93</v>
      </c>
      <c r="DG110" s="4">
        <v>152.18</v>
      </c>
      <c r="DH110" s="4">
        <v>287.64</v>
      </c>
      <c r="DI110" s="4">
        <v>269.99</v>
      </c>
      <c r="DJ110" s="4">
        <v>262.83</v>
      </c>
      <c r="DK110" s="4">
        <v>261.01</v>
      </c>
      <c r="DL110" s="4">
        <v>259.64999999999998</v>
      </c>
      <c r="DM110" s="4">
        <v>275.5</v>
      </c>
      <c r="DN110" s="4">
        <v>264.94</v>
      </c>
      <c r="DO110" s="4">
        <v>264.10000000000002</v>
      </c>
      <c r="DP110" s="4">
        <v>261.64999999999998</v>
      </c>
      <c r="DQ110" s="4">
        <v>275.43</v>
      </c>
      <c r="DR110" s="4">
        <v>270.94</v>
      </c>
      <c r="DS110" s="4">
        <v>172.64</v>
      </c>
      <c r="DT110" s="4">
        <v>166.18</v>
      </c>
      <c r="DU110" s="4">
        <v>279.48</v>
      </c>
      <c r="DV110" s="4">
        <v>247.73</v>
      </c>
      <c r="DW110" s="4">
        <v>259.5</v>
      </c>
      <c r="DX110" s="4">
        <v>248.96</v>
      </c>
      <c r="DY110" s="4">
        <v>244.85</v>
      </c>
      <c r="DZ110" s="4">
        <v>270.93</v>
      </c>
      <c r="EA110" s="4">
        <v>253.67</v>
      </c>
      <c r="EB110" s="4">
        <v>236.6</v>
      </c>
      <c r="EC110" s="4">
        <v>233.03</v>
      </c>
      <c r="ED110" s="4">
        <v>265.44</v>
      </c>
      <c r="EE110" s="4">
        <v>279.02</v>
      </c>
      <c r="EF110" s="4">
        <v>288.14999999999998</v>
      </c>
      <c r="EG110" s="4">
        <v>264.33999999999997</v>
      </c>
      <c r="EH110" s="4">
        <v>217.71</v>
      </c>
      <c r="EI110" s="4">
        <v>258.3</v>
      </c>
      <c r="EJ110" s="4">
        <v>279.5</v>
      </c>
      <c r="EK110" s="4">
        <v>254.46</v>
      </c>
      <c r="EL110" s="4">
        <v>285.58999999999997</v>
      </c>
      <c r="EM110" s="4">
        <v>278.72000000000003</v>
      </c>
      <c r="EN110" s="4">
        <v>253.26</v>
      </c>
      <c r="EO110" s="4">
        <v>273.57</v>
      </c>
      <c r="EP110" s="4">
        <v>203</v>
      </c>
      <c r="EQ110" s="4">
        <v>138.76</v>
      </c>
    </row>
    <row r="111" spans="1:147" x14ac:dyDescent="0.25">
      <c r="A111" s="1" t="s">
        <v>13</v>
      </c>
      <c r="B111" s="8" t="s">
        <v>59</v>
      </c>
      <c r="C111" s="4">
        <v>49</v>
      </c>
      <c r="D111" s="4">
        <v>50</v>
      </c>
      <c r="E111" s="4">
        <v>50</v>
      </c>
      <c r="F111" s="4">
        <v>50</v>
      </c>
      <c r="G111" s="4">
        <v>50</v>
      </c>
      <c r="H111" s="4">
        <v>50</v>
      </c>
      <c r="I111" s="4">
        <v>52</v>
      </c>
      <c r="J111" s="4">
        <v>50</v>
      </c>
      <c r="K111" s="4">
        <v>50</v>
      </c>
      <c r="L111" s="4">
        <v>50</v>
      </c>
      <c r="M111" s="4">
        <v>50</v>
      </c>
      <c r="N111" s="4">
        <v>50</v>
      </c>
      <c r="O111" s="4">
        <v>50</v>
      </c>
      <c r="P111" s="4"/>
      <c r="Q111" s="4">
        <v>50</v>
      </c>
      <c r="R111" s="4">
        <v>50</v>
      </c>
      <c r="S111" s="4">
        <v>50</v>
      </c>
      <c r="T111" s="4">
        <v>50</v>
      </c>
      <c r="U111" s="4">
        <v>51.09</v>
      </c>
      <c r="V111" s="4">
        <v>50</v>
      </c>
      <c r="W111" s="4">
        <v>50</v>
      </c>
      <c r="X111" s="4">
        <v>50</v>
      </c>
      <c r="Y111" s="4">
        <v>50</v>
      </c>
      <c r="Z111" s="4">
        <v>47.26</v>
      </c>
      <c r="AA111" s="4">
        <v>51</v>
      </c>
      <c r="AB111" s="4">
        <v>48</v>
      </c>
      <c r="AC111" s="4">
        <v>49</v>
      </c>
      <c r="AD111" s="4">
        <v>49</v>
      </c>
      <c r="AE111" s="4">
        <v>50</v>
      </c>
      <c r="AF111" s="4">
        <v>47</v>
      </c>
      <c r="AG111" s="4">
        <v>49</v>
      </c>
      <c r="AH111" s="4">
        <v>50</v>
      </c>
      <c r="AI111" s="4">
        <v>50</v>
      </c>
      <c r="AJ111" s="4">
        <v>50</v>
      </c>
      <c r="AK111" s="4">
        <v>51</v>
      </c>
      <c r="AL111" s="4">
        <v>49</v>
      </c>
      <c r="AM111" s="4">
        <v>46</v>
      </c>
      <c r="AN111" s="4">
        <v>50</v>
      </c>
      <c r="AO111" s="4">
        <v>50</v>
      </c>
      <c r="AP111" s="4">
        <v>50</v>
      </c>
      <c r="AQ111" s="4">
        <v>49.55</v>
      </c>
      <c r="AR111" s="4">
        <v>53</v>
      </c>
      <c r="AS111" s="4">
        <v>49</v>
      </c>
      <c r="AT111" s="4">
        <v>47</v>
      </c>
      <c r="AU111" s="4">
        <v>50</v>
      </c>
      <c r="AV111" s="4">
        <v>48</v>
      </c>
      <c r="AW111" s="4">
        <v>50</v>
      </c>
      <c r="AX111" s="4">
        <v>50</v>
      </c>
      <c r="AY111" s="4">
        <v>50</v>
      </c>
      <c r="AZ111" s="4">
        <v>50</v>
      </c>
      <c r="BA111" s="4">
        <v>50</v>
      </c>
      <c r="BB111" s="4">
        <v>50</v>
      </c>
      <c r="BC111" s="4">
        <v>50</v>
      </c>
      <c r="BD111" s="4">
        <v>51</v>
      </c>
      <c r="BE111" s="4">
        <v>50</v>
      </c>
      <c r="BF111" s="4">
        <v>50</v>
      </c>
      <c r="BG111" s="4">
        <v>50</v>
      </c>
      <c r="BH111" s="4">
        <v>50</v>
      </c>
      <c r="BI111" s="4">
        <v>50</v>
      </c>
      <c r="BJ111" s="4">
        <v>48</v>
      </c>
      <c r="BK111" s="4">
        <v>50</v>
      </c>
      <c r="BL111" s="4">
        <v>49</v>
      </c>
      <c r="BM111" s="4">
        <v>50</v>
      </c>
      <c r="BN111" s="4">
        <v>50</v>
      </c>
      <c r="BO111" s="4">
        <v>49</v>
      </c>
      <c r="BP111" s="4">
        <v>48</v>
      </c>
      <c r="BQ111" s="4">
        <v>50</v>
      </c>
      <c r="BR111" s="4">
        <v>50</v>
      </c>
      <c r="BS111" s="4">
        <v>50</v>
      </c>
      <c r="BT111" s="4">
        <v>51</v>
      </c>
      <c r="BU111" s="4">
        <v>50</v>
      </c>
      <c r="BV111" s="4">
        <v>50</v>
      </c>
      <c r="BW111" s="4">
        <v>50</v>
      </c>
      <c r="BX111" s="4">
        <v>50</v>
      </c>
      <c r="BY111" s="4">
        <v>50.04</v>
      </c>
      <c r="BZ111" s="4">
        <v>50</v>
      </c>
      <c r="CA111" s="4">
        <v>50</v>
      </c>
      <c r="CB111" s="4">
        <v>50</v>
      </c>
      <c r="CC111" s="4">
        <v>50</v>
      </c>
      <c r="CD111" s="4">
        <v>50</v>
      </c>
      <c r="CE111" s="4">
        <v>50</v>
      </c>
      <c r="CF111" s="4">
        <v>50</v>
      </c>
      <c r="CG111" s="4">
        <v>50</v>
      </c>
      <c r="CH111" s="4">
        <v>50</v>
      </c>
      <c r="CI111" s="4">
        <v>50</v>
      </c>
      <c r="CJ111" s="4"/>
      <c r="CK111" s="4">
        <v>50</v>
      </c>
      <c r="CL111" s="4"/>
      <c r="CM111" s="4">
        <v>50</v>
      </c>
      <c r="CN111" s="4">
        <v>50</v>
      </c>
      <c r="CO111" s="4">
        <v>51</v>
      </c>
      <c r="CP111" s="4">
        <v>50</v>
      </c>
      <c r="CQ111" s="4">
        <v>48</v>
      </c>
      <c r="CR111" s="4">
        <v>51</v>
      </c>
      <c r="CS111" s="4">
        <v>50</v>
      </c>
      <c r="CT111" s="4">
        <v>50</v>
      </c>
      <c r="CU111" s="4">
        <v>50</v>
      </c>
      <c r="CV111" s="4">
        <v>47</v>
      </c>
      <c r="CW111" s="4">
        <v>49</v>
      </c>
      <c r="CX111" s="4">
        <v>47.55</v>
      </c>
      <c r="CY111" s="4">
        <v>50</v>
      </c>
      <c r="CZ111" s="4">
        <v>47</v>
      </c>
      <c r="DA111" s="4">
        <v>49</v>
      </c>
      <c r="DB111" s="4">
        <v>52.04</v>
      </c>
      <c r="DC111" s="4">
        <v>51</v>
      </c>
      <c r="DD111" s="4">
        <v>54</v>
      </c>
      <c r="DE111" s="4">
        <v>51</v>
      </c>
      <c r="DF111" s="4">
        <v>48</v>
      </c>
      <c r="DG111" s="4">
        <v>48</v>
      </c>
      <c r="DH111" s="4">
        <v>51</v>
      </c>
      <c r="DI111" s="4">
        <v>48</v>
      </c>
      <c r="DJ111" s="4">
        <v>49</v>
      </c>
      <c r="DK111" s="4">
        <v>50</v>
      </c>
      <c r="DL111" s="4">
        <v>50</v>
      </c>
      <c r="DM111" s="4">
        <v>52</v>
      </c>
      <c r="DN111" s="4">
        <v>50</v>
      </c>
      <c r="DO111" s="4">
        <v>50</v>
      </c>
      <c r="DP111" s="4">
        <v>48</v>
      </c>
      <c r="DQ111" s="4">
        <v>53.95</v>
      </c>
      <c r="DR111" s="4">
        <v>50</v>
      </c>
      <c r="DS111" s="4">
        <v>47</v>
      </c>
      <c r="DT111" s="4">
        <v>46</v>
      </c>
      <c r="DU111" s="4">
        <v>50</v>
      </c>
      <c r="DV111" s="4">
        <v>50</v>
      </c>
      <c r="DW111" s="4">
        <v>50</v>
      </c>
      <c r="DX111" s="4">
        <v>50</v>
      </c>
      <c r="DY111" s="4">
        <v>50</v>
      </c>
      <c r="DZ111" s="4">
        <v>50</v>
      </c>
      <c r="EA111" s="4">
        <v>49</v>
      </c>
      <c r="EB111" s="4">
        <v>50</v>
      </c>
      <c r="EC111" s="4">
        <v>47</v>
      </c>
      <c r="ED111" s="4">
        <v>51</v>
      </c>
      <c r="EE111" s="4">
        <v>51</v>
      </c>
      <c r="EF111" s="4">
        <v>50</v>
      </c>
      <c r="EG111" s="4">
        <v>49</v>
      </c>
      <c r="EH111" s="4">
        <v>47</v>
      </c>
      <c r="EI111" s="4">
        <v>50.7</v>
      </c>
      <c r="EJ111" s="4">
        <v>50</v>
      </c>
      <c r="EK111" s="4">
        <v>50</v>
      </c>
      <c r="EL111" s="4">
        <v>50</v>
      </c>
      <c r="EM111" s="4">
        <v>50</v>
      </c>
      <c r="EN111" s="4">
        <v>47</v>
      </c>
      <c r="EO111" s="4">
        <v>50</v>
      </c>
      <c r="EP111" s="4">
        <v>51</v>
      </c>
      <c r="EQ111" s="4">
        <v>51</v>
      </c>
    </row>
    <row r="112" spans="1:147" s="132" customFormat="1" x14ac:dyDescent="0.25">
      <c r="A112" s="2" t="s">
        <v>76</v>
      </c>
      <c r="B112" s="1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</row>
    <row r="113" spans="1:147" x14ac:dyDescent="0.25">
      <c r="A113" s="1" t="s">
        <v>75</v>
      </c>
      <c r="B113" s="8" t="s">
        <v>252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>
        <v>15.6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>
        <v>10.38</v>
      </c>
      <c r="AL113" s="4"/>
      <c r="AM113" s="4"/>
      <c r="AN113" s="4"/>
      <c r="AO113" s="4"/>
      <c r="AP113" s="4">
        <v>1.1299999999999999</v>
      </c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>
        <v>6.69</v>
      </c>
      <c r="BP113" s="4">
        <v>5.57</v>
      </c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>
        <v>10.77</v>
      </c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>
        <v>15.75</v>
      </c>
      <c r="CW113" s="4"/>
      <c r="CX113" s="4"/>
      <c r="CY113" s="4"/>
      <c r="CZ113" s="4"/>
      <c r="DA113" s="4"/>
      <c r="DB113" s="4"/>
      <c r="DC113" s="4"/>
      <c r="DD113" s="4"/>
      <c r="DE113" s="4"/>
      <c r="DF113" s="4">
        <v>4.55</v>
      </c>
      <c r="DG113" s="4">
        <v>4.25</v>
      </c>
      <c r="DH113" s="4"/>
      <c r="DI113" s="4"/>
      <c r="DJ113" s="4"/>
      <c r="DK113" s="4"/>
      <c r="DL113" s="4"/>
      <c r="DM113" s="4"/>
      <c r="DN113" s="4"/>
      <c r="DO113" s="4"/>
      <c r="DP113" s="4">
        <v>30.54</v>
      </c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>
        <v>6.18</v>
      </c>
      <c r="EK113" s="4"/>
      <c r="EL113" s="4"/>
      <c r="EM113" s="4"/>
      <c r="EN113" s="4"/>
      <c r="EO113" s="4"/>
      <c r="EP113" s="4"/>
      <c r="EQ113" s="4"/>
    </row>
    <row r="114" spans="1:147" x14ac:dyDescent="0.25">
      <c r="A114" s="1" t="s">
        <v>13</v>
      </c>
      <c r="B114" s="8" t="s">
        <v>59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>
        <v>5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>
        <v>10</v>
      </c>
      <c r="AL114" s="4"/>
      <c r="AM114" s="4"/>
      <c r="AN114" s="4"/>
      <c r="AO114" s="4"/>
      <c r="AP114" s="4">
        <v>50</v>
      </c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>
        <v>50</v>
      </c>
      <c r="BP114" s="4">
        <v>50</v>
      </c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>
        <v>50</v>
      </c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>
        <v>47.91</v>
      </c>
      <c r="CW114" s="4"/>
      <c r="CX114" s="4"/>
      <c r="CY114" s="4"/>
      <c r="CZ114" s="4"/>
      <c r="DA114" s="4"/>
      <c r="DB114" s="4"/>
      <c r="DC114" s="4"/>
      <c r="DD114" s="4"/>
      <c r="DE114" s="4"/>
      <c r="DF114" s="4">
        <v>11.13</v>
      </c>
      <c r="DG114" s="4">
        <v>50</v>
      </c>
      <c r="DH114" s="4"/>
      <c r="DI114" s="4"/>
      <c r="DJ114" s="4"/>
      <c r="DK114" s="4"/>
      <c r="DL114" s="4"/>
      <c r="DM114" s="4"/>
      <c r="DN114" s="4"/>
      <c r="DO114" s="4"/>
      <c r="DP114" s="4">
        <v>50</v>
      </c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>
        <v>8.93</v>
      </c>
      <c r="EK114" s="4"/>
      <c r="EL114" s="4"/>
      <c r="EM114" s="4"/>
      <c r="EN114" s="4"/>
      <c r="EO114" s="4"/>
      <c r="EP114" s="4"/>
      <c r="EQ114" s="4"/>
    </row>
    <row r="115" spans="1:147" s="132" customFormat="1" x14ac:dyDescent="0.25">
      <c r="A115" s="2" t="s">
        <v>253</v>
      </c>
      <c r="B115" s="1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</row>
    <row r="116" spans="1:147" x14ac:dyDescent="0.25">
      <c r="A116" s="1" t="s">
        <v>75</v>
      </c>
      <c r="B116" s="8" t="s">
        <v>252</v>
      </c>
      <c r="C116" s="4"/>
      <c r="D116" s="4"/>
      <c r="E116" s="4">
        <v>11.55</v>
      </c>
      <c r="F116" s="4"/>
      <c r="G116" s="4">
        <v>14.09</v>
      </c>
      <c r="H116" s="4">
        <v>15.79</v>
      </c>
      <c r="I116" s="4"/>
      <c r="J116" s="4">
        <v>1.22</v>
      </c>
      <c r="K116" s="4"/>
      <c r="L116" s="4">
        <v>76.900000000000006</v>
      </c>
      <c r="M116" s="4">
        <v>2.14</v>
      </c>
      <c r="N116" s="4"/>
      <c r="O116" s="4"/>
      <c r="P116" s="4"/>
      <c r="Q116" s="4"/>
      <c r="R116" s="4"/>
      <c r="S116" s="4">
        <v>41.23</v>
      </c>
      <c r="T116" s="4"/>
      <c r="U116" s="4">
        <v>1.64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>
        <v>1</v>
      </c>
      <c r="AP116" s="4"/>
      <c r="AQ116" s="4"/>
      <c r="AR116" s="4"/>
      <c r="AS116" s="4"/>
      <c r="AT116" s="4"/>
      <c r="AU116" s="4"/>
      <c r="AV116" s="4">
        <v>5.73</v>
      </c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>
        <v>1.6</v>
      </c>
      <c r="BM116" s="4">
        <v>1.66</v>
      </c>
      <c r="BN116" s="4">
        <v>9.57</v>
      </c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>
        <v>29.76</v>
      </c>
      <c r="CC116" s="4">
        <v>0.28000000000000003</v>
      </c>
      <c r="CD116" s="4">
        <v>116.37</v>
      </c>
      <c r="CE116" s="4">
        <v>61</v>
      </c>
      <c r="CF116" s="4">
        <v>115.24</v>
      </c>
      <c r="CG116" s="4">
        <v>41.42</v>
      </c>
      <c r="CH116" s="4">
        <v>92.63</v>
      </c>
      <c r="CI116" s="4">
        <v>1.81</v>
      </c>
      <c r="CJ116" s="4"/>
      <c r="CK116" s="4">
        <v>91.66</v>
      </c>
      <c r="CL116" s="4"/>
      <c r="CM116" s="4">
        <v>8.25</v>
      </c>
      <c r="CN116" s="4"/>
      <c r="CO116" s="4"/>
      <c r="CP116" s="4"/>
      <c r="CQ116" s="4"/>
      <c r="CR116" s="4"/>
      <c r="CS116" s="4"/>
      <c r="CT116" s="4"/>
      <c r="CU116" s="4"/>
      <c r="CV116" s="4">
        <v>5.48</v>
      </c>
      <c r="CW116" s="4"/>
      <c r="CX116" s="4"/>
      <c r="CY116" s="4"/>
      <c r="CZ116" s="4">
        <v>0.46</v>
      </c>
      <c r="DA116" s="4">
        <v>2.6</v>
      </c>
      <c r="DB116" s="4"/>
      <c r="DC116" s="4"/>
      <c r="DD116" s="4"/>
      <c r="DE116" s="4"/>
      <c r="DF116" s="4"/>
      <c r="DG116" s="4"/>
      <c r="DH116" s="4"/>
      <c r="DI116" s="4">
        <v>27.46</v>
      </c>
      <c r="DJ116" s="4">
        <v>26.88</v>
      </c>
      <c r="DK116" s="4">
        <v>13.62</v>
      </c>
      <c r="DL116" s="4">
        <v>1.8</v>
      </c>
      <c r="DM116" s="4">
        <v>4.4000000000000004</v>
      </c>
      <c r="DN116" s="4"/>
      <c r="DO116" s="4"/>
      <c r="DP116" s="4">
        <v>16.8</v>
      </c>
      <c r="DQ116" s="4">
        <v>3.14</v>
      </c>
      <c r="DR116" s="4">
        <v>17.420000000000002</v>
      </c>
      <c r="DS116" s="4"/>
      <c r="DT116" s="4"/>
      <c r="DU116" s="4"/>
      <c r="DV116" s="4">
        <v>53.92</v>
      </c>
      <c r="DW116" s="4">
        <v>15.16</v>
      </c>
      <c r="DX116" s="4"/>
      <c r="DY116" s="4">
        <v>21.27</v>
      </c>
      <c r="DZ116" s="4">
        <v>15.79</v>
      </c>
      <c r="EA116" s="4"/>
      <c r="EB116" s="4"/>
      <c r="EC116" s="4"/>
      <c r="ED116" s="4">
        <v>4.9800000000000004</v>
      </c>
      <c r="EE116" s="4"/>
      <c r="EF116" s="4"/>
      <c r="EG116" s="4"/>
      <c r="EH116" s="4"/>
      <c r="EI116" s="4">
        <v>17.899999999999999</v>
      </c>
      <c r="EJ116" s="4">
        <v>3.65</v>
      </c>
      <c r="EK116" s="4"/>
      <c r="EL116" s="4">
        <v>11.71</v>
      </c>
      <c r="EM116" s="4"/>
      <c r="EN116" s="4"/>
      <c r="EO116" s="4">
        <v>0.55000000000000004</v>
      </c>
      <c r="EP116" s="4"/>
      <c r="EQ116" s="4">
        <v>0.81</v>
      </c>
    </row>
    <row r="117" spans="1:147" x14ac:dyDescent="0.25">
      <c r="A117" s="1" t="s">
        <v>13</v>
      </c>
      <c r="B117" s="8" t="s">
        <v>59</v>
      </c>
      <c r="C117" s="4"/>
      <c r="D117" s="4"/>
      <c r="E117" s="4">
        <v>50</v>
      </c>
      <c r="F117" s="4"/>
      <c r="G117" s="4">
        <v>50</v>
      </c>
      <c r="H117" s="4">
        <v>47.82</v>
      </c>
      <c r="I117" s="4"/>
      <c r="J117" s="4">
        <v>50</v>
      </c>
      <c r="K117" s="4"/>
      <c r="L117" s="4">
        <v>40</v>
      </c>
      <c r="M117" s="4">
        <v>50</v>
      </c>
      <c r="N117" s="4"/>
      <c r="O117" s="4"/>
      <c r="P117" s="4"/>
      <c r="Q117" s="4"/>
      <c r="R117" s="4"/>
      <c r="S117" s="4">
        <v>50</v>
      </c>
      <c r="T117" s="4"/>
      <c r="U117" s="4">
        <v>50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>
        <v>50</v>
      </c>
      <c r="AP117" s="4"/>
      <c r="AQ117" s="4"/>
      <c r="AR117" s="4"/>
      <c r="AS117" s="4"/>
      <c r="AT117" s="4"/>
      <c r="AU117" s="4"/>
      <c r="AV117" s="4">
        <v>46.04</v>
      </c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>
        <v>50</v>
      </c>
      <c r="BM117" s="4">
        <v>50</v>
      </c>
      <c r="BN117" s="4">
        <v>50</v>
      </c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>
        <v>41</v>
      </c>
      <c r="CC117" s="4">
        <v>50</v>
      </c>
      <c r="CD117" s="4">
        <v>37</v>
      </c>
      <c r="CE117" s="4">
        <v>42</v>
      </c>
      <c r="CF117" s="4">
        <v>43</v>
      </c>
      <c r="CG117" s="4">
        <v>50</v>
      </c>
      <c r="CH117" s="4">
        <v>42</v>
      </c>
      <c r="CI117" s="4">
        <v>50</v>
      </c>
      <c r="CJ117" s="4"/>
      <c r="CK117" s="4">
        <v>38</v>
      </c>
      <c r="CL117" s="4"/>
      <c r="CM117" s="4">
        <v>47</v>
      </c>
      <c r="CN117" s="4"/>
      <c r="CO117" s="4"/>
      <c r="CP117" s="4"/>
      <c r="CQ117" s="4"/>
      <c r="CR117" s="4"/>
      <c r="CS117" s="4"/>
      <c r="CT117" s="4"/>
      <c r="CU117" s="4"/>
      <c r="CV117" s="4">
        <v>49.03</v>
      </c>
      <c r="CW117" s="4"/>
      <c r="CX117" s="4"/>
      <c r="CY117" s="4"/>
      <c r="CZ117" s="4">
        <v>50</v>
      </c>
      <c r="DA117" s="4">
        <v>49.7</v>
      </c>
      <c r="DB117" s="4"/>
      <c r="DC117" s="4"/>
      <c r="DD117" s="4"/>
      <c r="DE117" s="4"/>
      <c r="DF117" s="4"/>
      <c r="DG117" s="4"/>
      <c r="DH117" s="4"/>
      <c r="DI117" s="4">
        <v>50</v>
      </c>
      <c r="DJ117" s="4">
        <v>50</v>
      </c>
      <c r="DK117" s="4">
        <v>50</v>
      </c>
      <c r="DL117" s="4">
        <v>50</v>
      </c>
      <c r="DM117" s="4">
        <v>52</v>
      </c>
      <c r="DN117" s="4"/>
      <c r="DO117" s="4"/>
      <c r="DP117" s="4">
        <v>50</v>
      </c>
      <c r="DQ117" s="4">
        <v>53.95</v>
      </c>
      <c r="DR117" s="4">
        <v>50</v>
      </c>
      <c r="DS117" s="4"/>
      <c r="DT117" s="4"/>
      <c r="DU117" s="4"/>
      <c r="DV117" s="4">
        <v>50</v>
      </c>
      <c r="DW117" s="4">
        <v>50</v>
      </c>
      <c r="DX117" s="4"/>
      <c r="DY117" s="4">
        <v>50</v>
      </c>
      <c r="DZ117" s="4">
        <v>47.82</v>
      </c>
      <c r="EA117" s="4"/>
      <c r="EB117" s="4"/>
      <c r="EC117" s="4"/>
      <c r="ED117" s="4">
        <v>51</v>
      </c>
      <c r="EE117" s="4"/>
      <c r="EF117" s="4"/>
      <c r="EG117" s="4"/>
      <c r="EH117" s="4"/>
      <c r="EI117" s="4">
        <v>50.6</v>
      </c>
      <c r="EJ117" s="4">
        <v>49.53</v>
      </c>
      <c r="EK117" s="4"/>
      <c r="EL117" s="4">
        <v>50</v>
      </c>
      <c r="EM117" s="4"/>
      <c r="EN117" s="4"/>
      <c r="EO117" s="4">
        <v>50</v>
      </c>
      <c r="EP117" s="4"/>
      <c r="EQ117" s="4">
        <v>50</v>
      </c>
    </row>
    <row r="118" spans="1:147" x14ac:dyDescent="0.25">
      <c r="A118" s="1" t="s">
        <v>129</v>
      </c>
      <c r="B118" s="8" t="s">
        <v>111</v>
      </c>
      <c r="C118" s="4"/>
      <c r="D118" s="4"/>
      <c r="E118" s="4">
        <v>112.71</v>
      </c>
      <c r="F118" s="4"/>
      <c r="G118" s="4">
        <v>107.96</v>
      </c>
      <c r="H118" s="4">
        <v>32.9</v>
      </c>
      <c r="I118" s="4"/>
      <c r="J118" s="4">
        <v>107.41</v>
      </c>
      <c r="K118" s="4"/>
      <c r="L118" s="4">
        <v>130.11000000000001</v>
      </c>
      <c r="M118" s="4">
        <v>17.399999999999999</v>
      </c>
      <c r="N118" s="4"/>
      <c r="O118" s="4"/>
      <c r="P118" s="4"/>
      <c r="Q118" s="4"/>
      <c r="R118" s="4"/>
      <c r="S118" s="4">
        <v>85.11</v>
      </c>
      <c r="T118" s="4"/>
      <c r="U118" s="4">
        <v>102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>
        <v>111.9</v>
      </c>
      <c r="AP118" s="4"/>
      <c r="AQ118" s="4"/>
      <c r="AR118" s="4"/>
      <c r="AS118" s="4"/>
      <c r="AT118" s="4"/>
      <c r="AU118" s="4"/>
      <c r="AV118" s="4">
        <v>122</v>
      </c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>
        <v>53</v>
      </c>
      <c r="BM118" s="4">
        <v>77.7</v>
      </c>
      <c r="BN118" s="4">
        <v>59.19</v>
      </c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>
        <v>32.47</v>
      </c>
      <c r="CC118" s="4">
        <v>10</v>
      </c>
      <c r="CD118" s="4">
        <v>144</v>
      </c>
      <c r="CE118" s="4">
        <v>54.55</v>
      </c>
      <c r="CF118" s="4">
        <v>78.760000000000005</v>
      </c>
      <c r="CG118" s="4">
        <v>61.07</v>
      </c>
      <c r="CH118" s="4">
        <v>59.49</v>
      </c>
      <c r="CI118" s="4">
        <v>5.0199999999999996</v>
      </c>
      <c r="CJ118" s="4"/>
      <c r="CK118" s="4">
        <v>8.9</v>
      </c>
      <c r="CL118" s="4"/>
      <c r="CM118" s="4">
        <v>118</v>
      </c>
      <c r="CN118" s="4"/>
      <c r="CO118" s="4"/>
      <c r="CP118" s="4"/>
      <c r="CQ118" s="4"/>
      <c r="CR118" s="4"/>
      <c r="CS118" s="4"/>
      <c r="CT118" s="4"/>
      <c r="CU118" s="4"/>
      <c r="CV118" s="4">
        <v>81.569999999999993</v>
      </c>
      <c r="CW118" s="4"/>
      <c r="CX118" s="4"/>
      <c r="CY118" s="4"/>
      <c r="CZ118" s="4">
        <v>135</v>
      </c>
      <c r="DA118" s="4">
        <v>59.6</v>
      </c>
      <c r="DB118" s="4"/>
      <c r="DC118" s="4"/>
      <c r="DD118" s="4"/>
      <c r="DE118" s="4"/>
      <c r="DF118" s="4"/>
      <c r="DG118" s="4"/>
      <c r="DH118" s="4"/>
      <c r="DI118" s="4">
        <v>100.23</v>
      </c>
      <c r="DJ118" s="4">
        <v>67.22</v>
      </c>
      <c r="DK118" s="4">
        <v>63.8</v>
      </c>
      <c r="DL118" s="4">
        <v>87.5</v>
      </c>
      <c r="DM118" s="4">
        <v>80</v>
      </c>
      <c r="DN118" s="4"/>
      <c r="DO118" s="4"/>
      <c r="DP118" s="4">
        <v>40.270000000000003</v>
      </c>
      <c r="DQ118" s="4">
        <v>74</v>
      </c>
      <c r="DR118" s="4">
        <v>104.4</v>
      </c>
      <c r="DS118" s="4"/>
      <c r="DT118" s="4"/>
      <c r="DU118" s="4"/>
      <c r="DV118" s="4">
        <v>101.33</v>
      </c>
      <c r="DW118" s="4">
        <v>135.96</v>
      </c>
      <c r="DX118" s="4"/>
      <c r="DY118" s="4">
        <v>115.2</v>
      </c>
      <c r="DZ118" s="4">
        <v>32.9</v>
      </c>
      <c r="EA118" s="4"/>
      <c r="EB118" s="4"/>
      <c r="EC118" s="4"/>
      <c r="ED118" s="4">
        <v>53.07</v>
      </c>
      <c r="EE118" s="4"/>
      <c r="EF118" s="4"/>
      <c r="EG118" s="4"/>
      <c r="EH118" s="4"/>
      <c r="EI118" s="4">
        <v>86</v>
      </c>
      <c r="EJ118" s="4">
        <v>140.28</v>
      </c>
      <c r="EK118" s="4"/>
      <c r="EL118" s="4">
        <v>140.25</v>
      </c>
      <c r="EM118" s="4"/>
      <c r="EN118" s="4"/>
      <c r="EO118" s="4">
        <v>29.2</v>
      </c>
      <c r="EP118" s="4"/>
      <c r="EQ118" s="4">
        <v>140</v>
      </c>
    </row>
    <row r="119" spans="1:147" s="132" customFormat="1" x14ac:dyDescent="0.25">
      <c r="A119" s="2" t="s">
        <v>254</v>
      </c>
      <c r="B119" s="1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</row>
    <row r="120" spans="1:147" x14ac:dyDescent="0.25">
      <c r="A120" s="1" t="s">
        <v>75</v>
      </c>
      <c r="B120" s="8" t="s">
        <v>252</v>
      </c>
      <c r="C120" s="4"/>
      <c r="D120" s="4"/>
      <c r="E120" s="4">
        <v>0.04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38.04</v>
      </c>
      <c r="S120" s="4"/>
      <c r="T120" s="4"/>
      <c r="U120" s="4"/>
      <c r="V120" s="4"/>
      <c r="W120" s="4"/>
      <c r="X120" s="4">
        <v>0.64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>
        <v>7.26</v>
      </c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>
        <v>8.83</v>
      </c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>
        <v>4.12</v>
      </c>
      <c r="DK120" s="4">
        <v>3.58</v>
      </c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>
        <v>4.66</v>
      </c>
      <c r="DW120" s="4">
        <v>0.05</v>
      </c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>
        <v>6.4</v>
      </c>
      <c r="EK120" s="4"/>
      <c r="EL120" s="4"/>
      <c r="EM120" s="4"/>
      <c r="EN120" s="4"/>
      <c r="EO120" s="4"/>
      <c r="EP120" s="4"/>
      <c r="EQ120" s="4"/>
    </row>
    <row r="121" spans="1:147" x14ac:dyDescent="0.25">
      <c r="A121" s="1" t="s">
        <v>13</v>
      </c>
      <c r="B121" s="8" t="s">
        <v>59</v>
      </c>
      <c r="C121" s="4"/>
      <c r="D121" s="4"/>
      <c r="E121" s="4">
        <v>50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>
        <v>50</v>
      </c>
      <c r="S121" s="4"/>
      <c r="T121" s="4"/>
      <c r="U121" s="4"/>
      <c r="V121" s="4"/>
      <c r="W121" s="4"/>
      <c r="X121" s="4">
        <v>50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>
        <v>2</v>
      </c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>
        <v>29.1</v>
      </c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>
        <v>50</v>
      </c>
      <c r="DK121" s="4">
        <v>50</v>
      </c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>
        <v>50</v>
      </c>
      <c r="DW121" s="4">
        <v>50</v>
      </c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>
        <v>9.48</v>
      </c>
      <c r="EK121" s="4"/>
      <c r="EL121" s="4"/>
      <c r="EM121" s="4"/>
      <c r="EN121" s="4"/>
      <c r="EO121" s="4"/>
      <c r="EP121" s="4"/>
      <c r="EQ121" s="4"/>
    </row>
    <row r="122" spans="1:147" x14ac:dyDescent="0.25">
      <c r="A122" s="1" t="s">
        <v>129</v>
      </c>
      <c r="B122" s="8" t="s">
        <v>111</v>
      </c>
      <c r="C122" s="4"/>
      <c r="D122" s="4"/>
      <c r="E122" s="4">
        <v>298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>
        <v>39.619999999999997</v>
      </c>
      <c r="S122" s="4"/>
      <c r="T122" s="4"/>
      <c r="U122" s="4"/>
      <c r="V122" s="4"/>
      <c r="W122" s="4"/>
      <c r="X122" s="4">
        <v>50.3</v>
      </c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>
        <v>110</v>
      </c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>
        <v>40.200000000000003</v>
      </c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>
        <v>23.87</v>
      </c>
      <c r="DK122" s="4">
        <v>15.18</v>
      </c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>
        <v>7.5</v>
      </c>
      <c r="DW122" s="4">
        <v>201</v>
      </c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>
        <v>21.41</v>
      </c>
      <c r="EK122" s="4"/>
      <c r="EL122" s="4"/>
      <c r="EM122" s="4"/>
      <c r="EN122" s="4"/>
      <c r="EO122" s="4"/>
      <c r="EP122" s="4"/>
      <c r="EQ122" s="4"/>
    </row>
    <row r="123" spans="1:147" s="132" customFormat="1" x14ac:dyDescent="0.25">
      <c r="A123" s="2" t="s">
        <v>120</v>
      </c>
      <c r="B123" s="1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</row>
    <row r="124" spans="1:147" x14ac:dyDescent="0.25">
      <c r="A124" s="1" t="s">
        <v>75</v>
      </c>
      <c r="B124" s="8" t="s">
        <v>252</v>
      </c>
      <c r="C124" s="4">
        <v>30.5</v>
      </c>
      <c r="D124" s="4"/>
      <c r="E124" s="4">
        <v>1.38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>
        <v>0.6</v>
      </c>
      <c r="V124" s="4">
        <v>0.03</v>
      </c>
      <c r="W124" s="4"/>
      <c r="X124" s="4"/>
      <c r="Y124" s="4"/>
      <c r="Z124" s="4">
        <v>25.4</v>
      </c>
      <c r="AA124" s="4"/>
      <c r="AB124" s="4"/>
      <c r="AC124" s="4"/>
      <c r="AD124" s="4"/>
      <c r="AE124" s="4"/>
      <c r="AF124" s="4"/>
      <c r="AG124" s="4"/>
      <c r="AH124" s="4"/>
      <c r="AI124" s="4">
        <v>8.26</v>
      </c>
      <c r="AJ124" s="4"/>
      <c r="AK124" s="4">
        <v>19.8</v>
      </c>
      <c r="AL124" s="4"/>
      <c r="AM124" s="4"/>
      <c r="AN124" s="4"/>
      <c r="AO124" s="4"/>
      <c r="AP124" s="4">
        <v>14.19</v>
      </c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>
        <v>2.5</v>
      </c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>
        <v>1.48</v>
      </c>
      <c r="CQ124" s="4"/>
      <c r="CR124" s="4"/>
      <c r="CS124" s="4">
        <v>1.56</v>
      </c>
      <c r="CT124" s="4"/>
      <c r="CU124" s="4"/>
      <c r="CV124" s="4"/>
      <c r="CW124" s="4">
        <v>0.86</v>
      </c>
      <c r="CX124" s="4"/>
      <c r="CY124" s="4"/>
      <c r="CZ124" s="4"/>
      <c r="DA124" s="4"/>
      <c r="DB124" s="4"/>
      <c r="DC124" s="4"/>
      <c r="DD124" s="4"/>
      <c r="DE124" s="4"/>
      <c r="DF124" s="4"/>
      <c r="DG124" s="4">
        <v>1.0900000000000001</v>
      </c>
      <c r="DH124" s="4"/>
      <c r="DI124" s="4">
        <v>13.47</v>
      </c>
      <c r="DJ124" s="4"/>
      <c r="DK124" s="4">
        <v>0.51</v>
      </c>
      <c r="DL124" s="4">
        <v>0.19</v>
      </c>
      <c r="DM124" s="4"/>
      <c r="DN124" s="4"/>
      <c r="DO124" s="4"/>
      <c r="DP124" s="4"/>
      <c r="DQ124" s="4"/>
      <c r="DR124" s="4"/>
      <c r="DS124" s="4"/>
      <c r="DT124" s="4"/>
      <c r="DU124" s="4"/>
      <c r="DV124" s="4">
        <v>1.56</v>
      </c>
      <c r="DW124" s="4"/>
      <c r="DX124" s="4"/>
      <c r="DY124" s="4"/>
      <c r="DZ124" s="4"/>
      <c r="EA124" s="4"/>
      <c r="EB124" s="4"/>
      <c r="EC124" s="4"/>
      <c r="ED124" s="4">
        <v>0.46</v>
      </c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</row>
    <row r="125" spans="1:147" x14ac:dyDescent="0.25">
      <c r="A125" s="1" t="s">
        <v>13</v>
      </c>
      <c r="B125" s="8" t="s">
        <v>59</v>
      </c>
      <c r="C125" s="4">
        <v>39.49</v>
      </c>
      <c r="D125" s="4"/>
      <c r="E125" s="4">
        <v>35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>
        <v>35</v>
      </c>
      <c r="V125" s="4">
        <v>35</v>
      </c>
      <c r="W125" s="4"/>
      <c r="X125" s="4"/>
      <c r="Y125" s="4"/>
      <c r="Z125" s="4">
        <v>35</v>
      </c>
      <c r="AA125" s="4"/>
      <c r="AB125" s="4"/>
      <c r="AC125" s="4"/>
      <c r="AD125" s="4"/>
      <c r="AE125" s="4"/>
      <c r="AF125" s="4"/>
      <c r="AG125" s="4"/>
      <c r="AH125" s="4"/>
      <c r="AI125" s="4">
        <v>35</v>
      </c>
      <c r="AJ125" s="4"/>
      <c r="AK125" s="4">
        <v>21.36</v>
      </c>
      <c r="AL125" s="4"/>
      <c r="AM125" s="4"/>
      <c r="AN125" s="4"/>
      <c r="AO125" s="4"/>
      <c r="AP125" s="4">
        <v>35</v>
      </c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>
        <v>35</v>
      </c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>
        <v>35</v>
      </c>
      <c r="CQ125" s="4"/>
      <c r="CR125" s="4"/>
      <c r="CS125" s="4">
        <v>27</v>
      </c>
      <c r="CT125" s="4"/>
      <c r="CU125" s="4"/>
      <c r="CV125" s="4"/>
      <c r="CW125" s="4">
        <v>49.96</v>
      </c>
      <c r="CX125" s="4"/>
      <c r="CY125" s="4"/>
      <c r="CZ125" s="4"/>
      <c r="DA125" s="4"/>
      <c r="DB125" s="4"/>
      <c r="DC125" s="4"/>
      <c r="DD125" s="4"/>
      <c r="DE125" s="4"/>
      <c r="DF125" s="4"/>
      <c r="DG125" s="4">
        <v>26</v>
      </c>
      <c r="DH125" s="4"/>
      <c r="DI125" s="4">
        <v>35</v>
      </c>
      <c r="DJ125" s="4"/>
      <c r="DK125" s="4">
        <v>35</v>
      </c>
      <c r="DL125" s="4">
        <v>35</v>
      </c>
      <c r="DM125" s="4"/>
      <c r="DN125" s="4"/>
      <c r="DO125" s="4"/>
      <c r="DP125" s="4"/>
      <c r="DQ125" s="4"/>
      <c r="DR125" s="4"/>
      <c r="DS125" s="4"/>
      <c r="DT125" s="4"/>
      <c r="DU125" s="4"/>
      <c r="DV125" s="4">
        <v>35</v>
      </c>
      <c r="DW125" s="4"/>
      <c r="DX125" s="4"/>
      <c r="DY125" s="4"/>
      <c r="DZ125" s="4"/>
      <c r="EA125" s="4"/>
      <c r="EB125" s="4"/>
      <c r="EC125" s="4"/>
      <c r="ED125" s="4">
        <v>42</v>
      </c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</row>
    <row r="126" spans="1:147" x14ac:dyDescent="0.25">
      <c r="A126" s="1" t="s">
        <v>129</v>
      </c>
      <c r="B126" s="8" t="s">
        <v>111</v>
      </c>
      <c r="C126" s="4">
        <v>205.38</v>
      </c>
      <c r="D126" s="4"/>
      <c r="E126" s="4">
        <v>81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>
        <v>39.299999999999997</v>
      </c>
      <c r="V126" s="4">
        <v>6.4</v>
      </c>
      <c r="W126" s="4"/>
      <c r="X126" s="4"/>
      <c r="Y126" s="4"/>
      <c r="Z126" s="4">
        <v>50.7</v>
      </c>
      <c r="AA126" s="4"/>
      <c r="AB126" s="4"/>
      <c r="AC126" s="4"/>
      <c r="AD126" s="4"/>
      <c r="AE126" s="4"/>
      <c r="AF126" s="4"/>
      <c r="AG126" s="4"/>
      <c r="AH126" s="4"/>
      <c r="AI126" s="4">
        <v>180</v>
      </c>
      <c r="AJ126" s="4"/>
      <c r="AK126" s="4">
        <v>99.09</v>
      </c>
      <c r="AL126" s="4"/>
      <c r="AM126" s="4"/>
      <c r="AN126" s="4"/>
      <c r="AO126" s="4"/>
      <c r="AP126" s="4">
        <v>139.03</v>
      </c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>
        <v>20.97</v>
      </c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>
        <v>23</v>
      </c>
      <c r="CQ126" s="4"/>
      <c r="CR126" s="4"/>
      <c r="CS126" s="4">
        <v>42.2</v>
      </c>
      <c r="CT126" s="4"/>
      <c r="CU126" s="4"/>
      <c r="CV126" s="4"/>
      <c r="CW126" s="4">
        <v>63</v>
      </c>
      <c r="CX126" s="4"/>
      <c r="CY126" s="4"/>
      <c r="CZ126" s="4"/>
      <c r="DA126" s="4"/>
      <c r="DB126" s="4"/>
      <c r="DC126" s="4"/>
      <c r="DD126" s="4"/>
      <c r="DE126" s="4"/>
      <c r="DF126" s="4"/>
      <c r="DG126" s="4">
        <v>51.68</v>
      </c>
      <c r="DH126" s="4"/>
      <c r="DI126" s="4">
        <v>110.45</v>
      </c>
      <c r="DJ126" s="4"/>
      <c r="DK126" s="4">
        <v>35.76</v>
      </c>
      <c r="DL126" s="4">
        <v>212.68</v>
      </c>
      <c r="DM126" s="4"/>
      <c r="DN126" s="4"/>
      <c r="DO126" s="4"/>
      <c r="DP126" s="4"/>
      <c r="DQ126" s="4"/>
      <c r="DR126" s="4"/>
      <c r="DS126" s="4"/>
      <c r="DT126" s="4"/>
      <c r="DU126" s="4"/>
      <c r="DV126" s="4">
        <v>49.71</v>
      </c>
      <c r="DW126" s="4"/>
      <c r="DX126" s="4"/>
      <c r="DY126" s="4"/>
      <c r="DZ126" s="4"/>
      <c r="EA126" s="4"/>
      <c r="EB126" s="4"/>
      <c r="EC126" s="4"/>
      <c r="ED126" s="4">
        <v>167</v>
      </c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</row>
    <row r="127" spans="1:147" s="132" customFormat="1" x14ac:dyDescent="0.25">
      <c r="A127" s="2" t="s">
        <v>124</v>
      </c>
      <c r="B127" s="1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</row>
    <row r="128" spans="1:147" x14ac:dyDescent="0.25">
      <c r="A128" s="1" t="s">
        <v>75</v>
      </c>
      <c r="B128" s="8" t="s">
        <v>252</v>
      </c>
      <c r="C128" s="4">
        <v>0.01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>
        <v>0.01</v>
      </c>
      <c r="U128" s="4"/>
      <c r="V128" s="4"/>
      <c r="W128" s="4">
        <v>0.31</v>
      </c>
      <c r="X128" s="4"/>
      <c r="Y128" s="4"/>
      <c r="Z128" s="4">
        <v>0.15</v>
      </c>
      <c r="AA128" s="4">
        <v>0.02</v>
      </c>
      <c r="AB128" s="4">
        <v>0.03</v>
      </c>
      <c r="AC128" s="4"/>
      <c r="AD128" s="4">
        <v>0.04</v>
      </c>
      <c r="AE128" s="4">
        <v>0.04</v>
      </c>
      <c r="AF128" s="4">
        <v>0.09</v>
      </c>
      <c r="AG128" s="4">
        <v>0.43</v>
      </c>
      <c r="AH128" s="4"/>
      <c r="AI128" s="4">
        <v>0.02</v>
      </c>
      <c r="AJ128" s="4">
        <v>7.0000000000000007E-2</v>
      </c>
      <c r="AK128" s="4"/>
      <c r="AL128" s="4">
        <v>0</v>
      </c>
      <c r="AM128" s="4">
        <v>0.14000000000000001</v>
      </c>
      <c r="AN128" s="4">
        <v>0</v>
      </c>
      <c r="AO128" s="4"/>
      <c r="AP128" s="4"/>
      <c r="AQ128" s="4"/>
      <c r="AR128" s="4">
        <v>0.02</v>
      </c>
      <c r="AS128" s="4"/>
      <c r="AT128" s="4"/>
      <c r="AU128" s="4">
        <v>0.01</v>
      </c>
      <c r="AV128" s="4"/>
      <c r="AW128" s="4"/>
      <c r="AX128" s="4">
        <v>0.03</v>
      </c>
      <c r="AY128" s="4">
        <v>0.02</v>
      </c>
      <c r="AZ128" s="4">
        <v>0.04</v>
      </c>
      <c r="BA128" s="4">
        <v>0.03</v>
      </c>
      <c r="BB128" s="4">
        <v>0.03</v>
      </c>
      <c r="BC128" s="4"/>
      <c r="BD128" s="4">
        <v>0.01</v>
      </c>
      <c r="BE128" s="4">
        <v>0.03</v>
      </c>
      <c r="BF128" s="4">
        <v>0.01</v>
      </c>
      <c r="BG128" s="4">
        <v>0.04</v>
      </c>
      <c r="BH128" s="4">
        <v>7.0000000000000007E-2</v>
      </c>
      <c r="BI128" s="4"/>
      <c r="BJ128" s="4"/>
      <c r="BK128" s="4"/>
      <c r="BL128" s="4"/>
      <c r="BM128" s="4">
        <v>0.11</v>
      </c>
      <c r="BN128" s="4">
        <v>0.03</v>
      </c>
      <c r="BO128" s="4">
        <v>0.04</v>
      </c>
      <c r="BP128" s="4">
        <v>0.06</v>
      </c>
      <c r="BQ128" s="4"/>
      <c r="BR128" s="4">
        <v>0.28999999999999998</v>
      </c>
      <c r="BS128" s="4">
        <v>7.0000000000000007E-2</v>
      </c>
      <c r="BT128" s="4"/>
      <c r="BU128" s="4">
        <v>0.12</v>
      </c>
      <c r="BV128" s="4"/>
      <c r="BW128" s="4"/>
      <c r="BX128" s="4"/>
      <c r="BY128" s="4"/>
      <c r="BZ128" s="4">
        <v>0.31</v>
      </c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>
        <v>0.04</v>
      </c>
      <c r="CP128" s="4"/>
      <c r="CQ128" s="4">
        <v>0.21</v>
      </c>
      <c r="CR128" s="4"/>
      <c r="CS128" s="4">
        <v>0.16</v>
      </c>
      <c r="CT128" s="4">
        <v>0.04</v>
      </c>
      <c r="CU128" s="4">
        <v>0.08</v>
      </c>
      <c r="CV128" s="4"/>
      <c r="CW128" s="4">
        <v>0.05</v>
      </c>
      <c r="CX128" s="4"/>
      <c r="CY128" s="4"/>
      <c r="CZ128" s="4"/>
      <c r="DA128" s="4"/>
      <c r="DB128" s="4">
        <v>0.05</v>
      </c>
      <c r="DC128" s="4">
        <v>0.22</v>
      </c>
      <c r="DD128" s="4"/>
      <c r="DE128" s="4"/>
      <c r="DF128" s="4"/>
      <c r="DG128" s="4"/>
      <c r="DH128" s="4"/>
      <c r="DI128" s="4"/>
      <c r="DJ128" s="4"/>
      <c r="DK128" s="4"/>
      <c r="DL128" s="4">
        <v>0.04</v>
      </c>
      <c r="DM128" s="4">
        <v>0.05</v>
      </c>
      <c r="DN128" s="4">
        <v>0.01</v>
      </c>
      <c r="DO128" s="4">
        <v>0.01</v>
      </c>
      <c r="DP128" s="4"/>
      <c r="DQ128" s="4">
        <v>0.03</v>
      </c>
      <c r="DR128" s="4"/>
      <c r="DS128" s="4">
        <v>0.01</v>
      </c>
      <c r="DT128" s="4"/>
      <c r="DU128" s="4"/>
      <c r="DV128" s="4"/>
      <c r="DW128" s="4"/>
      <c r="DX128" s="4"/>
      <c r="DY128" s="4"/>
      <c r="DZ128" s="4"/>
      <c r="EA128" s="4">
        <v>0.09</v>
      </c>
      <c r="EB128" s="4">
        <v>7.0000000000000007E-2</v>
      </c>
      <c r="EC128" s="4"/>
      <c r="ED128" s="4">
        <v>0.08</v>
      </c>
      <c r="EE128" s="4"/>
      <c r="EF128" s="4">
        <v>0.05</v>
      </c>
      <c r="EG128" s="4">
        <v>0.03</v>
      </c>
      <c r="EH128" s="4">
        <v>0.1</v>
      </c>
      <c r="EI128" s="4">
        <v>1.2E-2</v>
      </c>
      <c r="EJ128" s="4"/>
      <c r="EK128" s="4"/>
      <c r="EL128" s="4">
        <v>2.15</v>
      </c>
      <c r="EM128" s="4"/>
      <c r="EN128" s="4"/>
      <c r="EO128" s="4"/>
      <c r="EP128" s="4">
        <v>0.02</v>
      </c>
      <c r="EQ128" s="4"/>
    </row>
    <row r="129" spans="1:147" x14ac:dyDescent="0.25">
      <c r="A129" s="1" t="s">
        <v>13</v>
      </c>
      <c r="B129" s="8" t="s">
        <v>59</v>
      </c>
      <c r="C129" s="4">
        <v>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>
        <v>45</v>
      </c>
      <c r="U129" s="4"/>
      <c r="V129" s="4"/>
      <c r="W129" s="4">
        <v>45</v>
      </c>
      <c r="X129" s="4"/>
      <c r="Y129" s="4"/>
      <c r="Z129" s="4">
        <v>45</v>
      </c>
      <c r="AA129" s="4">
        <v>45</v>
      </c>
      <c r="AB129" s="4">
        <v>45</v>
      </c>
      <c r="AC129" s="4"/>
      <c r="AD129" s="4">
        <v>45</v>
      </c>
      <c r="AE129" s="4">
        <v>45</v>
      </c>
      <c r="AF129" s="4">
        <v>45</v>
      </c>
      <c r="AG129" s="4">
        <v>45</v>
      </c>
      <c r="AH129" s="4"/>
      <c r="AI129" s="4">
        <v>45</v>
      </c>
      <c r="AJ129" s="4">
        <v>45</v>
      </c>
      <c r="AK129" s="4"/>
      <c r="AL129" s="4">
        <v>45</v>
      </c>
      <c r="AM129" s="4">
        <v>45</v>
      </c>
      <c r="AN129" s="4">
        <v>45</v>
      </c>
      <c r="AO129" s="4"/>
      <c r="AP129" s="4"/>
      <c r="AQ129" s="4"/>
      <c r="AR129" s="4">
        <v>45</v>
      </c>
      <c r="AS129" s="4"/>
      <c r="AT129" s="4"/>
      <c r="AU129" s="4">
        <v>45</v>
      </c>
      <c r="AV129" s="4">
        <v>45</v>
      </c>
      <c r="AW129" s="4"/>
      <c r="AX129" s="4">
        <v>45</v>
      </c>
      <c r="AY129" s="4">
        <v>45</v>
      </c>
      <c r="AZ129" s="4">
        <v>45</v>
      </c>
      <c r="BA129" s="4">
        <v>45</v>
      </c>
      <c r="BB129" s="4">
        <v>45</v>
      </c>
      <c r="BC129" s="4"/>
      <c r="BD129" s="4">
        <v>45</v>
      </c>
      <c r="BE129" s="4">
        <v>62.6</v>
      </c>
      <c r="BF129" s="4">
        <v>45</v>
      </c>
      <c r="BG129" s="4">
        <v>45</v>
      </c>
      <c r="BH129" s="4">
        <v>45</v>
      </c>
      <c r="BI129" s="4"/>
      <c r="BJ129" s="4"/>
      <c r="BK129" s="4"/>
      <c r="BL129" s="4"/>
      <c r="BM129" s="4">
        <v>45</v>
      </c>
      <c r="BN129" s="4">
        <v>45</v>
      </c>
      <c r="BO129" s="4">
        <v>45</v>
      </c>
      <c r="BP129" s="4">
        <v>45</v>
      </c>
      <c r="BQ129" s="4"/>
      <c r="BR129" s="4">
        <v>45</v>
      </c>
      <c r="BS129" s="4">
        <v>45</v>
      </c>
      <c r="BT129" s="4"/>
      <c r="BU129" s="4">
        <v>45</v>
      </c>
      <c r="BV129" s="4"/>
      <c r="BW129" s="4"/>
      <c r="BX129" s="4"/>
      <c r="BY129" s="4"/>
      <c r="BZ129" s="4">
        <v>45</v>
      </c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>
        <v>45</v>
      </c>
      <c r="CP129" s="4"/>
      <c r="CQ129" s="4">
        <v>40</v>
      </c>
      <c r="CR129" s="4"/>
      <c r="CS129" s="4">
        <v>45</v>
      </c>
      <c r="CT129" s="4">
        <v>45</v>
      </c>
      <c r="CU129" s="4">
        <v>45</v>
      </c>
      <c r="CV129" s="4"/>
      <c r="CW129" s="4">
        <v>45</v>
      </c>
      <c r="CX129" s="4"/>
      <c r="CY129" s="4"/>
      <c r="CZ129" s="4"/>
      <c r="DA129" s="4"/>
      <c r="DB129" s="4">
        <v>45</v>
      </c>
      <c r="DC129" s="4">
        <v>45</v>
      </c>
      <c r="DD129" s="4"/>
      <c r="DE129" s="4"/>
      <c r="DF129" s="4"/>
      <c r="DG129" s="4"/>
      <c r="DH129" s="4"/>
      <c r="DI129" s="4"/>
      <c r="DJ129" s="4"/>
      <c r="DK129" s="4"/>
      <c r="DL129" s="4">
        <v>45</v>
      </c>
      <c r="DM129" s="4">
        <v>45</v>
      </c>
      <c r="DN129" s="4">
        <v>45</v>
      </c>
      <c r="DO129" s="4">
        <v>45</v>
      </c>
      <c r="DP129" s="4"/>
      <c r="DQ129" s="4">
        <v>45</v>
      </c>
      <c r="DR129" s="4"/>
      <c r="DS129" s="4">
        <v>45</v>
      </c>
      <c r="DT129" s="4"/>
      <c r="DU129" s="4"/>
      <c r="DV129" s="4"/>
      <c r="DW129" s="4"/>
      <c r="DX129" s="4"/>
      <c r="DY129" s="4"/>
      <c r="DZ129" s="4"/>
      <c r="EA129" s="4">
        <v>45</v>
      </c>
      <c r="EB129" s="4">
        <v>45</v>
      </c>
      <c r="EC129" s="4"/>
      <c r="ED129" s="4">
        <v>45</v>
      </c>
      <c r="EE129" s="4"/>
      <c r="EF129" s="4">
        <v>45</v>
      </c>
      <c r="EG129" s="4">
        <v>45</v>
      </c>
      <c r="EH129" s="4">
        <v>12</v>
      </c>
      <c r="EI129" s="4">
        <v>45</v>
      </c>
      <c r="EJ129" s="4"/>
      <c r="EK129" s="4"/>
      <c r="EL129" s="4">
        <v>45</v>
      </c>
      <c r="EM129" s="4"/>
      <c r="EN129" s="4"/>
      <c r="EO129" s="4"/>
      <c r="EP129" s="4">
        <v>45</v>
      </c>
      <c r="EQ129" s="4"/>
    </row>
    <row r="130" spans="1:147" x14ac:dyDescent="0.25">
      <c r="A130" s="1" t="s">
        <v>129</v>
      </c>
      <c r="B130" s="8" t="s">
        <v>111</v>
      </c>
      <c r="C130" s="4">
        <v>101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>
        <v>64</v>
      </c>
      <c r="U130" s="4"/>
      <c r="V130" s="4"/>
      <c r="W130" s="4">
        <v>20.5</v>
      </c>
      <c r="X130" s="4"/>
      <c r="Y130" s="4"/>
      <c r="Z130" s="4">
        <v>24.3</v>
      </c>
      <c r="AA130" s="4">
        <v>210</v>
      </c>
      <c r="AB130" s="4">
        <v>75.8</v>
      </c>
      <c r="AC130" s="4"/>
      <c r="AD130" s="4">
        <v>62.1</v>
      </c>
      <c r="AE130" s="4">
        <v>101</v>
      </c>
      <c r="AF130" s="4">
        <v>46.3</v>
      </c>
      <c r="AG130" s="4">
        <v>13.1</v>
      </c>
      <c r="AH130" s="4"/>
      <c r="AI130" s="4">
        <v>121</v>
      </c>
      <c r="AJ130" s="4">
        <v>95.6</v>
      </c>
      <c r="AK130" s="4"/>
      <c r="AL130" s="4">
        <v>17.600000000000001</v>
      </c>
      <c r="AM130" s="4">
        <v>29.6</v>
      </c>
      <c r="AN130" s="4">
        <v>35.5</v>
      </c>
      <c r="AO130" s="4"/>
      <c r="AP130" s="4"/>
      <c r="AQ130" s="4"/>
      <c r="AR130" s="4">
        <v>14.1</v>
      </c>
      <c r="AS130" s="4"/>
      <c r="AT130" s="4"/>
      <c r="AU130" s="4">
        <v>170</v>
      </c>
      <c r="AV130" s="4">
        <v>23.3</v>
      </c>
      <c r="AW130" s="4"/>
      <c r="AX130" s="4">
        <v>37.200000000000003</v>
      </c>
      <c r="AY130" s="4">
        <v>23</v>
      </c>
      <c r="AZ130" s="4">
        <v>205</v>
      </c>
      <c r="BA130" s="4">
        <v>6.48</v>
      </c>
      <c r="BB130" s="4">
        <v>13</v>
      </c>
      <c r="BC130" s="4"/>
      <c r="BD130" s="4">
        <v>211</v>
      </c>
      <c r="BE130" s="4">
        <v>56.2</v>
      </c>
      <c r="BF130" s="4">
        <v>42.3</v>
      </c>
      <c r="BG130" s="4">
        <v>157</v>
      </c>
      <c r="BH130" s="4">
        <v>113.44</v>
      </c>
      <c r="BI130" s="4"/>
      <c r="BJ130" s="4"/>
      <c r="BK130" s="4"/>
      <c r="BL130" s="4"/>
      <c r="BM130" s="4">
        <v>111</v>
      </c>
      <c r="BN130" s="4">
        <v>2.21</v>
      </c>
      <c r="BO130" s="4">
        <v>176</v>
      </c>
      <c r="BP130" s="4">
        <v>28.4</v>
      </c>
      <c r="BQ130" s="4"/>
      <c r="BR130" s="4">
        <v>31.1</v>
      </c>
      <c r="BS130" s="4">
        <v>33.700000000000003</v>
      </c>
      <c r="BT130" s="4"/>
      <c r="BU130" s="4">
        <v>51.4</v>
      </c>
      <c r="BV130" s="4"/>
      <c r="BW130" s="4"/>
      <c r="BX130" s="4"/>
      <c r="BY130" s="4"/>
      <c r="BZ130" s="4">
        <v>20.5</v>
      </c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>
        <v>196</v>
      </c>
      <c r="CP130" s="4"/>
      <c r="CQ130" s="4">
        <v>15</v>
      </c>
      <c r="CR130" s="4"/>
      <c r="CS130" s="4">
        <v>7.12</v>
      </c>
      <c r="CT130" s="4">
        <v>23.4</v>
      </c>
      <c r="CU130" s="4">
        <v>54.45</v>
      </c>
      <c r="CV130" s="4"/>
      <c r="CW130" s="4">
        <v>58.4</v>
      </c>
      <c r="CX130" s="4"/>
      <c r="CY130" s="4"/>
      <c r="CZ130" s="4"/>
      <c r="DA130" s="4"/>
      <c r="DB130" s="4">
        <v>10.6</v>
      </c>
      <c r="DC130" s="4">
        <v>12.1</v>
      </c>
      <c r="DD130" s="4"/>
      <c r="DE130" s="4"/>
      <c r="DF130" s="4"/>
      <c r="DG130" s="4"/>
      <c r="DH130" s="4"/>
      <c r="DI130" s="4"/>
      <c r="DJ130" s="4"/>
      <c r="DK130" s="4"/>
      <c r="DL130" s="4">
        <v>191</v>
      </c>
      <c r="DM130" s="4">
        <v>52</v>
      </c>
      <c r="DN130" s="4">
        <v>10</v>
      </c>
      <c r="DO130" s="4">
        <v>91.1</v>
      </c>
      <c r="DP130" s="4"/>
      <c r="DQ130" s="4">
        <v>131</v>
      </c>
      <c r="DR130" s="4"/>
      <c r="DS130" s="4">
        <v>36</v>
      </c>
      <c r="DT130" s="4"/>
      <c r="DU130" s="4"/>
      <c r="DV130" s="4"/>
      <c r="DW130" s="4"/>
      <c r="DX130" s="4"/>
      <c r="DY130" s="4"/>
      <c r="DZ130" s="4"/>
      <c r="EA130" s="4">
        <v>15.6</v>
      </c>
      <c r="EB130" s="4">
        <v>95.7</v>
      </c>
      <c r="EC130" s="4"/>
      <c r="ED130" s="4">
        <v>27.7</v>
      </c>
      <c r="EE130" s="4"/>
      <c r="EF130" s="4">
        <v>39.299999999999997</v>
      </c>
      <c r="EG130" s="4">
        <v>90.6</v>
      </c>
      <c r="EH130" s="4">
        <v>62</v>
      </c>
      <c r="EI130" s="4">
        <v>153</v>
      </c>
      <c r="EJ130" s="4"/>
      <c r="EK130" s="4"/>
      <c r="EL130" s="4">
        <v>42</v>
      </c>
      <c r="EM130" s="4"/>
      <c r="EN130" s="4"/>
      <c r="EO130" s="4"/>
      <c r="EP130" s="4">
        <v>170</v>
      </c>
      <c r="EQ130" s="4"/>
    </row>
    <row r="131" spans="1:147" s="132" customFormat="1" x14ac:dyDescent="0.25">
      <c r="A131" s="2" t="s">
        <v>125</v>
      </c>
      <c r="B131" s="1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</row>
    <row r="132" spans="1:147" x14ac:dyDescent="0.25">
      <c r="A132" s="1" t="s">
        <v>75</v>
      </c>
      <c r="B132" s="8" t="s">
        <v>252</v>
      </c>
      <c r="C132" s="4"/>
      <c r="D132" s="4"/>
      <c r="E132" s="4">
        <v>2.66</v>
      </c>
      <c r="F132" s="4"/>
      <c r="G132" s="4">
        <v>0.03</v>
      </c>
      <c r="H132" s="4"/>
      <c r="I132" s="4"/>
      <c r="J132" s="4">
        <v>0.04</v>
      </c>
      <c r="K132" s="4">
        <v>0.12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>
        <v>0.04</v>
      </c>
      <c r="BZ132" s="4"/>
      <c r="CA132" s="4"/>
      <c r="CB132" s="4"/>
      <c r="CC132" s="4"/>
      <c r="CD132" s="4"/>
      <c r="CE132" s="4">
        <v>0.04</v>
      </c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>
        <v>12.6</v>
      </c>
      <c r="DJ132" s="4">
        <v>19.07</v>
      </c>
      <c r="DK132" s="4">
        <v>12.02</v>
      </c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</row>
    <row r="133" spans="1:147" x14ac:dyDescent="0.25">
      <c r="A133" s="1" t="s">
        <v>13</v>
      </c>
      <c r="B133" s="8" t="s">
        <v>59</v>
      </c>
      <c r="C133" s="4"/>
      <c r="D133" s="4"/>
      <c r="E133" s="4">
        <v>45</v>
      </c>
      <c r="F133" s="4"/>
      <c r="G133" s="4">
        <v>45</v>
      </c>
      <c r="H133" s="4"/>
      <c r="I133" s="4"/>
      <c r="J133" s="4">
        <v>0.02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>
        <v>30</v>
      </c>
      <c r="BZ133" s="4"/>
      <c r="CA133" s="4"/>
      <c r="CB133" s="4"/>
      <c r="CC133" s="4"/>
      <c r="CD133" s="4"/>
      <c r="CE133" s="4">
        <v>0.02</v>
      </c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>
        <v>45</v>
      </c>
      <c r="DJ133" s="4">
        <v>45</v>
      </c>
      <c r="DK133" s="4">
        <v>45</v>
      </c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</row>
    <row r="134" spans="1:147" x14ac:dyDescent="0.25">
      <c r="A134" s="1" t="s">
        <v>129</v>
      </c>
      <c r="B134" s="8" t="s">
        <v>111</v>
      </c>
      <c r="C134" s="4"/>
      <c r="D134" s="4"/>
      <c r="E134" s="4">
        <v>106.39</v>
      </c>
      <c r="F134" s="4"/>
      <c r="G134" s="4">
        <v>95.4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>
        <v>5</v>
      </c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>
        <v>289.52</v>
      </c>
      <c r="DJ134" s="4">
        <v>49.27</v>
      </c>
      <c r="DK134" s="4">
        <v>49.01</v>
      </c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</row>
    <row r="135" spans="1:147" x14ac:dyDescent="0.25">
      <c r="A135" s="1"/>
      <c r="B135" s="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</row>
    <row r="136" spans="1:147" x14ac:dyDescent="0.25">
      <c r="A136" s="1" t="s">
        <v>114</v>
      </c>
      <c r="B136" s="8" t="s">
        <v>256</v>
      </c>
      <c r="C136" s="4">
        <v>0.18</v>
      </c>
      <c r="D136" s="4">
        <v>0.06</v>
      </c>
      <c r="E136" s="4"/>
      <c r="F136" s="4"/>
      <c r="G136" s="4"/>
      <c r="H136" s="4"/>
      <c r="I136" s="4"/>
      <c r="J136" s="4"/>
      <c r="K136" s="4"/>
      <c r="L136" s="4">
        <v>0.01</v>
      </c>
      <c r="M136" s="4">
        <v>7.0000000000000007E-2</v>
      </c>
      <c r="N136" s="4">
        <v>0.04</v>
      </c>
      <c r="O136" s="4">
        <v>0.05</v>
      </c>
      <c r="P136" s="4"/>
      <c r="Q136" s="4">
        <v>7.0000000000000007E-2</v>
      </c>
      <c r="R136" s="4">
        <v>0.04</v>
      </c>
      <c r="S136" s="4"/>
      <c r="T136" s="4"/>
      <c r="U136" s="4"/>
      <c r="V136" s="4"/>
      <c r="W136" s="4">
        <v>0.1</v>
      </c>
      <c r="X136" s="4"/>
      <c r="Y136" s="4"/>
      <c r="Z136" s="4"/>
      <c r="AA136" s="4">
        <v>0.17</v>
      </c>
      <c r="AB136" s="4">
        <v>0.09</v>
      </c>
      <c r="AC136" s="4"/>
      <c r="AD136" s="4"/>
      <c r="AE136" s="4"/>
      <c r="AF136" s="4"/>
      <c r="AG136" s="4">
        <v>0.1</v>
      </c>
      <c r="AH136" s="4">
        <v>0.17</v>
      </c>
      <c r="AI136" s="4">
        <v>0.22</v>
      </c>
      <c r="AJ136" s="4"/>
      <c r="AK136" s="4">
        <v>0.18</v>
      </c>
      <c r="AL136" s="4">
        <v>0.04</v>
      </c>
      <c r="AM136" s="4"/>
      <c r="AN136" s="4">
        <v>0</v>
      </c>
      <c r="AO136" s="4"/>
      <c r="AP136" s="4"/>
      <c r="AQ136" s="4">
        <v>0.13</v>
      </c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>
        <v>0.1</v>
      </c>
      <c r="BM136" s="4"/>
      <c r="BN136" s="4"/>
      <c r="BO136" s="4"/>
      <c r="BP136" s="4"/>
      <c r="BQ136" s="4"/>
      <c r="BR136" s="4">
        <v>0.12</v>
      </c>
      <c r="BS136" s="4">
        <v>7.0000000000000007E-2</v>
      </c>
      <c r="BT136" s="4">
        <v>0.15</v>
      </c>
      <c r="BU136" s="4"/>
      <c r="BV136" s="4">
        <v>0.03</v>
      </c>
      <c r="BW136" s="4">
        <v>0.11</v>
      </c>
      <c r="BX136" s="4">
        <v>0.42</v>
      </c>
      <c r="BY136" s="4"/>
      <c r="BZ136" s="4">
        <v>0.1</v>
      </c>
      <c r="CA136" s="4">
        <v>0.05</v>
      </c>
      <c r="CB136" s="4">
        <v>7.0000000000000007E-2</v>
      </c>
      <c r="CC136" s="4">
        <v>0.04</v>
      </c>
      <c r="CD136" s="4">
        <v>0.12</v>
      </c>
      <c r="CE136" s="4"/>
      <c r="CF136" s="4">
        <v>7.0000000000000007E-2</v>
      </c>
      <c r="CG136" s="4">
        <v>0.05</v>
      </c>
      <c r="CH136" s="4">
        <v>0.05</v>
      </c>
      <c r="CI136" s="4"/>
      <c r="CJ136" s="4">
        <v>0.12</v>
      </c>
      <c r="CK136" s="4">
        <v>7.0000000000000007E-2</v>
      </c>
      <c r="CL136" s="4">
        <v>0.12</v>
      </c>
      <c r="CM136" s="4">
        <v>0.04</v>
      </c>
      <c r="CN136" s="4">
        <v>0.05</v>
      </c>
      <c r="CO136" s="4">
        <v>0.18</v>
      </c>
      <c r="CP136" s="4">
        <v>0.05</v>
      </c>
      <c r="CQ136" s="4"/>
      <c r="CR136" s="4"/>
      <c r="CS136" s="4">
        <v>0.01</v>
      </c>
      <c r="CT136" s="4"/>
      <c r="CU136" s="4"/>
      <c r="CV136" s="4">
        <v>367</v>
      </c>
      <c r="CW136" s="4"/>
      <c r="CX136" s="4"/>
      <c r="CY136" s="4">
        <v>0.19</v>
      </c>
      <c r="CZ136" s="4"/>
      <c r="DA136" s="4"/>
      <c r="DB136" s="4"/>
      <c r="DC136" s="4"/>
      <c r="DD136" s="4">
        <v>0.11</v>
      </c>
      <c r="DE136" s="4">
        <v>0.12</v>
      </c>
      <c r="DF136" s="4"/>
      <c r="DG136" s="4"/>
      <c r="DH136" s="4">
        <v>0.09</v>
      </c>
      <c r="DI136" s="4"/>
      <c r="DJ136" s="4"/>
      <c r="DK136" s="4">
        <v>0.09</v>
      </c>
      <c r="DL136" s="4"/>
      <c r="DM136" s="4"/>
      <c r="DN136" s="4">
        <v>0.1</v>
      </c>
      <c r="DO136" s="4">
        <v>0.09</v>
      </c>
      <c r="DP136" s="4"/>
      <c r="DQ136" s="4"/>
      <c r="DR136" s="4"/>
      <c r="DS136" s="4"/>
      <c r="DT136" s="4"/>
      <c r="DU136" s="4">
        <v>0.28000000000000003</v>
      </c>
      <c r="DV136" s="4"/>
      <c r="DW136" s="4"/>
      <c r="DX136" s="4"/>
      <c r="DY136" s="4"/>
      <c r="DZ136" s="4"/>
      <c r="EA136" s="4"/>
      <c r="EB136" s="4"/>
      <c r="EC136" s="4"/>
      <c r="ED136" s="4"/>
      <c r="EE136" s="4">
        <v>0.06</v>
      </c>
      <c r="EF136" s="4"/>
      <c r="EG136" s="4"/>
      <c r="EH136" s="4"/>
      <c r="EI136" s="4">
        <v>0.1</v>
      </c>
      <c r="EJ136" s="4"/>
      <c r="EK136" s="4"/>
      <c r="EL136" s="4"/>
      <c r="EM136" s="4"/>
      <c r="EN136" s="4"/>
      <c r="EO136" s="4"/>
      <c r="EP136" s="4">
        <v>0.06</v>
      </c>
      <c r="EQ136" s="4"/>
    </row>
    <row r="137" spans="1:147" x14ac:dyDescent="0.25">
      <c r="A137" s="1" t="s">
        <v>532</v>
      </c>
      <c r="B137" s="8" t="s">
        <v>256</v>
      </c>
      <c r="C137" s="4">
        <v>0.31</v>
      </c>
      <c r="D137" s="4"/>
      <c r="E137" s="4"/>
      <c r="F137" s="4"/>
      <c r="G137" s="4"/>
      <c r="H137" s="4">
        <v>0.02</v>
      </c>
      <c r="I137" s="4"/>
      <c r="J137" s="4"/>
      <c r="K137" s="4"/>
      <c r="L137" s="4">
        <v>0.02</v>
      </c>
      <c r="M137" s="4"/>
      <c r="N137" s="4">
        <v>0.01</v>
      </c>
      <c r="O137" s="4">
        <v>0.01</v>
      </c>
      <c r="P137" s="4"/>
      <c r="Q137" s="4"/>
      <c r="R137" s="4">
        <v>0.01</v>
      </c>
      <c r="S137" s="4">
        <v>0.04</v>
      </c>
      <c r="T137" s="4">
        <v>0.02</v>
      </c>
      <c r="U137" s="4">
        <v>0.12</v>
      </c>
      <c r="V137" s="4"/>
      <c r="W137" s="4">
        <v>0</v>
      </c>
      <c r="X137" s="4"/>
      <c r="Y137" s="4"/>
      <c r="Z137" s="4">
        <v>0.05</v>
      </c>
      <c r="AA137" s="4">
        <v>0.03</v>
      </c>
      <c r="AB137" s="4">
        <v>0</v>
      </c>
      <c r="AC137" s="4"/>
      <c r="AD137" s="4">
        <v>0.03</v>
      </c>
      <c r="AE137" s="4">
        <v>0.01</v>
      </c>
      <c r="AF137" s="4">
        <v>0.01</v>
      </c>
      <c r="AG137" s="4"/>
      <c r="AH137" s="4">
        <v>0.05</v>
      </c>
      <c r="AI137" s="4"/>
      <c r="AJ137" s="4"/>
      <c r="AK137" s="4"/>
      <c r="AL137" s="4"/>
      <c r="AM137" s="4"/>
      <c r="AN137" s="4"/>
      <c r="AO137" s="4">
        <v>0.3</v>
      </c>
      <c r="AP137" s="4"/>
      <c r="AQ137" s="4">
        <v>0.02</v>
      </c>
      <c r="AR137" s="4"/>
      <c r="AS137" s="4">
        <v>0.04</v>
      </c>
      <c r="AT137" s="4">
        <v>0.17</v>
      </c>
      <c r="AU137" s="4">
        <v>1.68</v>
      </c>
      <c r="AV137" s="4"/>
      <c r="AW137" s="4"/>
      <c r="AX137" s="4"/>
      <c r="AY137" s="4">
        <v>0.14000000000000001</v>
      </c>
      <c r="AZ137" s="4">
        <v>0.17</v>
      </c>
      <c r="BA137" s="4">
        <v>2.0699999999999998</v>
      </c>
      <c r="BB137" s="4"/>
      <c r="BC137" s="4"/>
      <c r="BD137" s="4"/>
      <c r="BE137" s="4">
        <v>0.14000000000000001</v>
      </c>
      <c r="BF137" s="4"/>
      <c r="BG137" s="4"/>
      <c r="BH137" s="4"/>
      <c r="BI137" s="4"/>
      <c r="BJ137" s="4"/>
      <c r="BK137" s="4"/>
      <c r="BL137" s="4">
        <v>0.01</v>
      </c>
      <c r="BM137" s="4"/>
      <c r="BN137" s="4"/>
      <c r="BO137" s="4"/>
      <c r="BP137" s="4"/>
      <c r="BQ137" s="4"/>
      <c r="BR137" s="4">
        <v>0</v>
      </c>
      <c r="BS137" s="4">
        <v>0</v>
      </c>
      <c r="BT137" s="4"/>
      <c r="BU137" s="4"/>
      <c r="BV137" s="4">
        <v>0.46</v>
      </c>
      <c r="BW137" s="4">
        <v>0.02</v>
      </c>
      <c r="BX137" s="4">
        <v>0.02</v>
      </c>
      <c r="BY137" s="4"/>
      <c r="BZ137" s="4">
        <v>0</v>
      </c>
      <c r="CA137" s="4">
        <v>0.01</v>
      </c>
      <c r="CB137" s="4">
        <v>0.01</v>
      </c>
      <c r="CC137" s="4">
        <v>0.02</v>
      </c>
      <c r="CD137" s="4"/>
      <c r="CE137" s="4"/>
      <c r="CF137" s="4"/>
      <c r="CG137" s="4">
        <v>0.01</v>
      </c>
      <c r="CH137" s="4"/>
      <c r="CI137" s="4">
        <v>0.01</v>
      </c>
      <c r="CJ137" s="4"/>
      <c r="CK137" s="4"/>
      <c r="CL137" s="4"/>
      <c r="CM137" s="4">
        <v>0.01</v>
      </c>
      <c r="CN137" s="4">
        <v>0.01</v>
      </c>
      <c r="CO137" s="4">
        <v>0.01</v>
      </c>
      <c r="CP137" s="4"/>
      <c r="CQ137" s="4"/>
      <c r="CR137" s="4"/>
      <c r="CS137" s="4"/>
      <c r="CT137" s="4"/>
      <c r="CU137" s="4"/>
      <c r="CV137" s="4">
        <v>0.08</v>
      </c>
      <c r="CW137" s="4"/>
      <c r="CX137" s="4"/>
      <c r="CY137" s="4">
        <v>0.25</v>
      </c>
      <c r="CZ137" s="4"/>
      <c r="DA137" s="4">
        <v>0.04</v>
      </c>
      <c r="DB137" s="4">
        <v>0.08</v>
      </c>
      <c r="DC137" s="4"/>
      <c r="DD137" s="4"/>
      <c r="DE137" s="4">
        <v>0.03</v>
      </c>
      <c r="DF137" s="4"/>
      <c r="DG137" s="4">
        <v>1.4E-2</v>
      </c>
      <c r="DH137" s="4">
        <v>0.01</v>
      </c>
      <c r="DI137" s="4"/>
      <c r="DJ137" s="4">
        <v>0.02</v>
      </c>
      <c r="DK137" s="4">
        <v>0.02</v>
      </c>
      <c r="DL137" s="4"/>
      <c r="DM137" s="4"/>
      <c r="DN137" s="4"/>
      <c r="DO137" s="4"/>
      <c r="DP137" s="4"/>
      <c r="DQ137" s="4"/>
      <c r="DR137" s="4">
        <v>0.01</v>
      </c>
      <c r="DS137" s="4"/>
      <c r="DT137" s="4">
        <v>0.01</v>
      </c>
      <c r="DU137" s="4"/>
      <c r="DV137" s="4"/>
      <c r="DW137" s="4"/>
      <c r="DX137" s="4"/>
      <c r="DY137" s="4"/>
      <c r="DZ137" s="4">
        <v>0.02</v>
      </c>
      <c r="EA137" s="4">
        <v>0.01</v>
      </c>
      <c r="EB137" s="4"/>
      <c r="EC137" s="4"/>
      <c r="ED137" s="4"/>
      <c r="EE137" s="4">
        <v>0</v>
      </c>
      <c r="EF137" s="4"/>
      <c r="EG137" s="4">
        <v>0.19</v>
      </c>
      <c r="EH137" s="4"/>
      <c r="EI137" s="4">
        <v>0.01</v>
      </c>
      <c r="EJ137" s="4"/>
      <c r="EK137" s="4"/>
      <c r="EL137" s="4"/>
      <c r="EM137" s="4"/>
      <c r="EN137" s="4"/>
      <c r="EO137" s="4">
        <v>0.11</v>
      </c>
      <c r="EP137" s="4"/>
      <c r="EQ137" s="4"/>
    </row>
    <row r="138" spans="1:147" x14ac:dyDescent="0.25">
      <c r="A138" s="1" t="s">
        <v>255</v>
      </c>
      <c r="B138" s="8" t="s">
        <v>256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</row>
    <row r="139" spans="1:147" x14ac:dyDescent="0.25">
      <c r="A139" s="1" t="s">
        <v>116</v>
      </c>
      <c r="B139" s="8" t="s">
        <v>257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</row>
    <row r="140" spans="1:147" x14ac:dyDescent="0.25">
      <c r="A140" s="1" t="s">
        <v>173</v>
      </c>
      <c r="B140" s="8" t="s">
        <v>174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</row>
    <row r="141" spans="1:147" x14ac:dyDescent="0.25">
      <c r="A141" s="1" t="s">
        <v>115</v>
      </c>
      <c r="B141" s="8" t="s">
        <v>257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</row>
    <row r="142" spans="1:147" x14ac:dyDescent="0.25">
      <c r="A142" s="1" t="s">
        <v>173</v>
      </c>
      <c r="B142" s="8" t="s">
        <v>174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</row>
    <row r="143" spans="1:147" x14ac:dyDescent="0.25">
      <c r="A143" s="1" t="s">
        <v>53</v>
      </c>
      <c r="B143" s="8" t="s">
        <v>258</v>
      </c>
      <c r="C143" s="4">
        <v>0.32</v>
      </c>
      <c r="D143" s="4">
        <v>0.6</v>
      </c>
      <c r="E143" s="4">
        <v>4.22</v>
      </c>
      <c r="F143" s="4">
        <v>0.84</v>
      </c>
      <c r="G143" s="4">
        <v>0.75</v>
      </c>
      <c r="H143" s="4">
        <v>0.55000000000000004</v>
      </c>
      <c r="I143" s="4">
        <v>0.92</v>
      </c>
      <c r="J143" s="4">
        <v>0.79</v>
      </c>
      <c r="K143" s="4">
        <v>1.1499999999999999</v>
      </c>
      <c r="L143" s="4">
        <v>0.62</v>
      </c>
      <c r="M143" s="4">
        <v>2.33</v>
      </c>
      <c r="N143" s="4">
        <v>0.57999999999999996</v>
      </c>
      <c r="O143" s="4">
        <v>0.75</v>
      </c>
      <c r="P143" s="4"/>
      <c r="Q143" s="4">
        <v>1.36</v>
      </c>
      <c r="R143" s="4">
        <v>3.26</v>
      </c>
      <c r="S143" s="4">
        <v>1.47</v>
      </c>
      <c r="T143" s="4">
        <v>0.5</v>
      </c>
      <c r="U143" s="4">
        <v>1.0900000000000001</v>
      </c>
      <c r="V143" s="4">
        <v>0.75</v>
      </c>
      <c r="W143" s="4">
        <v>3.54</v>
      </c>
      <c r="X143" s="4">
        <v>0.42</v>
      </c>
      <c r="Y143" s="4">
        <v>0.69</v>
      </c>
      <c r="Z143" s="4">
        <v>0.81</v>
      </c>
      <c r="AA143" s="4">
        <v>0.44</v>
      </c>
      <c r="AB143" s="4">
        <v>0.44</v>
      </c>
      <c r="AC143" s="4">
        <v>1.1599999999999999</v>
      </c>
      <c r="AD143" s="4">
        <v>0.21</v>
      </c>
      <c r="AE143" s="4">
        <v>0.44</v>
      </c>
      <c r="AF143" s="4">
        <v>7.0000000000000007E-2</v>
      </c>
      <c r="AG143" s="4">
        <v>1.1100000000000001</v>
      </c>
      <c r="AH143" s="4">
        <v>0.3</v>
      </c>
      <c r="AI143" s="4">
        <v>1.1100000000000001</v>
      </c>
      <c r="AJ143" s="4">
        <v>0.33</v>
      </c>
      <c r="AK143" s="4">
        <v>1.41</v>
      </c>
      <c r="AL143" s="4"/>
      <c r="AM143" s="4">
        <v>0.31</v>
      </c>
      <c r="AN143" s="4">
        <v>0.33</v>
      </c>
      <c r="AO143" s="4">
        <v>0.96</v>
      </c>
      <c r="AP143" s="4">
        <v>0.54</v>
      </c>
      <c r="AQ143" s="4">
        <v>0.4</v>
      </c>
      <c r="AR143" s="4">
        <v>0.9</v>
      </c>
      <c r="AS143" s="4">
        <v>0.16</v>
      </c>
      <c r="AT143" s="4">
        <v>0.43</v>
      </c>
      <c r="AU143" s="4">
        <v>0.99</v>
      </c>
      <c r="AV143" s="4">
        <v>0.9</v>
      </c>
      <c r="AW143" s="4">
        <v>0.86</v>
      </c>
      <c r="AX143" s="4">
        <v>0.4</v>
      </c>
      <c r="AY143" s="4">
        <v>0.95</v>
      </c>
      <c r="AZ143" s="4">
        <v>0.56999999999999995</v>
      </c>
      <c r="BA143" s="4">
        <v>0.42</v>
      </c>
      <c r="BB143" s="4">
        <v>0.32</v>
      </c>
      <c r="BC143" s="4">
        <v>1.08</v>
      </c>
      <c r="BD143" s="4">
        <v>0.63</v>
      </c>
      <c r="BE143" s="4">
        <v>0.76</v>
      </c>
      <c r="BF143" s="4">
        <v>0.28999999999999998</v>
      </c>
      <c r="BG143" s="4">
        <v>0.56000000000000005</v>
      </c>
      <c r="BH143" s="4">
        <v>0.64</v>
      </c>
      <c r="BI143" s="4">
        <v>0.28999999999999998</v>
      </c>
      <c r="BJ143" s="4">
        <v>0.7</v>
      </c>
      <c r="BK143" s="4">
        <v>1.3</v>
      </c>
      <c r="BL143" s="4">
        <v>0.88</v>
      </c>
      <c r="BM143" s="4">
        <v>1.53</v>
      </c>
      <c r="BN143" s="4">
        <v>1.72</v>
      </c>
      <c r="BO143" s="4">
        <v>0.84</v>
      </c>
      <c r="BP143" s="4">
        <v>0.63</v>
      </c>
      <c r="BQ143" s="4">
        <v>0.01</v>
      </c>
      <c r="BR143" s="4">
        <v>1.03</v>
      </c>
      <c r="BS143" s="4">
        <v>0.95</v>
      </c>
      <c r="BT143" s="4"/>
      <c r="BU143" s="4">
        <v>0.39</v>
      </c>
      <c r="BV143" s="4">
        <v>3.36</v>
      </c>
      <c r="BW143" s="4">
        <v>0.44</v>
      </c>
      <c r="BX143" s="4">
        <v>0.23</v>
      </c>
      <c r="BY143" s="4">
        <v>0.83</v>
      </c>
      <c r="BZ143" s="4">
        <v>3.54</v>
      </c>
      <c r="CA143" s="4">
        <v>0.4</v>
      </c>
      <c r="CB143" s="4">
        <v>1.1499999999999999</v>
      </c>
      <c r="CC143" s="4">
        <v>1.0900000000000001</v>
      </c>
      <c r="CD143" s="4">
        <v>2.0699999999999998</v>
      </c>
      <c r="CE143" s="4">
        <v>0.86</v>
      </c>
      <c r="CF143" s="4">
        <v>2.39</v>
      </c>
      <c r="CG143" s="4">
        <v>0.44</v>
      </c>
      <c r="CH143" s="4">
        <v>1.1399999999999999</v>
      </c>
      <c r="CI143" s="4">
        <v>1.56</v>
      </c>
      <c r="CJ143" s="4">
        <v>1.25</v>
      </c>
      <c r="CK143" s="4">
        <v>1.32</v>
      </c>
      <c r="CL143" s="4">
        <v>0.6</v>
      </c>
      <c r="CM143" s="4">
        <v>1.25</v>
      </c>
      <c r="CN143" s="4">
        <v>0.4</v>
      </c>
      <c r="CO143" s="4">
        <v>1.23</v>
      </c>
      <c r="CP143" s="4">
        <v>0.59</v>
      </c>
      <c r="CQ143" s="4">
        <v>0.35</v>
      </c>
      <c r="CR143" s="4">
        <v>1.48</v>
      </c>
      <c r="CS143" s="4">
        <v>2.39</v>
      </c>
      <c r="CT143" s="4">
        <v>0.41</v>
      </c>
      <c r="CU143" s="4">
        <v>0.64</v>
      </c>
      <c r="CV143" s="4">
        <v>1.05</v>
      </c>
      <c r="CW143" s="4">
        <v>1.34</v>
      </c>
      <c r="CX143" s="4">
        <v>0.45</v>
      </c>
      <c r="CY143" s="4">
        <v>1.76</v>
      </c>
      <c r="CZ143" s="4">
        <v>1.58</v>
      </c>
      <c r="DA143" s="4">
        <v>1.1599999999999999</v>
      </c>
      <c r="DB143" s="4">
        <v>1.2</v>
      </c>
      <c r="DC143" s="4">
        <v>0.85</v>
      </c>
      <c r="DD143" s="4">
        <v>1.08</v>
      </c>
      <c r="DE143" s="4">
        <v>0.55000000000000004</v>
      </c>
      <c r="DF143" s="4">
        <v>0.74</v>
      </c>
      <c r="DG143" s="4">
        <v>0.54</v>
      </c>
      <c r="DH143" s="4">
        <v>0.9</v>
      </c>
      <c r="DI143" s="4">
        <v>7.82</v>
      </c>
      <c r="DJ143" s="4">
        <v>0.73</v>
      </c>
      <c r="DK143" s="4">
        <v>1.82</v>
      </c>
      <c r="DL143" s="4">
        <v>0.51</v>
      </c>
      <c r="DM143" s="4">
        <v>0.12</v>
      </c>
      <c r="DN143" s="4">
        <v>1.57</v>
      </c>
      <c r="DO143" s="4">
        <v>1.57</v>
      </c>
      <c r="DP143" s="4">
        <v>0.32</v>
      </c>
      <c r="DQ143" s="4">
        <v>0.44</v>
      </c>
      <c r="DR143" s="4">
        <v>0.96</v>
      </c>
      <c r="DS143" s="4">
        <v>0.28999999999999998</v>
      </c>
      <c r="DT143" s="4">
        <v>1.0900000000000001</v>
      </c>
      <c r="DU143" s="4">
        <v>0.86</v>
      </c>
      <c r="DV143" s="4">
        <v>0.76</v>
      </c>
      <c r="DW143" s="4">
        <v>0.69</v>
      </c>
      <c r="DX143" s="4">
        <v>1.01</v>
      </c>
      <c r="DY143" s="4">
        <v>1.1100000000000001</v>
      </c>
      <c r="DZ143" s="4">
        <v>0.55000000000000004</v>
      </c>
      <c r="EA143" s="4">
        <v>0.61</v>
      </c>
      <c r="EB143" s="4">
        <v>0.4</v>
      </c>
      <c r="EC143" s="4">
        <v>0.4</v>
      </c>
      <c r="ED143" s="4">
        <v>0.98</v>
      </c>
      <c r="EE143" s="4">
        <v>0.77</v>
      </c>
      <c r="EF143" s="4">
        <v>0.78</v>
      </c>
      <c r="EG143" s="4">
        <v>0.76</v>
      </c>
      <c r="EH143" s="4">
        <v>0.6</v>
      </c>
      <c r="EI143" s="4">
        <v>0.47</v>
      </c>
      <c r="EJ143" s="4">
        <v>0.77</v>
      </c>
      <c r="EK143" s="4">
        <v>0.37</v>
      </c>
      <c r="EL143" s="4">
        <v>1.91</v>
      </c>
      <c r="EM143" s="4">
        <v>0.15</v>
      </c>
      <c r="EN143" s="4">
        <v>0.38</v>
      </c>
      <c r="EO143" s="4">
        <v>0.68</v>
      </c>
      <c r="EP143" s="4">
        <v>0.56000000000000005</v>
      </c>
      <c r="EQ143" s="4">
        <v>2.09</v>
      </c>
    </row>
    <row r="144" spans="1:147" x14ac:dyDescent="0.25">
      <c r="A144" s="1" t="s">
        <v>54</v>
      </c>
      <c r="B144" s="8" t="s">
        <v>258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</row>
    <row r="145" spans="1:147" x14ac:dyDescent="0.25">
      <c r="A145" s="1" t="s">
        <v>55</v>
      </c>
      <c r="B145" s="8" t="s">
        <v>258</v>
      </c>
      <c r="C145" s="4">
        <v>40.01</v>
      </c>
      <c r="D145" s="4"/>
      <c r="E145" s="4">
        <v>29.53</v>
      </c>
      <c r="F145" s="4"/>
      <c r="G145" s="4">
        <v>36.61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>
        <v>0.15</v>
      </c>
      <c r="AC145" s="4"/>
      <c r="AD145" s="4"/>
      <c r="AE145" s="4"/>
      <c r="AF145" s="4"/>
      <c r="AG145" s="4"/>
      <c r="AH145" s="4">
        <v>10.85</v>
      </c>
      <c r="AI145" s="4"/>
      <c r="AJ145" s="4"/>
      <c r="AK145" s="4">
        <v>36.89</v>
      </c>
      <c r="AL145" s="4"/>
      <c r="AM145" s="4"/>
      <c r="AN145" s="4"/>
      <c r="AO145" s="4"/>
      <c r="AP145" s="4"/>
      <c r="AQ145" s="4">
        <v>14.06</v>
      </c>
      <c r="AR145" s="4"/>
      <c r="AS145" s="4">
        <v>11.6</v>
      </c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>
        <v>15.5</v>
      </c>
      <c r="BX145" s="4">
        <v>13.21</v>
      </c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>
        <v>26.33</v>
      </c>
      <c r="CK145" s="4"/>
      <c r="CL145" s="4">
        <v>21.36</v>
      </c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>
        <v>26.08</v>
      </c>
      <c r="DE145" s="4">
        <v>0.22</v>
      </c>
      <c r="DF145" s="4"/>
      <c r="DG145" s="4">
        <v>25.81</v>
      </c>
      <c r="DH145" s="4"/>
      <c r="DI145" s="4"/>
      <c r="DJ145" s="4"/>
      <c r="DK145" s="4">
        <v>34.770000000000003</v>
      </c>
      <c r="DL145" s="4"/>
      <c r="DM145" s="4"/>
      <c r="DN145" s="4"/>
      <c r="DO145" s="4"/>
      <c r="DP145" s="4"/>
      <c r="DQ145" s="4"/>
      <c r="DR145" s="4">
        <v>25.03</v>
      </c>
      <c r="DS145" s="4"/>
      <c r="DT145" s="4"/>
      <c r="DU145" s="4"/>
      <c r="DV145" s="4">
        <v>16.670000000000002</v>
      </c>
      <c r="DW145" s="4">
        <v>28.08</v>
      </c>
      <c r="DX145" s="4">
        <v>18.98</v>
      </c>
      <c r="DY145" s="4">
        <v>36.17</v>
      </c>
      <c r="DZ145" s="4"/>
      <c r="EA145" s="4"/>
      <c r="EB145" s="4"/>
      <c r="EC145" s="4"/>
      <c r="ED145" s="4"/>
      <c r="EE145" s="4"/>
      <c r="EF145" s="4"/>
      <c r="EG145" s="4"/>
      <c r="EH145" s="4"/>
      <c r="EI145" s="4">
        <v>0.05</v>
      </c>
      <c r="EJ145" s="4"/>
      <c r="EK145" s="4">
        <v>31.77</v>
      </c>
      <c r="EL145" s="4"/>
      <c r="EM145" s="4"/>
      <c r="EN145" s="4"/>
      <c r="EO145" s="4"/>
      <c r="EP145" s="4"/>
      <c r="EQ145" s="4"/>
    </row>
    <row r="146" spans="1:147" x14ac:dyDescent="0.25">
      <c r="A146" s="1" t="s">
        <v>56</v>
      </c>
      <c r="B146" s="8" t="s">
        <v>258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</row>
    <row r="147" spans="1:147" x14ac:dyDescent="0.25">
      <c r="A147" s="1" t="s">
        <v>57</v>
      </c>
      <c r="B147" s="8" t="s">
        <v>258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</row>
    <row r="148" spans="1:147" x14ac:dyDescent="0.25">
      <c r="A148" s="1"/>
      <c r="B148" s="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</row>
    <row r="149" spans="1:147" x14ac:dyDescent="0.25">
      <c r="A149" s="1"/>
      <c r="B149" s="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</row>
    <row r="150" spans="1:147" x14ac:dyDescent="0.25">
      <c r="A150" s="3" t="s">
        <v>175</v>
      </c>
      <c r="B150" s="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</row>
    <row r="151" spans="1:147" s="132" customFormat="1" x14ac:dyDescent="0.25">
      <c r="A151" s="2" t="s">
        <v>50</v>
      </c>
      <c r="B151" s="1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</row>
    <row r="152" spans="1:147" x14ac:dyDescent="0.25">
      <c r="A152" s="1" t="s">
        <v>176</v>
      </c>
      <c r="B152" s="8"/>
      <c r="C152" s="4">
        <v>24.13</v>
      </c>
      <c r="D152" s="4">
        <v>99.3</v>
      </c>
      <c r="E152" s="4">
        <v>95.75</v>
      </c>
      <c r="F152" s="4">
        <v>99.41</v>
      </c>
      <c r="G152" s="4">
        <v>88.75</v>
      </c>
      <c r="H152" s="4">
        <v>56.99</v>
      </c>
      <c r="I152" s="4">
        <v>100</v>
      </c>
      <c r="J152" s="4">
        <v>100</v>
      </c>
      <c r="K152" s="4">
        <v>100</v>
      </c>
      <c r="L152" s="4">
        <v>100</v>
      </c>
      <c r="M152" s="4">
        <v>100</v>
      </c>
      <c r="N152" s="4">
        <v>100</v>
      </c>
      <c r="O152" s="4">
        <v>100</v>
      </c>
      <c r="P152" s="4"/>
      <c r="Q152" s="4">
        <v>100</v>
      </c>
      <c r="R152" s="4">
        <v>100</v>
      </c>
      <c r="S152" s="4">
        <v>100</v>
      </c>
      <c r="T152" s="4">
        <v>100</v>
      </c>
      <c r="U152" s="4">
        <v>100</v>
      </c>
      <c r="V152" s="4">
        <v>100</v>
      </c>
      <c r="W152" s="4">
        <v>100</v>
      </c>
      <c r="X152" s="4">
        <v>100</v>
      </c>
      <c r="Y152" s="4">
        <v>93.15</v>
      </c>
      <c r="Z152" s="4">
        <v>100</v>
      </c>
      <c r="AA152" s="4">
        <v>90</v>
      </c>
      <c r="AB152" s="4">
        <v>100</v>
      </c>
      <c r="AC152" s="4">
        <v>100</v>
      </c>
      <c r="AD152" s="4">
        <v>100</v>
      </c>
      <c r="AE152" s="4">
        <v>100</v>
      </c>
      <c r="AF152" s="4">
        <v>100</v>
      </c>
      <c r="AG152" s="4">
        <v>100</v>
      </c>
      <c r="AH152" s="4">
        <v>100</v>
      </c>
      <c r="AI152" s="4">
        <v>79.209999999999994</v>
      </c>
      <c r="AJ152" s="4">
        <v>100</v>
      </c>
      <c r="AK152" s="4">
        <v>100</v>
      </c>
      <c r="AL152" s="4">
        <v>95.37</v>
      </c>
      <c r="AM152" s="4">
        <v>95.42</v>
      </c>
      <c r="AN152" s="4">
        <v>86.3</v>
      </c>
      <c r="AO152" s="4">
        <v>100</v>
      </c>
      <c r="AP152" s="4">
        <v>91.7</v>
      </c>
      <c r="AQ152" s="4">
        <v>100</v>
      </c>
      <c r="AR152" s="4">
        <v>100</v>
      </c>
      <c r="AS152" s="4">
        <v>100</v>
      </c>
      <c r="AT152" s="4">
        <v>100</v>
      </c>
      <c r="AU152" s="4">
        <v>100</v>
      </c>
      <c r="AV152" s="4">
        <v>100</v>
      </c>
      <c r="AW152" s="4">
        <v>100</v>
      </c>
      <c r="AX152" s="4">
        <v>100</v>
      </c>
      <c r="AY152" s="4">
        <v>100</v>
      </c>
      <c r="AZ152" s="4">
        <v>100</v>
      </c>
      <c r="BA152" s="4">
        <v>100</v>
      </c>
      <c r="BB152" s="4">
        <v>100</v>
      </c>
      <c r="BC152" s="4">
        <v>100</v>
      </c>
      <c r="BD152" s="4">
        <v>100</v>
      </c>
      <c r="BE152" s="4">
        <v>100</v>
      </c>
      <c r="BF152" s="4">
        <v>100</v>
      </c>
      <c r="BG152" s="4">
        <v>100</v>
      </c>
      <c r="BH152" s="4">
        <v>100</v>
      </c>
      <c r="BI152" s="4">
        <v>100</v>
      </c>
      <c r="BJ152" s="4">
        <v>100</v>
      </c>
      <c r="BK152" s="4">
        <v>100</v>
      </c>
      <c r="BL152" s="4">
        <v>100</v>
      </c>
      <c r="BM152" s="4">
        <v>43.43</v>
      </c>
      <c r="BN152" s="4">
        <v>20.22</v>
      </c>
      <c r="BO152" s="4">
        <v>100</v>
      </c>
      <c r="BP152" s="4">
        <v>55.43</v>
      </c>
      <c r="BQ152" s="4">
        <v>100</v>
      </c>
      <c r="BR152" s="4">
        <v>100</v>
      </c>
      <c r="BS152" s="4">
        <v>100</v>
      </c>
      <c r="BT152" s="4">
        <v>100</v>
      </c>
      <c r="BU152" s="4">
        <v>100</v>
      </c>
      <c r="BV152" s="4">
        <v>100</v>
      </c>
      <c r="BW152" s="4">
        <v>88.09</v>
      </c>
      <c r="BX152" s="4">
        <v>92.95</v>
      </c>
      <c r="BY152" s="4">
        <v>100</v>
      </c>
      <c r="BZ152" s="4">
        <v>100</v>
      </c>
      <c r="CA152" s="4">
        <v>100</v>
      </c>
      <c r="CB152" s="4">
        <v>100</v>
      </c>
      <c r="CC152" s="4">
        <v>100</v>
      </c>
      <c r="CD152" s="4">
        <v>100</v>
      </c>
      <c r="CE152" s="4">
        <v>100</v>
      </c>
      <c r="CF152" s="4">
        <v>100</v>
      </c>
      <c r="CG152" s="4">
        <v>100</v>
      </c>
      <c r="CH152" s="4">
        <v>100</v>
      </c>
      <c r="CI152" s="4">
        <v>100</v>
      </c>
      <c r="CJ152" s="4">
        <v>100</v>
      </c>
      <c r="CK152" s="4">
        <v>100</v>
      </c>
      <c r="CL152" s="4">
        <v>100</v>
      </c>
      <c r="CM152" s="4">
        <v>100</v>
      </c>
      <c r="CN152" s="4">
        <v>100</v>
      </c>
      <c r="CO152" s="4">
        <v>100</v>
      </c>
      <c r="CP152" s="4">
        <v>100</v>
      </c>
      <c r="CQ152" s="4">
        <v>100</v>
      </c>
      <c r="CR152" s="4">
        <v>100</v>
      </c>
      <c r="CS152" s="4">
        <v>100</v>
      </c>
      <c r="CT152" s="4">
        <v>100</v>
      </c>
      <c r="CU152" s="4">
        <v>100</v>
      </c>
      <c r="CV152" s="4">
        <v>100</v>
      </c>
      <c r="CW152" s="4">
        <v>100</v>
      </c>
      <c r="CX152" s="4">
        <v>100</v>
      </c>
      <c r="CY152" s="4">
        <v>100</v>
      </c>
      <c r="CZ152" s="4">
        <v>100</v>
      </c>
      <c r="DA152" s="4">
        <v>100</v>
      </c>
      <c r="DB152" s="4">
        <v>100</v>
      </c>
      <c r="DC152" s="4">
        <v>100</v>
      </c>
      <c r="DD152" s="4">
        <v>100</v>
      </c>
      <c r="DE152" s="4">
        <v>100</v>
      </c>
      <c r="DF152" s="4">
        <v>100</v>
      </c>
      <c r="DG152" s="4">
        <v>100</v>
      </c>
      <c r="DH152" s="4">
        <v>100</v>
      </c>
      <c r="DI152" s="4">
        <v>94.5</v>
      </c>
      <c r="DJ152" s="4">
        <v>100</v>
      </c>
      <c r="DK152" s="4">
        <v>100</v>
      </c>
      <c r="DL152" s="4">
        <v>100</v>
      </c>
      <c r="DM152" s="4">
        <v>100</v>
      </c>
      <c r="DN152" s="4">
        <v>100</v>
      </c>
      <c r="DO152" s="4">
        <v>100</v>
      </c>
      <c r="DP152" s="4">
        <v>80.7</v>
      </c>
      <c r="DQ152" s="4">
        <v>100</v>
      </c>
      <c r="DR152" s="4">
        <v>86.73</v>
      </c>
      <c r="DS152" s="4">
        <v>90.43</v>
      </c>
      <c r="DT152" s="4">
        <v>100</v>
      </c>
      <c r="DU152" s="4">
        <v>67.77</v>
      </c>
      <c r="DV152" s="4">
        <v>100</v>
      </c>
      <c r="DW152" s="4">
        <v>95.33</v>
      </c>
      <c r="DX152" s="4">
        <v>67.03</v>
      </c>
      <c r="DY152" s="4">
        <v>84.91</v>
      </c>
      <c r="DZ152" s="4">
        <v>56.99</v>
      </c>
      <c r="EA152" s="4">
        <v>100</v>
      </c>
      <c r="EB152" s="4">
        <v>100</v>
      </c>
      <c r="EC152" s="4">
        <v>100</v>
      </c>
      <c r="ED152" s="4">
        <v>70</v>
      </c>
      <c r="EE152" s="4">
        <v>100</v>
      </c>
      <c r="EF152" s="4">
        <v>100</v>
      </c>
      <c r="EG152" s="4">
        <v>100</v>
      </c>
      <c r="EH152" s="4">
        <v>100</v>
      </c>
      <c r="EI152" s="4">
        <v>100</v>
      </c>
      <c r="EJ152" s="4">
        <v>42.48</v>
      </c>
      <c r="EK152" s="4">
        <v>100</v>
      </c>
      <c r="EL152" s="4">
        <v>100</v>
      </c>
      <c r="EM152" s="4">
        <v>100</v>
      </c>
      <c r="EN152" s="4">
        <v>0</v>
      </c>
      <c r="EO152" s="4">
        <v>100</v>
      </c>
      <c r="EP152" s="4">
        <v>100</v>
      </c>
      <c r="EQ152" s="4">
        <v>100</v>
      </c>
    </row>
    <row r="153" spans="1:147" x14ac:dyDescent="0.25">
      <c r="A153" s="1" t="s">
        <v>259</v>
      </c>
      <c r="B153" s="8"/>
      <c r="C153" s="4">
        <v>0</v>
      </c>
      <c r="D153" s="4">
        <v>0.7</v>
      </c>
      <c r="E153" s="4">
        <v>4.25</v>
      </c>
      <c r="F153" s="4">
        <v>0.59</v>
      </c>
      <c r="G153" s="4">
        <v>11.25</v>
      </c>
      <c r="H153" s="4">
        <v>43.01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/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6.85</v>
      </c>
      <c r="Z153" s="4">
        <v>0</v>
      </c>
      <c r="AA153" s="4">
        <v>10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18.96</v>
      </c>
      <c r="AJ153" s="4">
        <v>0</v>
      </c>
      <c r="AK153" s="4">
        <v>0</v>
      </c>
      <c r="AL153" s="4">
        <v>4.63</v>
      </c>
      <c r="AM153" s="4">
        <v>4.58</v>
      </c>
      <c r="AN153" s="4">
        <v>13.7</v>
      </c>
      <c r="AO153" s="4">
        <v>0</v>
      </c>
      <c r="AP153" s="4">
        <v>8.3000000000000007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56.57</v>
      </c>
      <c r="BN153" s="4">
        <v>79.78</v>
      </c>
      <c r="BO153" s="4">
        <v>0</v>
      </c>
      <c r="BP153" s="4">
        <v>44.57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11.91</v>
      </c>
      <c r="BX153" s="4">
        <v>7.05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5.5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19.3</v>
      </c>
      <c r="DQ153" s="4">
        <v>0</v>
      </c>
      <c r="DR153" s="4">
        <v>13.27</v>
      </c>
      <c r="DS153" s="4">
        <v>33.32</v>
      </c>
      <c r="DT153" s="4">
        <v>0</v>
      </c>
      <c r="DU153" s="4">
        <v>2.44</v>
      </c>
      <c r="DV153" s="4">
        <v>0</v>
      </c>
      <c r="DW153" s="4">
        <v>4.67</v>
      </c>
      <c r="DX153" s="4">
        <v>32.97</v>
      </c>
      <c r="DY153" s="4">
        <v>15.09</v>
      </c>
      <c r="DZ153" s="4">
        <v>43.01</v>
      </c>
      <c r="EA153" s="4">
        <v>0</v>
      </c>
      <c r="EB153" s="4">
        <v>0</v>
      </c>
      <c r="EC153" s="4">
        <v>0</v>
      </c>
      <c r="ED153" s="4">
        <v>30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57.52</v>
      </c>
      <c r="EK153" s="4">
        <v>0</v>
      </c>
      <c r="EL153" s="4">
        <v>0</v>
      </c>
      <c r="EM153" s="4">
        <v>0</v>
      </c>
      <c r="EN153" s="4">
        <v>100</v>
      </c>
      <c r="EO153" s="4">
        <v>0</v>
      </c>
      <c r="EP153" s="4">
        <v>0</v>
      </c>
      <c r="EQ153" s="4">
        <v>0</v>
      </c>
    </row>
    <row r="154" spans="1:147" x14ac:dyDescent="0.25">
      <c r="A154" s="1" t="s">
        <v>178</v>
      </c>
      <c r="B154" s="8"/>
      <c r="C154" s="4">
        <v>75.87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/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1.83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29.78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</row>
    <row r="155" spans="1:147" s="132" customFormat="1" x14ac:dyDescent="0.25">
      <c r="A155" s="2" t="s">
        <v>242</v>
      </c>
      <c r="B155" s="1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</row>
    <row r="156" spans="1:147" x14ac:dyDescent="0.25">
      <c r="A156" s="1" t="s">
        <v>176</v>
      </c>
      <c r="B156" s="8"/>
      <c r="C156" s="4">
        <v>0</v>
      </c>
      <c r="D156" s="4">
        <v>100</v>
      </c>
      <c r="E156" s="4">
        <v>100</v>
      </c>
      <c r="F156" s="4">
        <v>100</v>
      </c>
      <c r="G156" s="4">
        <v>100</v>
      </c>
      <c r="H156" s="4">
        <v>51.19</v>
      </c>
      <c r="I156" s="4">
        <v>100</v>
      </c>
      <c r="J156" s="4">
        <v>100</v>
      </c>
      <c r="K156" s="4">
        <v>100</v>
      </c>
      <c r="L156" s="4">
        <v>100</v>
      </c>
      <c r="M156" s="4">
        <v>100</v>
      </c>
      <c r="N156" s="4">
        <v>100</v>
      </c>
      <c r="O156" s="4">
        <v>100</v>
      </c>
      <c r="P156" s="4"/>
      <c r="Q156" s="4">
        <v>100</v>
      </c>
      <c r="R156" s="4">
        <v>100</v>
      </c>
      <c r="S156" s="4">
        <v>0</v>
      </c>
      <c r="T156" s="4">
        <v>0</v>
      </c>
      <c r="U156" s="4">
        <v>100</v>
      </c>
      <c r="V156" s="4">
        <v>0</v>
      </c>
      <c r="W156" s="4">
        <v>100</v>
      </c>
      <c r="X156" s="4">
        <v>100</v>
      </c>
      <c r="Y156" s="4">
        <v>100</v>
      </c>
      <c r="Z156" s="4">
        <v>100</v>
      </c>
      <c r="AA156" s="4">
        <v>6</v>
      </c>
      <c r="AB156" s="4">
        <v>100</v>
      </c>
      <c r="AC156" s="4">
        <v>0</v>
      </c>
      <c r="AD156" s="4">
        <v>100</v>
      </c>
      <c r="AE156" s="4">
        <v>100</v>
      </c>
      <c r="AF156" s="4">
        <v>100</v>
      </c>
      <c r="AG156" s="4">
        <v>100</v>
      </c>
      <c r="AH156" s="4">
        <v>100</v>
      </c>
      <c r="AI156" s="4">
        <v>100</v>
      </c>
      <c r="AJ156" s="4">
        <v>100</v>
      </c>
      <c r="AK156" s="4">
        <v>0</v>
      </c>
      <c r="AL156" s="4">
        <v>95.37</v>
      </c>
      <c r="AM156" s="4">
        <v>98.75</v>
      </c>
      <c r="AN156" s="4">
        <v>100</v>
      </c>
      <c r="AO156" s="4">
        <v>100</v>
      </c>
      <c r="AP156" s="4">
        <v>77.2</v>
      </c>
      <c r="AQ156" s="4">
        <v>100</v>
      </c>
      <c r="AR156" s="4">
        <v>100</v>
      </c>
      <c r="AS156" s="4">
        <v>100</v>
      </c>
      <c r="AT156" s="4">
        <v>100</v>
      </c>
      <c r="AU156" s="4">
        <v>100</v>
      </c>
      <c r="AV156" s="4">
        <v>100</v>
      </c>
      <c r="AW156" s="4">
        <v>100</v>
      </c>
      <c r="AX156" s="4">
        <v>100</v>
      </c>
      <c r="AY156" s="4">
        <v>100</v>
      </c>
      <c r="AZ156" s="4">
        <v>100</v>
      </c>
      <c r="BA156" s="4">
        <v>100</v>
      </c>
      <c r="BB156" s="4">
        <v>100</v>
      </c>
      <c r="BC156" s="4">
        <v>100</v>
      </c>
      <c r="BD156" s="4">
        <v>100</v>
      </c>
      <c r="BE156" s="4">
        <v>100</v>
      </c>
      <c r="BF156" s="4">
        <v>100</v>
      </c>
      <c r="BG156" s="4">
        <v>100</v>
      </c>
      <c r="BH156" s="4">
        <v>100</v>
      </c>
      <c r="BI156" s="4">
        <v>100</v>
      </c>
      <c r="BJ156" s="4">
        <v>100</v>
      </c>
      <c r="BK156" s="4">
        <v>100</v>
      </c>
      <c r="BL156" s="4">
        <v>100</v>
      </c>
      <c r="BM156" s="4">
        <v>21.91</v>
      </c>
      <c r="BN156" s="4">
        <v>0</v>
      </c>
      <c r="BO156" s="4">
        <v>100</v>
      </c>
      <c r="BP156" s="4">
        <v>78.47</v>
      </c>
      <c r="BQ156" s="4">
        <v>100</v>
      </c>
      <c r="BR156" s="4">
        <v>100</v>
      </c>
      <c r="BS156" s="4">
        <v>100</v>
      </c>
      <c r="BT156" s="4">
        <v>100</v>
      </c>
      <c r="BU156" s="4">
        <v>93.96</v>
      </c>
      <c r="BV156" s="4">
        <v>100</v>
      </c>
      <c r="BW156" s="4">
        <v>86.87</v>
      </c>
      <c r="BX156" s="4">
        <v>91.69</v>
      </c>
      <c r="BY156" s="4">
        <v>100</v>
      </c>
      <c r="BZ156" s="4">
        <v>100</v>
      </c>
      <c r="CA156" s="4">
        <v>100</v>
      </c>
      <c r="CB156" s="4">
        <v>100</v>
      </c>
      <c r="CC156" s="4">
        <v>100</v>
      </c>
      <c r="CD156" s="4">
        <v>100</v>
      </c>
      <c r="CE156" s="4">
        <v>100</v>
      </c>
      <c r="CF156" s="4">
        <v>100</v>
      </c>
      <c r="CG156" s="4">
        <v>100</v>
      </c>
      <c r="CH156" s="4">
        <v>100</v>
      </c>
      <c r="CI156" s="4">
        <v>100</v>
      </c>
      <c r="CJ156" s="4">
        <v>100</v>
      </c>
      <c r="CK156" s="4">
        <v>100</v>
      </c>
      <c r="CL156" s="4">
        <v>100</v>
      </c>
      <c r="CM156" s="4">
        <v>100</v>
      </c>
      <c r="CN156" s="4">
        <v>100</v>
      </c>
      <c r="CO156" s="4">
        <v>100</v>
      </c>
      <c r="CP156" s="4">
        <v>100</v>
      </c>
      <c r="CQ156" s="4">
        <v>100</v>
      </c>
      <c r="CR156" s="4">
        <v>100</v>
      </c>
      <c r="CS156" s="4">
        <v>100</v>
      </c>
      <c r="CT156" s="4">
        <v>0</v>
      </c>
      <c r="CU156" s="4">
        <v>100</v>
      </c>
      <c r="CV156" s="4">
        <v>0</v>
      </c>
      <c r="CW156" s="4">
        <v>0</v>
      </c>
      <c r="CX156" s="4">
        <v>100</v>
      </c>
      <c r="CY156" s="4">
        <v>100</v>
      </c>
      <c r="CZ156" s="4">
        <v>100</v>
      </c>
      <c r="DA156" s="4">
        <v>100</v>
      </c>
      <c r="DB156" s="4">
        <v>100</v>
      </c>
      <c r="DC156" s="4">
        <v>0</v>
      </c>
      <c r="DD156" s="4">
        <v>100</v>
      </c>
      <c r="DE156" s="4">
        <v>100</v>
      </c>
      <c r="DF156" s="4">
        <v>100</v>
      </c>
      <c r="DG156" s="4">
        <v>100</v>
      </c>
      <c r="DH156" s="4">
        <v>100</v>
      </c>
      <c r="DI156" s="4">
        <v>100</v>
      </c>
      <c r="DJ156" s="4">
        <v>100</v>
      </c>
      <c r="DK156" s="4">
        <v>100</v>
      </c>
      <c r="DL156" s="4">
        <v>100</v>
      </c>
      <c r="DM156" s="4">
        <v>100</v>
      </c>
      <c r="DN156" s="4">
        <v>100</v>
      </c>
      <c r="DO156" s="4">
        <v>100</v>
      </c>
      <c r="DP156" s="4">
        <v>100</v>
      </c>
      <c r="DQ156" s="4">
        <v>100</v>
      </c>
      <c r="DR156" s="4">
        <v>100</v>
      </c>
      <c r="DS156" s="4">
        <v>66.680000000000007</v>
      </c>
      <c r="DT156" s="4">
        <v>100</v>
      </c>
      <c r="DU156" s="4">
        <v>100</v>
      </c>
      <c r="DV156" s="4">
        <v>100</v>
      </c>
      <c r="DW156" s="4">
        <v>100</v>
      </c>
      <c r="DX156" s="4">
        <v>100</v>
      </c>
      <c r="DY156" s="4">
        <v>100</v>
      </c>
      <c r="DZ156" s="4">
        <v>41.19</v>
      </c>
      <c r="EA156" s="4">
        <v>100</v>
      </c>
      <c r="EB156" s="4">
        <v>100</v>
      </c>
      <c r="EC156" s="4">
        <v>100</v>
      </c>
      <c r="ED156" s="4">
        <v>77</v>
      </c>
      <c r="EE156" s="4">
        <v>100</v>
      </c>
      <c r="EF156" s="4">
        <v>100</v>
      </c>
      <c r="EG156" s="4">
        <v>100</v>
      </c>
      <c r="EH156" s="4">
        <v>100</v>
      </c>
      <c r="EI156" s="4">
        <v>100</v>
      </c>
      <c r="EJ156" s="4">
        <v>18</v>
      </c>
      <c r="EK156" s="4">
        <v>100</v>
      </c>
      <c r="EL156" s="4">
        <v>100</v>
      </c>
      <c r="EM156" s="4">
        <v>100</v>
      </c>
      <c r="EN156" s="4">
        <v>89.25</v>
      </c>
      <c r="EO156" s="4">
        <v>100</v>
      </c>
      <c r="EP156" s="4">
        <v>100</v>
      </c>
      <c r="EQ156" s="4">
        <v>100</v>
      </c>
    </row>
    <row r="157" spans="1:147" x14ac:dyDescent="0.25">
      <c r="A157" s="1" t="s">
        <v>259</v>
      </c>
      <c r="B157" s="8"/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48.81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94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4.63</v>
      </c>
      <c r="AM157" s="4">
        <v>1.25</v>
      </c>
      <c r="AN157" s="4">
        <v>0</v>
      </c>
      <c r="AO157" s="4">
        <v>0</v>
      </c>
      <c r="AP157" s="4">
        <v>22.77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78.09</v>
      </c>
      <c r="BN157" s="4">
        <v>0</v>
      </c>
      <c r="BO157" s="4">
        <v>0</v>
      </c>
      <c r="BP157" s="4">
        <v>21.53</v>
      </c>
      <c r="BQ157" s="4">
        <v>0</v>
      </c>
      <c r="BR157" s="4">
        <v>0</v>
      </c>
      <c r="BS157" s="4">
        <v>0</v>
      </c>
      <c r="BT157" s="4">
        <v>0</v>
      </c>
      <c r="BU157" s="4">
        <v>6.04</v>
      </c>
      <c r="BV157" s="4">
        <v>0</v>
      </c>
      <c r="BW157" s="4">
        <v>13.13</v>
      </c>
      <c r="BX157" s="4">
        <v>8.31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9.57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48.81</v>
      </c>
      <c r="EA157" s="4">
        <v>0</v>
      </c>
      <c r="EB157" s="4">
        <v>0</v>
      </c>
      <c r="EC157" s="4">
        <v>0</v>
      </c>
      <c r="ED157" s="4">
        <v>23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82</v>
      </c>
      <c r="EK157" s="4">
        <v>0</v>
      </c>
      <c r="EL157" s="4">
        <v>0</v>
      </c>
      <c r="EM157" s="4">
        <v>0</v>
      </c>
      <c r="EN157" s="4">
        <v>10.75</v>
      </c>
      <c r="EO157" s="4">
        <v>0</v>
      </c>
      <c r="EP157" s="4">
        <v>0</v>
      </c>
      <c r="EQ157" s="4">
        <v>0</v>
      </c>
    </row>
    <row r="158" spans="1:147" x14ac:dyDescent="0.25">
      <c r="A158" s="1" t="s">
        <v>178</v>
      </c>
      <c r="B158" s="8"/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</row>
    <row r="159" spans="1:147" x14ac:dyDescent="0.25">
      <c r="A159" s="1"/>
      <c r="B159" s="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</row>
  </sheetData>
  <phoneticPr fontId="3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0172-9E4B-4A1A-9DAA-71296F113875}">
  <sheetPr>
    <tabColor theme="9" tint="0.39997558519241921"/>
  </sheetPr>
  <dimension ref="A1:EQ142"/>
  <sheetViews>
    <sheetView showGridLines="0" zoomScale="85" zoomScaleNormal="85" workbookViewId="0"/>
  </sheetViews>
  <sheetFormatPr defaultColWidth="9.140625" defaultRowHeight="15" x14ac:dyDescent="0.25"/>
  <cols>
    <col min="1" max="1" width="51.7109375" style="11" bestFit="1" customWidth="1"/>
    <col min="2" max="2" width="12.42578125" style="11" bestFit="1" customWidth="1"/>
    <col min="3" max="3" width="23.28515625" style="11" bestFit="1" customWidth="1"/>
    <col min="4" max="145" width="11.7109375" style="11" customWidth="1"/>
    <col min="146" max="146" width="12.42578125" customWidth="1"/>
    <col min="147" max="147" width="9.140625" style="11" customWidth="1"/>
    <col min="148" max="16384" width="9.140625" style="11"/>
  </cols>
  <sheetData>
    <row r="1" spans="1:147" ht="71.099999999999994" customHeight="1" x14ac:dyDescent="0.25">
      <c r="A1" s="1" t="s">
        <v>83</v>
      </c>
      <c r="B1" s="8" t="s">
        <v>720</v>
      </c>
      <c r="C1" s="4" t="s">
        <v>243</v>
      </c>
      <c r="D1" s="4" t="s">
        <v>260</v>
      </c>
      <c r="E1" s="4" t="s">
        <v>264</v>
      </c>
      <c r="F1" s="4" t="s">
        <v>268</v>
      </c>
      <c r="G1" s="33" t="s">
        <v>273</v>
      </c>
      <c r="H1" s="33" t="s">
        <v>274</v>
      </c>
      <c r="I1" s="33" t="s">
        <v>278</v>
      </c>
      <c r="J1" s="33" t="s">
        <v>282</v>
      </c>
      <c r="K1" s="33" t="s">
        <v>286</v>
      </c>
      <c r="L1" s="33" t="s">
        <v>288</v>
      </c>
      <c r="M1" s="33" t="s">
        <v>290</v>
      </c>
      <c r="N1" s="33" t="s">
        <v>292</v>
      </c>
      <c r="O1" s="33" t="s">
        <v>294</v>
      </c>
      <c r="P1" s="33" t="s">
        <v>296</v>
      </c>
      <c r="Q1" s="33" t="s">
        <v>298</v>
      </c>
      <c r="R1" s="33" t="s">
        <v>300</v>
      </c>
      <c r="S1" s="33" t="s">
        <v>302</v>
      </c>
      <c r="T1" s="33" t="s">
        <v>306</v>
      </c>
      <c r="U1" s="33" t="s">
        <v>308</v>
      </c>
      <c r="V1" s="33" t="s">
        <v>312</v>
      </c>
      <c r="W1" s="33" t="s">
        <v>316</v>
      </c>
      <c r="X1" s="33" t="s">
        <v>320</v>
      </c>
      <c r="Y1" s="33" t="s">
        <v>324</v>
      </c>
      <c r="Z1" s="33" t="s">
        <v>328</v>
      </c>
      <c r="AA1" s="33" t="s">
        <v>333</v>
      </c>
      <c r="AB1" s="33" t="s">
        <v>337</v>
      </c>
      <c r="AC1" s="33" t="s">
        <v>341</v>
      </c>
      <c r="AD1" s="33" t="s">
        <v>345</v>
      </c>
      <c r="AE1" s="33" t="s">
        <v>349</v>
      </c>
      <c r="AF1" s="33" t="s">
        <v>351</v>
      </c>
      <c r="AG1" s="33" t="s">
        <v>355</v>
      </c>
      <c r="AH1" s="33" t="s">
        <v>359</v>
      </c>
      <c r="AI1" s="33" t="s">
        <v>363</v>
      </c>
      <c r="AJ1" s="33" t="s">
        <v>366</v>
      </c>
      <c r="AK1" s="33" t="s">
        <v>370</v>
      </c>
      <c r="AL1" s="33" t="s">
        <v>374</v>
      </c>
      <c r="AM1" s="33" t="s">
        <v>380</v>
      </c>
      <c r="AN1" s="33" t="s">
        <v>384</v>
      </c>
      <c r="AO1" s="33" t="s">
        <v>387</v>
      </c>
      <c r="AP1" s="33" t="s">
        <v>391</v>
      </c>
      <c r="AQ1" s="33" t="s">
        <v>395</v>
      </c>
      <c r="AR1" s="33" t="s">
        <v>399</v>
      </c>
      <c r="AS1" s="33" t="s">
        <v>403</v>
      </c>
      <c r="AT1" s="33" t="s">
        <v>407</v>
      </c>
      <c r="AU1" s="33" t="s">
        <v>412</v>
      </c>
      <c r="AV1" s="33" t="s">
        <v>414</v>
      </c>
      <c r="AW1" s="33" t="s">
        <v>418</v>
      </c>
      <c r="AX1" s="33" t="s">
        <v>422</v>
      </c>
      <c r="AY1" s="33" t="s">
        <v>425</v>
      </c>
      <c r="AZ1" s="33" t="s">
        <v>427</v>
      </c>
      <c r="BA1" s="33" t="s">
        <v>429</v>
      </c>
      <c r="BB1" s="33" t="s">
        <v>431</v>
      </c>
      <c r="BC1" s="33" t="s">
        <v>433</v>
      </c>
      <c r="BD1" s="33" t="s">
        <v>437</v>
      </c>
      <c r="BE1" s="33" t="s">
        <v>441</v>
      </c>
      <c r="BF1" s="33" t="s">
        <v>445</v>
      </c>
      <c r="BG1" s="33" t="s">
        <v>447</v>
      </c>
      <c r="BH1" s="33" t="s">
        <v>79</v>
      </c>
      <c r="BI1" s="33" t="s">
        <v>449</v>
      </c>
      <c r="BJ1" s="33" t="s">
        <v>453</v>
      </c>
      <c r="BK1" s="33" t="s">
        <v>457</v>
      </c>
      <c r="BL1" s="33" t="s">
        <v>461</v>
      </c>
      <c r="BM1" s="33" t="s">
        <v>465</v>
      </c>
      <c r="BN1" s="33" t="s">
        <v>469</v>
      </c>
      <c r="BO1" s="33" t="s">
        <v>473</v>
      </c>
      <c r="BP1" s="33" t="s">
        <v>477</v>
      </c>
      <c r="BQ1" s="33" t="s">
        <v>481</v>
      </c>
      <c r="BR1" s="33" t="s">
        <v>485</v>
      </c>
      <c r="BS1" s="33" t="s">
        <v>487</v>
      </c>
      <c r="BT1" s="33" t="s">
        <v>489</v>
      </c>
      <c r="BU1" s="33" t="s">
        <v>493</v>
      </c>
      <c r="BV1" s="33" t="s">
        <v>497</v>
      </c>
      <c r="BW1" s="33" t="s">
        <v>500</v>
      </c>
      <c r="BX1" s="33" t="s">
        <v>504</v>
      </c>
      <c r="BY1" s="33" t="s">
        <v>508</v>
      </c>
      <c r="BZ1" s="33" t="s">
        <v>316</v>
      </c>
      <c r="CA1" s="33" t="s">
        <v>512</v>
      </c>
      <c r="CB1" s="33" t="s">
        <v>516</v>
      </c>
      <c r="CC1" s="33" t="s">
        <v>518</v>
      </c>
      <c r="CD1" s="33" t="s">
        <v>520</v>
      </c>
      <c r="CE1" s="33" t="s">
        <v>522</v>
      </c>
      <c r="CF1" s="33" t="s">
        <v>524</v>
      </c>
      <c r="CG1" s="33" t="s">
        <v>526</v>
      </c>
      <c r="CH1" s="33" t="s">
        <v>528</v>
      </c>
      <c r="CI1" s="33" t="s">
        <v>530</v>
      </c>
      <c r="CJ1" s="33" t="s">
        <v>533</v>
      </c>
      <c r="CK1" s="33" t="s">
        <v>535</v>
      </c>
      <c r="CL1" s="33" t="s">
        <v>537</v>
      </c>
      <c r="CM1" s="33" t="s">
        <v>539</v>
      </c>
      <c r="CN1" s="33" t="s">
        <v>541</v>
      </c>
      <c r="CO1" s="33" t="s">
        <v>542</v>
      </c>
      <c r="CP1" s="33" t="s">
        <v>546</v>
      </c>
      <c r="CQ1" s="33" t="s">
        <v>550</v>
      </c>
      <c r="CR1" s="33" t="s">
        <v>554</v>
      </c>
      <c r="CS1" s="33" t="s">
        <v>558</v>
      </c>
      <c r="CT1" s="33" t="s">
        <v>562</v>
      </c>
      <c r="CU1" s="33" t="s">
        <v>566</v>
      </c>
      <c r="CV1" s="33" t="s">
        <v>570</v>
      </c>
      <c r="CW1" s="33" t="s">
        <v>574</v>
      </c>
      <c r="CX1" s="33" t="s">
        <v>578</v>
      </c>
      <c r="CY1" s="33" t="s">
        <v>582</v>
      </c>
      <c r="CZ1" s="33" t="s">
        <v>586</v>
      </c>
      <c r="DA1" s="33" t="s">
        <v>590</v>
      </c>
      <c r="DB1" s="33" t="s">
        <v>594</v>
      </c>
      <c r="DC1" s="33" t="s">
        <v>598</v>
      </c>
      <c r="DD1" s="33" t="s">
        <v>602</v>
      </c>
      <c r="DE1" s="33" t="s">
        <v>606</v>
      </c>
      <c r="DF1" s="33" t="s">
        <v>611</v>
      </c>
      <c r="DG1" s="33" t="s">
        <v>615</v>
      </c>
      <c r="DH1" s="33" t="s">
        <v>619</v>
      </c>
      <c r="DI1" s="33" t="s">
        <v>623</v>
      </c>
      <c r="DJ1" s="33" t="s">
        <v>628</v>
      </c>
      <c r="DK1" s="33" t="s">
        <v>630</v>
      </c>
      <c r="DL1" s="33" t="s">
        <v>634</v>
      </c>
      <c r="DM1" s="33" t="s">
        <v>635</v>
      </c>
      <c r="DN1" s="33" t="s">
        <v>637</v>
      </c>
      <c r="DO1" s="33" t="s">
        <v>639</v>
      </c>
      <c r="DP1" s="33" t="s">
        <v>641</v>
      </c>
      <c r="DQ1" s="33" t="s">
        <v>645</v>
      </c>
      <c r="DR1" s="33" t="s">
        <v>648</v>
      </c>
      <c r="DS1" s="33" t="s">
        <v>652</v>
      </c>
      <c r="DT1" s="33" t="s">
        <v>656</v>
      </c>
      <c r="DU1" s="33" t="s">
        <v>660</v>
      </c>
      <c r="DV1" s="33" t="s">
        <v>662</v>
      </c>
      <c r="DW1" s="33" t="s">
        <v>665</v>
      </c>
      <c r="DX1" s="33" t="s">
        <v>667</v>
      </c>
      <c r="DY1" s="33" t="s">
        <v>669</v>
      </c>
      <c r="DZ1" s="33" t="s">
        <v>274</v>
      </c>
      <c r="EA1" s="33" t="s">
        <v>672</v>
      </c>
      <c r="EB1" s="33" t="s">
        <v>676</v>
      </c>
      <c r="EC1" s="33" t="s">
        <v>679</v>
      </c>
      <c r="ED1" s="33" t="s">
        <v>681</v>
      </c>
      <c r="EE1" s="33" t="s">
        <v>685</v>
      </c>
      <c r="EF1" s="33" t="s">
        <v>689</v>
      </c>
      <c r="EG1" s="33" t="s">
        <v>693</v>
      </c>
      <c r="EH1" s="33" t="s">
        <v>695</v>
      </c>
      <c r="EI1" s="33" t="s">
        <v>699</v>
      </c>
      <c r="EJ1" s="33" t="s">
        <v>702</v>
      </c>
      <c r="EK1" s="33" t="s">
        <v>706</v>
      </c>
      <c r="EL1" s="33" t="s">
        <v>708</v>
      </c>
      <c r="EM1" s="33" t="s">
        <v>712</v>
      </c>
      <c r="EN1" s="33" t="s">
        <v>714</v>
      </c>
      <c r="EO1" s="33" t="s">
        <v>716</v>
      </c>
      <c r="EP1" s="33" t="s">
        <v>1925</v>
      </c>
      <c r="EQ1" s="33" t="s">
        <v>1961</v>
      </c>
    </row>
    <row r="2" spans="1:147" x14ac:dyDescent="0.25">
      <c r="A2" s="1" t="s">
        <v>84</v>
      </c>
      <c r="B2" s="8"/>
      <c r="C2" s="4" t="s">
        <v>244</v>
      </c>
      <c r="D2" s="4" t="s">
        <v>261</v>
      </c>
      <c r="E2" s="4" t="s">
        <v>265</v>
      </c>
      <c r="F2" s="4" t="s">
        <v>269</v>
      </c>
      <c r="G2" s="4" t="s">
        <v>272</v>
      </c>
      <c r="H2" s="4" t="s">
        <v>275</v>
      </c>
      <c r="I2" s="4" t="s">
        <v>279</v>
      </c>
      <c r="J2" s="4" t="s">
        <v>283</v>
      </c>
      <c r="K2" s="4" t="s">
        <v>287</v>
      </c>
      <c r="L2" s="4" t="s">
        <v>289</v>
      </c>
      <c r="M2" s="4" t="s">
        <v>291</v>
      </c>
      <c r="N2" s="4" t="s">
        <v>293</v>
      </c>
      <c r="O2" s="4" t="s">
        <v>295</v>
      </c>
      <c r="P2" s="4" t="s">
        <v>297</v>
      </c>
      <c r="Q2" s="4" t="s">
        <v>299</v>
      </c>
      <c r="R2" s="4" t="s">
        <v>301</v>
      </c>
      <c r="S2" s="4" t="s">
        <v>303</v>
      </c>
      <c r="T2" s="4" t="s">
        <v>307</v>
      </c>
      <c r="U2" s="4" t="s">
        <v>309</v>
      </c>
      <c r="V2" s="4" t="s">
        <v>313</v>
      </c>
      <c r="W2" s="4" t="s">
        <v>317</v>
      </c>
      <c r="X2" s="4" t="s">
        <v>321</v>
      </c>
      <c r="Y2" s="4" t="s">
        <v>325</v>
      </c>
      <c r="Z2" s="4" t="s">
        <v>329</v>
      </c>
      <c r="AA2" s="4" t="s">
        <v>334</v>
      </c>
      <c r="AB2" s="4" t="s">
        <v>338</v>
      </c>
      <c r="AC2" s="4" t="s">
        <v>342</v>
      </c>
      <c r="AD2" s="4" t="s">
        <v>346</v>
      </c>
      <c r="AE2" s="4" t="s">
        <v>350</v>
      </c>
      <c r="AF2" s="4" t="s">
        <v>352</v>
      </c>
      <c r="AG2" s="4" t="s">
        <v>356</v>
      </c>
      <c r="AH2" s="4" t="s">
        <v>360</v>
      </c>
      <c r="AI2" s="4" t="s">
        <v>364</v>
      </c>
      <c r="AJ2" s="4" t="s">
        <v>367</v>
      </c>
      <c r="AK2" s="4" t="s">
        <v>371</v>
      </c>
      <c r="AL2" s="4" t="s">
        <v>375</v>
      </c>
      <c r="AM2" s="4" t="s">
        <v>381</v>
      </c>
      <c r="AN2" s="4" t="s">
        <v>385</v>
      </c>
      <c r="AO2" s="4" t="s">
        <v>388</v>
      </c>
      <c r="AP2" s="4" t="s">
        <v>392</v>
      </c>
      <c r="AQ2" s="4" t="s">
        <v>396</v>
      </c>
      <c r="AR2" s="4" t="s">
        <v>400</v>
      </c>
      <c r="AS2" s="4" t="s">
        <v>404</v>
      </c>
      <c r="AT2" s="4" t="s">
        <v>408</v>
      </c>
      <c r="AU2" s="4" t="s">
        <v>413</v>
      </c>
      <c r="AV2" s="4" t="s">
        <v>415</v>
      </c>
      <c r="AW2" s="4" t="s">
        <v>419</v>
      </c>
      <c r="AX2" s="4" t="s">
        <v>423</v>
      </c>
      <c r="AY2" s="4" t="s">
        <v>426</v>
      </c>
      <c r="AZ2" s="4" t="s">
        <v>428</v>
      </c>
      <c r="BA2" s="4" t="s">
        <v>430</v>
      </c>
      <c r="BB2" s="4" t="s">
        <v>432</v>
      </c>
      <c r="BC2" s="4" t="s">
        <v>434</v>
      </c>
      <c r="BD2" s="4" t="s">
        <v>438</v>
      </c>
      <c r="BE2" s="4" t="s">
        <v>442</v>
      </c>
      <c r="BF2" s="4" t="s">
        <v>446</v>
      </c>
      <c r="BG2" s="4" t="s">
        <v>448</v>
      </c>
      <c r="BH2" s="4" t="s">
        <v>80</v>
      </c>
      <c r="BI2" s="4" t="s">
        <v>450</v>
      </c>
      <c r="BJ2" s="4" t="s">
        <v>454</v>
      </c>
      <c r="BK2" s="4" t="s">
        <v>458</v>
      </c>
      <c r="BL2" s="4" t="s">
        <v>462</v>
      </c>
      <c r="BM2" s="4" t="s">
        <v>466</v>
      </c>
      <c r="BN2" s="4" t="s">
        <v>470</v>
      </c>
      <c r="BO2" s="4" t="s">
        <v>474</v>
      </c>
      <c r="BP2" s="4" t="s">
        <v>478</v>
      </c>
      <c r="BQ2" s="4" t="s">
        <v>482</v>
      </c>
      <c r="BR2" s="4" t="s">
        <v>486</v>
      </c>
      <c r="BS2" s="4" t="s">
        <v>488</v>
      </c>
      <c r="BT2" s="4" t="s">
        <v>490</v>
      </c>
      <c r="BU2" s="4" t="s">
        <v>494</v>
      </c>
      <c r="BV2" s="4" t="s">
        <v>498</v>
      </c>
      <c r="BW2" s="4" t="s">
        <v>501</v>
      </c>
      <c r="BX2" s="4" t="s">
        <v>505</v>
      </c>
      <c r="BY2" s="4" t="s">
        <v>509</v>
      </c>
      <c r="BZ2" s="4" t="s">
        <v>317</v>
      </c>
      <c r="CA2" s="4" t="s">
        <v>513</v>
      </c>
      <c r="CB2" s="4" t="s">
        <v>517</v>
      </c>
      <c r="CC2" s="4" t="s">
        <v>519</v>
      </c>
      <c r="CD2" s="4" t="s">
        <v>521</v>
      </c>
      <c r="CE2" s="4" t="s">
        <v>523</v>
      </c>
      <c r="CF2" s="4" t="s">
        <v>525</v>
      </c>
      <c r="CG2" s="4" t="s">
        <v>527</v>
      </c>
      <c r="CH2" s="4" t="s">
        <v>529</v>
      </c>
      <c r="CI2" s="4" t="s">
        <v>531</v>
      </c>
      <c r="CJ2" s="4" t="s">
        <v>534</v>
      </c>
      <c r="CK2" s="4" t="s">
        <v>536</v>
      </c>
      <c r="CL2" s="4" t="s">
        <v>538</v>
      </c>
      <c r="CM2" s="4" t="s">
        <v>540</v>
      </c>
      <c r="CN2" s="4" t="s">
        <v>513</v>
      </c>
      <c r="CO2" s="4" t="s">
        <v>543</v>
      </c>
      <c r="CP2" s="4" t="s">
        <v>547</v>
      </c>
      <c r="CQ2" s="4" t="s">
        <v>551</v>
      </c>
      <c r="CR2" s="4" t="s">
        <v>555</v>
      </c>
      <c r="CS2" s="4" t="s">
        <v>559</v>
      </c>
      <c r="CT2" s="4" t="s">
        <v>563</v>
      </c>
      <c r="CU2" s="4" t="s">
        <v>567</v>
      </c>
      <c r="CV2" s="4" t="s">
        <v>571</v>
      </c>
      <c r="CW2" s="4" t="s">
        <v>575</v>
      </c>
      <c r="CX2" s="4" t="s">
        <v>579</v>
      </c>
      <c r="CY2" s="4" t="s">
        <v>583</v>
      </c>
      <c r="CZ2" s="4" t="s">
        <v>587</v>
      </c>
      <c r="DA2" s="4" t="s">
        <v>591</v>
      </c>
      <c r="DB2" s="4" t="s">
        <v>595</v>
      </c>
      <c r="DC2" s="4" t="s">
        <v>599</v>
      </c>
      <c r="DD2" s="4" t="s">
        <v>603</v>
      </c>
      <c r="DE2" s="4" t="s">
        <v>607</v>
      </c>
      <c r="DF2" s="4" t="s">
        <v>612</v>
      </c>
      <c r="DG2" s="4" t="s">
        <v>616</v>
      </c>
      <c r="DH2" s="4" t="s">
        <v>620</v>
      </c>
      <c r="DI2" s="4" t="s">
        <v>624</v>
      </c>
      <c r="DJ2" s="4" t="s">
        <v>629</v>
      </c>
      <c r="DK2" s="4" t="s">
        <v>631</v>
      </c>
      <c r="DL2" s="4" t="s">
        <v>632</v>
      </c>
      <c r="DM2" s="4" t="s">
        <v>636</v>
      </c>
      <c r="DN2" s="4" t="s">
        <v>638</v>
      </c>
      <c r="DO2" s="4" t="s">
        <v>640</v>
      </c>
      <c r="DP2" s="4" t="s">
        <v>642</v>
      </c>
      <c r="DQ2" s="4" t="s">
        <v>646</v>
      </c>
      <c r="DR2" s="4" t="s">
        <v>649</v>
      </c>
      <c r="DS2" s="4" t="s">
        <v>653</v>
      </c>
      <c r="DT2" s="4" t="s">
        <v>657</v>
      </c>
      <c r="DU2" s="4" t="s">
        <v>661</v>
      </c>
      <c r="DV2" s="4" t="s">
        <v>663</v>
      </c>
      <c r="DW2" s="4" t="s">
        <v>666</v>
      </c>
      <c r="DX2" s="4" t="s">
        <v>668</v>
      </c>
      <c r="DY2" s="4" t="s">
        <v>670</v>
      </c>
      <c r="DZ2" s="4" t="s">
        <v>275</v>
      </c>
      <c r="EA2" s="4" t="s">
        <v>673</v>
      </c>
      <c r="EB2" s="4" t="s">
        <v>677</v>
      </c>
      <c r="EC2" s="4" t="s">
        <v>680</v>
      </c>
      <c r="ED2" s="4" t="s">
        <v>682</v>
      </c>
      <c r="EE2" s="4" t="s">
        <v>686</v>
      </c>
      <c r="EF2" s="4" t="s">
        <v>690</v>
      </c>
      <c r="EG2" s="4" t="s">
        <v>694</v>
      </c>
      <c r="EH2" s="4" t="s">
        <v>696</v>
      </c>
      <c r="EI2" s="4" t="s">
        <v>700</v>
      </c>
      <c r="EJ2" s="4" t="s">
        <v>703</v>
      </c>
      <c r="EK2" s="4" t="s">
        <v>707</v>
      </c>
      <c r="EL2" s="4" t="s">
        <v>709</v>
      </c>
      <c r="EM2" s="4" t="s">
        <v>713</v>
      </c>
      <c r="EN2" s="4" t="s">
        <v>715</v>
      </c>
      <c r="EO2" s="4" t="s">
        <v>717</v>
      </c>
      <c r="EP2" s="4" t="s">
        <v>1924</v>
      </c>
      <c r="EQ2" s="128" t="s">
        <v>1962</v>
      </c>
    </row>
    <row r="3" spans="1:147" x14ac:dyDescent="0.25">
      <c r="A3" s="1" t="s">
        <v>85</v>
      </c>
      <c r="B3" s="8"/>
      <c r="C3" s="4" t="s">
        <v>245</v>
      </c>
      <c r="D3" s="4" t="s">
        <v>262</v>
      </c>
      <c r="E3" s="4" t="s">
        <v>266</v>
      </c>
      <c r="F3" s="4" t="s">
        <v>270</v>
      </c>
      <c r="G3" s="4" t="s">
        <v>266</v>
      </c>
      <c r="H3" s="4" t="s">
        <v>276</v>
      </c>
      <c r="I3" s="4" t="s">
        <v>280</v>
      </c>
      <c r="J3" s="4" t="s">
        <v>284</v>
      </c>
      <c r="K3" s="4" t="s">
        <v>284</v>
      </c>
      <c r="L3" s="4" t="s">
        <v>284</v>
      </c>
      <c r="M3" s="4" t="s">
        <v>284</v>
      </c>
      <c r="N3" s="4" t="s">
        <v>284</v>
      </c>
      <c r="O3" s="4" t="s">
        <v>284</v>
      </c>
      <c r="P3" s="4" t="s">
        <v>284</v>
      </c>
      <c r="Q3" s="4" t="s">
        <v>284</v>
      </c>
      <c r="R3" s="4" t="s">
        <v>284</v>
      </c>
      <c r="S3" s="4" t="s">
        <v>304</v>
      </c>
      <c r="T3" s="4" t="s">
        <v>304</v>
      </c>
      <c r="U3" s="4" t="s">
        <v>310</v>
      </c>
      <c r="V3" s="4" t="s">
        <v>314</v>
      </c>
      <c r="W3" s="4" t="s">
        <v>318</v>
      </c>
      <c r="X3" s="4" t="s">
        <v>322</v>
      </c>
      <c r="Y3" s="4" t="s">
        <v>326</v>
      </c>
      <c r="Z3" s="4" t="s">
        <v>330</v>
      </c>
      <c r="AA3" s="4" t="s">
        <v>335</v>
      </c>
      <c r="AB3" s="4" t="s">
        <v>339</v>
      </c>
      <c r="AC3" s="4" t="s">
        <v>343</v>
      </c>
      <c r="AD3" s="4" t="s">
        <v>347</v>
      </c>
      <c r="AE3" s="4" t="s">
        <v>347</v>
      </c>
      <c r="AF3" s="4" t="s">
        <v>353</v>
      </c>
      <c r="AG3" s="4" t="s">
        <v>357</v>
      </c>
      <c r="AH3" s="4" t="s">
        <v>361</v>
      </c>
      <c r="AI3" s="4" t="s">
        <v>262</v>
      </c>
      <c r="AJ3" s="4" t="s">
        <v>368</v>
      </c>
      <c r="AK3" s="4" t="s">
        <v>372</v>
      </c>
      <c r="AL3" s="4" t="s">
        <v>376</v>
      </c>
      <c r="AM3" s="4" t="s">
        <v>382</v>
      </c>
      <c r="AN3" s="4" t="s">
        <v>376</v>
      </c>
      <c r="AO3" s="4" t="s">
        <v>389</v>
      </c>
      <c r="AP3" s="4" t="s">
        <v>393</v>
      </c>
      <c r="AQ3" s="4" t="s">
        <v>397</v>
      </c>
      <c r="AR3" s="4" t="s">
        <v>401</v>
      </c>
      <c r="AS3" s="4" t="s">
        <v>405</v>
      </c>
      <c r="AT3" s="4" t="s">
        <v>409</v>
      </c>
      <c r="AU3" s="4" t="s">
        <v>368</v>
      </c>
      <c r="AV3" s="4" t="s">
        <v>416</v>
      </c>
      <c r="AW3" s="4" t="s">
        <v>420</v>
      </c>
      <c r="AX3" s="4" t="s">
        <v>81</v>
      </c>
      <c r="AY3" s="4" t="s">
        <v>368</v>
      </c>
      <c r="AZ3" s="4" t="s">
        <v>368</v>
      </c>
      <c r="BA3" s="4" t="s">
        <v>368</v>
      </c>
      <c r="BB3" s="4" t="s">
        <v>368</v>
      </c>
      <c r="BC3" s="4" t="s">
        <v>435</v>
      </c>
      <c r="BD3" s="4" t="s">
        <v>439</v>
      </c>
      <c r="BE3" s="4" t="s">
        <v>443</v>
      </c>
      <c r="BF3" s="4" t="s">
        <v>81</v>
      </c>
      <c r="BG3" s="4" t="s">
        <v>81</v>
      </c>
      <c r="BH3" s="4" t="s">
        <v>81</v>
      </c>
      <c r="BI3" s="4" t="s">
        <v>451</v>
      </c>
      <c r="BJ3" s="4" t="s">
        <v>455</v>
      </c>
      <c r="BK3" s="4" t="s">
        <v>459</v>
      </c>
      <c r="BL3" s="4" t="s">
        <v>463</v>
      </c>
      <c r="BM3" s="4" t="s">
        <v>467</v>
      </c>
      <c r="BN3" s="4" t="s">
        <v>471</v>
      </c>
      <c r="BO3" s="4" t="s">
        <v>475</v>
      </c>
      <c r="BP3" s="4" t="s">
        <v>479</v>
      </c>
      <c r="BQ3" s="4" t="s">
        <v>483</v>
      </c>
      <c r="BR3" s="4" t="s">
        <v>318</v>
      </c>
      <c r="BS3" s="4" t="s">
        <v>318</v>
      </c>
      <c r="BT3" s="4" t="s">
        <v>491</v>
      </c>
      <c r="BU3" s="4" t="s">
        <v>495</v>
      </c>
      <c r="BV3" s="4" t="s">
        <v>499</v>
      </c>
      <c r="BW3" s="4" t="s">
        <v>502</v>
      </c>
      <c r="BX3" s="4" t="s">
        <v>506</v>
      </c>
      <c r="BY3" s="4" t="s">
        <v>510</v>
      </c>
      <c r="BZ3" s="4" t="s">
        <v>318</v>
      </c>
      <c r="CA3" s="4" t="s">
        <v>514</v>
      </c>
      <c r="CB3" s="4" t="s">
        <v>514</v>
      </c>
      <c r="CC3" s="4" t="s">
        <v>514</v>
      </c>
      <c r="CD3" s="4" t="s">
        <v>514</v>
      </c>
      <c r="CE3" s="4" t="s">
        <v>514</v>
      </c>
      <c r="CF3" s="4" t="s">
        <v>514</v>
      </c>
      <c r="CG3" s="4" t="s">
        <v>514</v>
      </c>
      <c r="CH3" s="4" t="s">
        <v>514</v>
      </c>
      <c r="CI3" s="4" t="s">
        <v>514</v>
      </c>
      <c r="CJ3" s="4" t="s">
        <v>514</v>
      </c>
      <c r="CK3" s="4" t="s">
        <v>514</v>
      </c>
      <c r="CL3" s="4" t="s">
        <v>514</v>
      </c>
      <c r="CM3" s="4" t="s">
        <v>514</v>
      </c>
      <c r="CN3" s="4" t="s">
        <v>514</v>
      </c>
      <c r="CO3" s="4" t="s">
        <v>544</v>
      </c>
      <c r="CP3" s="4" t="s">
        <v>548</v>
      </c>
      <c r="CQ3" s="4" t="s">
        <v>552</v>
      </c>
      <c r="CR3" s="4" t="s">
        <v>556</v>
      </c>
      <c r="CS3" s="4" t="s">
        <v>560</v>
      </c>
      <c r="CT3" s="4" t="s">
        <v>564</v>
      </c>
      <c r="CU3" s="4" t="s">
        <v>568</v>
      </c>
      <c r="CV3" s="4" t="s">
        <v>572</v>
      </c>
      <c r="CW3" s="4" t="s">
        <v>576</v>
      </c>
      <c r="CX3" s="4" t="s">
        <v>580</v>
      </c>
      <c r="CY3" s="4" t="s">
        <v>584</v>
      </c>
      <c r="CZ3" s="4" t="s">
        <v>588</v>
      </c>
      <c r="DA3" s="4" t="s">
        <v>592</v>
      </c>
      <c r="DB3" s="4" t="s">
        <v>596</v>
      </c>
      <c r="DC3" s="4" t="s">
        <v>600</v>
      </c>
      <c r="DD3" s="4" t="s">
        <v>604</v>
      </c>
      <c r="DE3" s="4" t="s">
        <v>608</v>
      </c>
      <c r="DF3" s="4" t="s">
        <v>613</v>
      </c>
      <c r="DG3" s="4" t="s">
        <v>617</v>
      </c>
      <c r="DH3" s="4" t="s">
        <v>621</v>
      </c>
      <c r="DI3" s="4" t="s">
        <v>625</v>
      </c>
      <c r="DJ3" s="4" t="s">
        <v>625</v>
      </c>
      <c r="DK3" s="4" t="s">
        <v>625</v>
      </c>
      <c r="DL3" s="4" t="s">
        <v>280</v>
      </c>
      <c r="DM3" s="4" t="s">
        <v>280</v>
      </c>
      <c r="DN3" s="4" t="s">
        <v>262</v>
      </c>
      <c r="DO3" s="4" t="s">
        <v>262</v>
      </c>
      <c r="DP3" s="4" t="s">
        <v>643</v>
      </c>
      <c r="DQ3" s="4" t="s">
        <v>647</v>
      </c>
      <c r="DR3" s="4" t="s">
        <v>266</v>
      </c>
      <c r="DS3" s="4" t="s">
        <v>654</v>
      </c>
      <c r="DT3" s="4" t="s">
        <v>658</v>
      </c>
      <c r="DU3" s="4" t="s">
        <v>262</v>
      </c>
      <c r="DV3" s="4" t="s">
        <v>266</v>
      </c>
      <c r="DW3" s="4" t="s">
        <v>266</v>
      </c>
      <c r="DX3" s="4" t="s">
        <v>266</v>
      </c>
      <c r="DY3" s="4" t="s">
        <v>266</v>
      </c>
      <c r="DZ3" s="4" t="s">
        <v>276</v>
      </c>
      <c r="EA3" s="4" t="s">
        <v>674</v>
      </c>
      <c r="EB3" s="4" t="s">
        <v>678</v>
      </c>
      <c r="EC3" s="4" t="s">
        <v>678</v>
      </c>
      <c r="ED3" s="4" t="s">
        <v>683</v>
      </c>
      <c r="EE3" s="4" t="s">
        <v>687</v>
      </c>
      <c r="EF3" s="4" t="s">
        <v>691</v>
      </c>
      <c r="EG3" s="4" t="s">
        <v>691</v>
      </c>
      <c r="EH3" s="4" t="s">
        <v>697</v>
      </c>
      <c r="EI3" s="4" t="s">
        <v>339</v>
      </c>
      <c r="EJ3" s="4" t="s">
        <v>704</v>
      </c>
      <c r="EK3" s="4" t="s">
        <v>326</v>
      </c>
      <c r="EL3" s="4" t="s">
        <v>710</v>
      </c>
      <c r="EM3" s="4" t="s">
        <v>704</v>
      </c>
      <c r="EN3" s="4" t="s">
        <v>704</v>
      </c>
      <c r="EO3" s="4" t="s">
        <v>718</v>
      </c>
      <c r="EP3" s="4" t="s">
        <v>1960</v>
      </c>
      <c r="EQ3" s="128" t="s">
        <v>1963</v>
      </c>
    </row>
    <row r="4" spans="1:147" x14ac:dyDescent="0.25">
      <c r="A4" s="1" t="s">
        <v>86</v>
      </c>
      <c r="B4" s="8"/>
      <c r="C4" s="4" t="s">
        <v>246</v>
      </c>
      <c r="D4" s="4" t="s">
        <v>263</v>
      </c>
      <c r="E4" s="4" t="s">
        <v>267</v>
      </c>
      <c r="F4" s="4" t="s">
        <v>271</v>
      </c>
      <c r="G4" s="4" t="s">
        <v>267</v>
      </c>
      <c r="H4" s="4" t="s">
        <v>277</v>
      </c>
      <c r="I4" s="4" t="s">
        <v>281</v>
      </c>
      <c r="J4" s="4" t="s">
        <v>285</v>
      </c>
      <c r="K4" s="4" t="s">
        <v>285</v>
      </c>
      <c r="L4" s="4" t="s">
        <v>285</v>
      </c>
      <c r="M4" s="4" t="s">
        <v>285</v>
      </c>
      <c r="N4" s="4" t="s">
        <v>285</v>
      </c>
      <c r="O4" s="4" t="s">
        <v>285</v>
      </c>
      <c r="P4" s="4" t="s">
        <v>285</v>
      </c>
      <c r="Q4" s="4" t="s">
        <v>285</v>
      </c>
      <c r="R4" s="4" t="s">
        <v>285</v>
      </c>
      <c r="S4" s="4" t="s">
        <v>305</v>
      </c>
      <c r="T4" s="4" t="s">
        <v>305</v>
      </c>
      <c r="U4" s="4" t="s">
        <v>311</v>
      </c>
      <c r="V4" s="4" t="s">
        <v>315</v>
      </c>
      <c r="W4" s="4" t="s">
        <v>319</v>
      </c>
      <c r="X4" s="4" t="s">
        <v>323</v>
      </c>
      <c r="Y4" s="4" t="s">
        <v>327</v>
      </c>
      <c r="Z4" s="4" t="s">
        <v>331</v>
      </c>
      <c r="AA4" s="4" t="s">
        <v>336</v>
      </c>
      <c r="AB4" s="4" t="s">
        <v>340</v>
      </c>
      <c r="AC4" s="4" t="s">
        <v>344</v>
      </c>
      <c r="AD4" s="4" t="s">
        <v>348</v>
      </c>
      <c r="AE4" s="4" t="s">
        <v>348</v>
      </c>
      <c r="AF4" s="4" t="s">
        <v>354</v>
      </c>
      <c r="AG4" s="4" t="s">
        <v>358</v>
      </c>
      <c r="AH4" s="4" t="s">
        <v>362</v>
      </c>
      <c r="AI4" s="4" t="s">
        <v>365</v>
      </c>
      <c r="AJ4" s="4" t="s">
        <v>369</v>
      </c>
      <c r="AK4" s="4" t="s">
        <v>373</v>
      </c>
      <c r="AL4" s="4" t="s">
        <v>377</v>
      </c>
      <c r="AM4" s="4" t="s">
        <v>383</v>
      </c>
      <c r="AN4" s="4" t="s">
        <v>386</v>
      </c>
      <c r="AO4" s="4" t="s">
        <v>390</v>
      </c>
      <c r="AP4" s="4" t="s">
        <v>394</v>
      </c>
      <c r="AQ4" s="4" t="s">
        <v>398</v>
      </c>
      <c r="AR4" s="4" t="s">
        <v>402</v>
      </c>
      <c r="AS4" s="4" t="s">
        <v>406</v>
      </c>
      <c r="AT4" s="4" t="s">
        <v>410</v>
      </c>
      <c r="AU4" s="4" t="s">
        <v>369</v>
      </c>
      <c r="AV4" s="4" t="s">
        <v>417</v>
      </c>
      <c r="AW4" s="4" t="s">
        <v>421</v>
      </c>
      <c r="AX4" s="4" t="s">
        <v>424</v>
      </c>
      <c r="AY4" s="4" t="s">
        <v>369</v>
      </c>
      <c r="AZ4" s="4" t="s">
        <v>369</v>
      </c>
      <c r="BA4" s="4" t="s">
        <v>369</v>
      </c>
      <c r="BB4" s="4" t="s">
        <v>369</v>
      </c>
      <c r="BC4" s="4" t="s">
        <v>436</v>
      </c>
      <c r="BD4" s="4" t="s">
        <v>440</v>
      </c>
      <c r="BE4" s="4" t="s">
        <v>444</v>
      </c>
      <c r="BF4" s="4" t="s">
        <v>424</v>
      </c>
      <c r="BG4" s="4" t="s">
        <v>424</v>
      </c>
      <c r="BH4" s="4" t="s">
        <v>424</v>
      </c>
      <c r="BI4" s="4" t="s">
        <v>452</v>
      </c>
      <c r="BJ4" s="4" t="s">
        <v>456</v>
      </c>
      <c r="BK4" s="4" t="s">
        <v>460</v>
      </c>
      <c r="BL4" s="4" t="s">
        <v>464</v>
      </c>
      <c r="BM4" s="4" t="s">
        <v>468</v>
      </c>
      <c r="BN4" s="4" t="s">
        <v>472</v>
      </c>
      <c r="BO4" s="4" t="s">
        <v>476</v>
      </c>
      <c r="BP4" s="4" t="s">
        <v>480</v>
      </c>
      <c r="BQ4" s="4" t="s">
        <v>484</v>
      </c>
      <c r="BR4" s="4" t="s">
        <v>319</v>
      </c>
      <c r="BS4" s="4" t="s">
        <v>319</v>
      </c>
      <c r="BT4" s="4" t="s">
        <v>492</v>
      </c>
      <c r="BU4" s="4" t="s">
        <v>496</v>
      </c>
      <c r="BV4" s="4">
        <v>1126156865</v>
      </c>
      <c r="BW4" s="4" t="s">
        <v>503</v>
      </c>
      <c r="BX4" s="4" t="s">
        <v>507</v>
      </c>
      <c r="BY4" s="4" t="s">
        <v>511</v>
      </c>
      <c r="BZ4" s="4" t="s">
        <v>319</v>
      </c>
      <c r="CA4" s="4" t="s">
        <v>515</v>
      </c>
      <c r="CB4" s="4" t="s">
        <v>515</v>
      </c>
      <c r="CC4" s="4" t="s">
        <v>515</v>
      </c>
      <c r="CD4" s="4" t="s">
        <v>515</v>
      </c>
      <c r="CE4" s="4" t="s">
        <v>515</v>
      </c>
      <c r="CF4" s="4" t="s">
        <v>515</v>
      </c>
      <c r="CG4" s="4" t="s">
        <v>515</v>
      </c>
      <c r="CH4" s="4" t="s">
        <v>515</v>
      </c>
      <c r="CI4" s="4" t="s">
        <v>515</v>
      </c>
      <c r="CJ4" s="4" t="s">
        <v>515</v>
      </c>
      <c r="CK4" s="4" t="s">
        <v>515</v>
      </c>
      <c r="CL4" s="4" t="s">
        <v>515</v>
      </c>
      <c r="CM4" s="4" t="s">
        <v>515</v>
      </c>
      <c r="CN4" s="4" t="s">
        <v>515</v>
      </c>
      <c r="CO4" s="4" t="s">
        <v>545</v>
      </c>
      <c r="CP4" s="4" t="s">
        <v>549</v>
      </c>
      <c r="CQ4" s="4" t="s">
        <v>553</v>
      </c>
      <c r="CR4" s="4" t="s">
        <v>557</v>
      </c>
      <c r="CS4" s="4" t="s">
        <v>561</v>
      </c>
      <c r="CT4" s="4" t="s">
        <v>565</v>
      </c>
      <c r="CU4" s="4" t="s">
        <v>569</v>
      </c>
      <c r="CV4" s="4" t="s">
        <v>573</v>
      </c>
      <c r="CW4" s="4" t="s">
        <v>577</v>
      </c>
      <c r="CX4" s="4" t="s">
        <v>581</v>
      </c>
      <c r="CY4" s="4" t="s">
        <v>585</v>
      </c>
      <c r="CZ4" s="4" t="s">
        <v>589</v>
      </c>
      <c r="DA4" s="4" t="s">
        <v>593</v>
      </c>
      <c r="DB4" s="4" t="s">
        <v>597</v>
      </c>
      <c r="DC4" s="4" t="s">
        <v>601</v>
      </c>
      <c r="DD4" s="4" t="s">
        <v>610</v>
      </c>
      <c r="DE4" s="4" t="s">
        <v>609</v>
      </c>
      <c r="DF4" s="4" t="s">
        <v>614</v>
      </c>
      <c r="DG4" s="4" t="s">
        <v>618</v>
      </c>
      <c r="DH4" s="4" t="s">
        <v>622</v>
      </c>
      <c r="DI4" s="4" t="s">
        <v>626</v>
      </c>
      <c r="DJ4" s="4" t="s">
        <v>626</v>
      </c>
      <c r="DK4" s="4" t="s">
        <v>626</v>
      </c>
      <c r="DL4" s="4" t="s">
        <v>633</v>
      </c>
      <c r="DM4" s="4" t="s">
        <v>633</v>
      </c>
      <c r="DN4" s="4" t="s">
        <v>365</v>
      </c>
      <c r="DO4" s="4" t="s">
        <v>365</v>
      </c>
      <c r="DP4" s="4" t="s">
        <v>644</v>
      </c>
      <c r="DQ4" s="4" t="s">
        <v>281</v>
      </c>
      <c r="DR4" s="4" t="s">
        <v>650</v>
      </c>
      <c r="DS4" s="4" t="s">
        <v>655</v>
      </c>
      <c r="DT4" s="4" t="s">
        <v>659</v>
      </c>
      <c r="DU4" s="4" t="s">
        <v>365</v>
      </c>
      <c r="DV4" s="4" t="s">
        <v>664</v>
      </c>
      <c r="DW4" s="4" t="s">
        <v>664</v>
      </c>
      <c r="DX4" s="4" t="s">
        <v>664</v>
      </c>
      <c r="DY4" s="4" t="s">
        <v>664</v>
      </c>
      <c r="DZ4" s="4" t="s">
        <v>671</v>
      </c>
      <c r="EA4" s="4" t="s">
        <v>675</v>
      </c>
      <c r="EB4" s="4" t="s">
        <v>281</v>
      </c>
      <c r="EC4" s="4" t="s">
        <v>281</v>
      </c>
      <c r="ED4" s="4" t="s">
        <v>684</v>
      </c>
      <c r="EE4" s="4" t="s">
        <v>688</v>
      </c>
      <c r="EF4" s="4" t="s">
        <v>692</v>
      </c>
      <c r="EG4" s="4" t="s">
        <v>692</v>
      </c>
      <c r="EH4" s="4" t="s">
        <v>698</v>
      </c>
      <c r="EI4" s="4" t="s">
        <v>701</v>
      </c>
      <c r="EJ4" s="4" t="s">
        <v>705</v>
      </c>
      <c r="EK4" s="4" t="s">
        <v>327</v>
      </c>
      <c r="EL4" s="4" t="s">
        <v>711</v>
      </c>
      <c r="EM4" s="4" t="s">
        <v>705</v>
      </c>
      <c r="EN4" s="4" t="s">
        <v>705</v>
      </c>
      <c r="EO4" s="4" t="s">
        <v>719</v>
      </c>
      <c r="EP4" s="4" t="s">
        <v>1959</v>
      </c>
      <c r="EQ4" s="128" t="s">
        <v>1964</v>
      </c>
    </row>
    <row r="5" spans="1:147" x14ac:dyDescent="0.25">
      <c r="A5" s="1" t="s">
        <v>411</v>
      </c>
      <c r="B5" s="8"/>
      <c r="C5" s="4" t="s">
        <v>82</v>
      </c>
      <c r="D5" s="4" t="s">
        <v>82</v>
      </c>
      <c r="E5" s="4" t="s">
        <v>82</v>
      </c>
      <c r="F5" s="4" t="s">
        <v>82</v>
      </c>
      <c r="G5" s="4" t="s">
        <v>82</v>
      </c>
      <c r="H5" s="4" t="s">
        <v>82</v>
      </c>
      <c r="I5" s="4" t="s">
        <v>82</v>
      </c>
      <c r="J5" s="4" t="s">
        <v>82</v>
      </c>
      <c r="K5" s="4" t="s">
        <v>82</v>
      </c>
      <c r="L5" s="4" t="s">
        <v>82</v>
      </c>
      <c r="M5" s="4" t="s">
        <v>82</v>
      </c>
      <c r="N5" s="4" t="s">
        <v>82</v>
      </c>
      <c r="O5" s="4" t="s">
        <v>82</v>
      </c>
      <c r="P5" s="4" t="s">
        <v>82</v>
      </c>
      <c r="Q5" s="4" t="s">
        <v>82</v>
      </c>
      <c r="R5" s="4" t="s">
        <v>82</v>
      </c>
      <c r="S5" s="4" t="s">
        <v>82</v>
      </c>
      <c r="T5" s="4" t="s">
        <v>82</v>
      </c>
      <c r="U5" s="4" t="s">
        <v>82</v>
      </c>
      <c r="V5" s="4" t="s">
        <v>82</v>
      </c>
      <c r="W5" s="4" t="s">
        <v>82</v>
      </c>
      <c r="X5" s="4" t="s">
        <v>82</v>
      </c>
      <c r="Y5" s="4" t="s">
        <v>82</v>
      </c>
      <c r="Z5" s="4" t="s">
        <v>82</v>
      </c>
      <c r="AA5" s="4" t="s">
        <v>82</v>
      </c>
      <c r="AB5" s="4" t="s">
        <v>82</v>
      </c>
      <c r="AC5" s="4" t="s">
        <v>82</v>
      </c>
      <c r="AD5" s="4" t="s">
        <v>82</v>
      </c>
      <c r="AE5" s="4" t="s">
        <v>82</v>
      </c>
      <c r="AF5" s="4" t="s">
        <v>82</v>
      </c>
      <c r="AG5" s="4" t="s">
        <v>82</v>
      </c>
      <c r="AH5" s="4" t="s">
        <v>82</v>
      </c>
      <c r="AI5" s="4" t="s">
        <v>82</v>
      </c>
      <c r="AJ5" s="4" t="s">
        <v>82</v>
      </c>
      <c r="AK5" s="4" t="s">
        <v>82</v>
      </c>
      <c r="AL5" s="4" t="s">
        <v>82</v>
      </c>
      <c r="AM5" s="4" t="s">
        <v>82</v>
      </c>
      <c r="AN5" s="4" t="s">
        <v>82</v>
      </c>
      <c r="AO5" s="4" t="s">
        <v>82</v>
      </c>
      <c r="AP5" s="4" t="s">
        <v>82</v>
      </c>
      <c r="AQ5" s="4" t="s">
        <v>82</v>
      </c>
      <c r="AR5" s="4" t="s">
        <v>82</v>
      </c>
      <c r="AS5" s="4" t="s">
        <v>82</v>
      </c>
      <c r="AT5" s="4" t="s">
        <v>82</v>
      </c>
      <c r="AU5" s="4" t="s">
        <v>82</v>
      </c>
      <c r="AV5" s="4" t="s">
        <v>82</v>
      </c>
      <c r="AW5" s="4" t="s">
        <v>82</v>
      </c>
      <c r="AX5" s="4" t="s">
        <v>82</v>
      </c>
      <c r="AY5" s="4" t="s">
        <v>82</v>
      </c>
      <c r="AZ5" s="4" t="s">
        <v>82</v>
      </c>
      <c r="BA5" s="4" t="s">
        <v>82</v>
      </c>
      <c r="BB5" s="4" t="s">
        <v>82</v>
      </c>
      <c r="BC5" s="4" t="s">
        <v>82</v>
      </c>
      <c r="BD5" s="4" t="s">
        <v>82</v>
      </c>
      <c r="BE5" s="4" t="s">
        <v>82</v>
      </c>
      <c r="BF5" s="4" t="s">
        <v>82</v>
      </c>
      <c r="BG5" s="4" t="s">
        <v>82</v>
      </c>
      <c r="BH5" s="4" t="s">
        <v>82</v>
      </c>
      <c r="BI5" s="4" t="s">
        <v>82</v>
      </c>
      <c r="BJ5" s="4" t="s">
        <v>82</v>
      </c>
      <c r="BK5" s="4" t="s">
        <v>82</v>
      </c>
      <c r="BL5" s="4" t="s">
        <v>82</v>
      </c>
      <c r="BM5" s="4" t="s">
        <v>82</v>
      </c>
      <c r="BN5" s="4" t="s">
        <v>82</v>
      </c>
      <c r="BO5" s="4" t="s">
        <v>82</v>
      </c>
      <c r="BP5" s="4" t="s">
        <v>82</v>
      </c>
      <c r="BQ5" s="4" t="s">
        <v>82</v>
      </c>
      <c r="BR5" s="4" t="s">
        <v>82</v>
      </c>
      <c r="BS5" s="4" t="s">
        <v>82</v>
      </c>
      <c r="BT5" s="4" t="s">
        <v>82</v>
      </c>
      <c r="BU5" s="4" t="s">
        <v>82</v>
      </c>
      <c r="BV5" s="4" t="s">
        <v>82</v>
      </c>
      <c r="BW5" s="4" t="s">
        <v>82</v>
      </c>
      <c r="BX5" s="4" t="s">
        <v>82</v>
      </c>
      <c r="BY5" s="4" t="s">
        <v>82</v>
      </c>
      <c r="BZ5" s="4" t="s">
        <v>82</v>
      </c>
      <c r="CA5" s="4" t="s">
        <v>82</v>
      </c>
      <c r="CB5" s="4" t="s">
        <v>82</v>
      </c>
      <c r="CC5" s="4" t="s">
        <v>82</v>
      </c>
      <c r="CD5" s="4" t="s">
        <v>82</v>
      </c>
      <c r="CE5" s="4" t="s">
        <v>82</v>
      </c>
      <c r="CF5" s="4" t="s">
        <v>82</v>
      </c>
      <c r="CG5" s="4" t="s">
        <v>82</v>
      </c>
      <c r="CH5" s="4" t="s">
        <v>82</v>
      </c>
      <c r="CI5" s="4" t="s">
        <v>82</v>
      </c>
      <c r="CJ5" s="4" t="s">
        <v>82</v>
      </c>
      <c r="CK5" s="4" t="s">
        <v>82</v>
      </c>
      <c r="CL5" s="4" t="s">
        <v>82</v>
      </c>
      <c r="CM5" s="4" t="s">
        <v>82</v>
      </c>
      <c r="CN5" s="4" t="s">
        <v>82</v>
      </c>
      <c r="CO5" s="4" t="s">
        <v>82</v>
      </c>
      <c r="CP5" s="4" t="s">
        <v>82</v>
      </c>
      <c r="CQ5" s="4" t="s">
        <v>82</v>
      </c>
      <c r="CR5" s="4" t="s">
        <v>82</v>
      </c>
      <c r="CS5" s="4" t="s">
        <v>82</v>
      </c>
      <c r="CT5" s="4" t="s">
        <v>82</v>
      </c>
      <c r="CU5" s="4" t="s">
        <v>82</v>
      </c>
      <c r="CV5" s="4" t="s">
        <v>82</v>
      </c>
      <c r="CW5" s="4" t="s">
        <v>82</v>
      </c>
      <c r="CX5" s="4" t="s">
        <v>82</v>
      </c>
      <c r="CY5" s="4" t="s">
        <v>82</v>
      </c>
      <c r="CZ5" s="4" t="s">
        <v>82</v>
      </c>
      <c r="DA5" s="4" t="s">
        <v>82</v>
      </c>
      <c r="DB5" s="4" t="s">
        <v>82</v>
      </c>
      <c r="DC5" s="4" t="s">
        <v>82</v>
      </c>
      <c r="DD5" s="4" t="s">
        <v>82</v>
      </c>
      <c r="DE5" s="4" t="s">
        <v>82</v>
      </c>
      <c r="DF5" s="4" t="s">
        <v>82</v>
      </c>
      <c r="DG5" s="4" t="s">
        <v>82</v>
      </c>
      <c r="DH5" s="4" t="s">
        <v>82</v>
      </c>
      <c r="DI5" s="4" t="s">
        <v>82</v>
      </c>
      <c r="DJ5" s="4" t="s">
        <v>82</v>
      </c>
      <c r="DK5" s="4" t="s">
        <v>82</v>
      </c>
      <c r="DL5" s="4" t="s">
        <v>82</v>
      </c>
      <c r="DM5" s="4" t="s">
        <v>82</v>
      </c>
      <c r="DN5" s="4" t="s">
        <v>82</v>
      </c>
      <c r="DO5" s="4" t="s">
        <v>82</v>
      </c>
      <c r="DP5" s="4" t="s">
        <v>82</v>
      </c>
      <c r="DQ5" s="4" t="s">
        <v>82</v>
      </c>
      <c r="DR5" s="4" t="s">
        <v>82</v>
      </c>
      <c r="DS5" s="4" t="s">
        <v>82</v>
      </c>
      <c r="DT5" s="4" t="s">
        <v>82</v>
      </c>
      <c r="DU5" s="4" t="s">
        <v>82</v>
      </c>
      <c r="DV5" s="4" t="s">
        <v>82</v>
      </c>
      <c r="DW5" s="4" t="s">
        <v>82</v>
      </c>
      <c r="DX5" s="4" t="s">
        <v>82</v>
      </c>
      <c r="DY5" s="4" t="s">
        <v>82</v>
      </c>
      <c r="DZ5" s="4" t="s">
        <v>82</v>
      </c>
      <c r="EA5" s="4" t="s">
        <v>82</v>
      </c>
      <c r="EB5" s="4" t="s">
        <v>82</v>
      </c>
      <c r="EC5" s="4" t="s">
        <v>82</v>
      </c>
      <c r="ED5" s="4" t="s">
        <v>82</v>
      </c>
      <c r="EE5" s="4" t="s">
        <v>82</v>
      </c>
      <c r="EF5" s="4" t="s">
        <v>82</v>
      </c>
      <c r="EG5" s="4" t="s">
        <v>82</v>
      </c>
      <c r="EH5" s="4" t="s">
        <v>82</v>
      </c>
      <c r="EI5" s="4" t="s">
        <v>82</v>
      </c>
      <c r="EJ5" s="4" t="s">
        <v>82</v>
      </c>
      <c r="EK5" s="4" t="s">
        <v>82</v>
      </c>
      <c r="EL5" s="4" t="s">
        <v>82</v>
      </c>
      <c r="EM5" s="4" t="s">
        <v>82</v>
      </c>
      <c r="EN5" s="4" t="s">
        <v>82</v>
      </c>
      <c r="EO5" s="4" t="s">
        <v>82</v>
      </c>
      <c r="EP5" s="4" t="s">
        <v>82</v>
      </c>
      <c r="EQ5" s="4" t="s">
        <v>82</v>
      </c>
    </row>
    <row r="6" spans="1:147" x14ac:dyDescent="0.25">
      <c r="A6" s="1" t="s">
        <v>1633</v>
      </c>
      <c r="B6" s="8"/>
      <c r="C6" s="4">
        <v>95.62</v>
      </c>
      <c r="D6" s="4">
        <v>99.19</v>
      </c>
      <c r="E6" s="4">
        <v>95.24</v>
      </c>
      <c r="F6" s="4">
        <v>96.33</v>
      </c>
      <c r="G6" s="4">
        <v>98.25</v>
      </c>
      <c r="H6" s="4">
        <v>96.91</v>
      </c>
      <c r="I6" s="4">
        <v>100</v>
      </c>
      <c r="J6" s="4">
        <v>95.55</v>
      </c>
      <c r="K6" s="4">
        <v>96.75</v>
      </c>
      <c r="L6" s="4">
        <v>97.6</v>
      </c>
      <c r="M6" s="4">
        <v>74.790000000000006</v>
      </c>
      <c r="N6" s="4">
        <v>94.29</v>
      </c>
      <c r="O6" s="4">
        <v>90.53</v>
      </c>
      <c r="P6" s="4">
        <v>92.34</v>
      </c>
      <c r="Q6" s="4">
        <v>86.85</v>
      </c>
      <c r="R6" s="4">
        <v>95.93</v>
      </c>
      <c r="S6" s="4">
        <v>100</v>
      </c>
      <c r="T6" s="4">
        <v>100</v>
      </c>
      <c r="U6" s="4">
        <v>52.9</v>
      </c>
      <c r="V6" s="4">
        <v>86.54</v>
      </c>
      <c r="W6" s="4">
        <v>98.14</v>
      </c>
      <c r="X6" s="4">
        <v>86.7</v>
      </c>
      <c r="Y6" s="4">
        <v>89.08</v>
      </c>
      <c r="Z6" s="4">
        <v>98.05</v>
      </c>
      <c r="AA6" s="4">
        <v>100</v>
      </c>
      <c r="AB6" s="4">
        <v>75.989999999999995</v>
      </c>
      <c r="AC6" s="4">
        <v>83.89</v>
      </c>
      <c r="AD6" s="4">
        <v>93.9</v>
      </c>
      <c r="AE6" s="4">
        <v>88.88</v>
      </c>
      <c r="AF6" s="4">
        <v>100</v>
      </c>
      <c r="AG6" s="4">
        <v>100</v>
      </c>
      <c r="AH6" s="4">
        <v>93.16</v>
      </c>
      <c r="AI6" s="4">
        <v>97.96</v>
      </c>
      <c r="AJ6" s="4">
        <v>98.52</v>
      </c>
      <c r="AK6" s="4">
        <v>100</v>
      </c>
      <c r="AL6" s="4">
        <v>92.53</v>
      </c>
      <c r="AM6" s="4">
        <v>95.59</v>
      </c>
      <c r="AN6" s="4">
        <v>91.32</v>
      </c>
      <c r="AO6" s="4">
        <v>42.18</v>
      </c>
      <c r="AP6" s="4">
        <v>95.61</v>
      </c>
      <c r="AQ6" s="4">
        <v>87.16</v>
      </c>
      <c r="AR6" s="4">
        <v>100</v>
      </c>
      <c r="AS6" s="4">
        <v>79.42</v>
      </c>
      <c r="AT6" s="4">
        <v>67.98</v>
      </c>
      <c r="AU6" s="4">
        <v>96.97</v>
      </c>
      <c r="AV6" s="4">
        <v>100</v>
      </c>
      <c r="AW6" s="4">
        <v>99.55</v>
      </c>
      <c r="AX6" s="4">
        <v>93.4</v>
      </c>
      <c r="AY6" s="4">
        <v>91.9</v>
      </c>
      <c r="AZ6" s="4">
        <v>97.69</v>
      </c>
      <c r="BA6" s="4">
        <v>97.83</v>
      </c>
      <c r="BB6" s="4">
        <v>97.3</v>
      </c>
      <c r="BC6" s="4">
        <v>45.13</v>
      </c>
      <c r="BD6" s="4">
        <v>98.44</v>
      </c>
      <c r="BE6" s="4">
        <v>97.06</v>
      </c>
      <c r="BF6" s="4">
        <v>98.71</v>
      </c>
      <c r="BG6" s="4">
        <v>88.94</v>
      </c>
      <c r="BH6" s="4">
        <v>91.35</v>
      </c>
      <c r="BI6" s="4">
        <v>100</v>
      </c>
      <c r="BJ6" s="4">
        <v>93.94</v>
      </c>
      <c r="BK6" s="4">
        <v>49.95</v>
      </c>
      <c r="BL6" s="4">
        <v>92.11</v>
      </c>
      <c r="BM6" s="4">
        <v>47.2</v>
      </c>
      <c r="BN6" s="4">
        <v>93.56</v>
      </c>
      <c r="BO6" s="4">
        <v>99.36</v>
      </c>
      <c r="BP6" s="4">
        <v>97</v>
      </c>
      <c r="BQ6" s="4">
        <v>80.599999999999994</v>
      </c>
      <c r="BR6" s="4">
        <v>90.68</v>
      </c>
      <c r="BS6" s="4">
        <v>90.68</v>
      </c>
      <c r="BT6" s="4">
        <v>64.61</v>
      </c>
      <c r="BU6" s="4">
        <v>97.55</v>
      </c>
      <c r="BV6" s="4" t="e">
        <v>#N/A</v>
      </c>
      <c r="BW6" s="4">
        <v>98.11</v>
      </c>
      <c r="BX6" s="4">
        <v>98.36</v>
      </c>
      <c r="BY6" s="4" t="e">
        <v>#N/A</v>
      </c>
      <c r="BZ6" s="4">
        <v>98.14</v>
      </c>
      <c r="CA6" s="4">
        <v>98.54</v>
      </c>
      <c r="CB6" s="4">
        <v>77.510000000000005</v>
      </c>
      <c r="CC6" s="4">
        <v>91.82</v>
      </c>
      <c r="CD6" s="4">
        <v>89.25</v>
      </c>
      <c r="CE6" s="4">
        <v>92.73</v>
      </c>
      <c r="CF6" s="4">
        <v>91.6</v>
      </c>
      <c r="CG6" s="4">
        <v>96.17</v>
      </c>
      <c r="CH6" s="4">
        <v>84.36</v>
      </c>
      <c r="CI6" s="4">
        <v>95.96</v>
      </c>
      <c r="CJ6" s="4" t="e">
        <v>#N/A</v>
      </c>
      <c r="CK6" s="4">
        <v>91.34</v>
      </c>
      <c r="CL6" s="4">
        <v>93.74</v>
      </c>
      <c r="CM6" s="4" t="e">
        <v>#N/A</v>
      </c>
      <c r="CN6" s="4">
        <v>98.54</v>
      </c>
      <c r="CO6" s="4">
        <v>95.42</v>
      </c>
      <c r="CP6" s="4">
        <v>89.95</v>
      </c>
      <c r="CQ6" s="4">
        <v>97.47</v>
      </c>
      <c r="CR6" s="4" t="e">
        <v>#N/A</v>
      </c>
      <c r="CS6" s="4">
        <v>93.9</v>
      </c>
      <c r="CT6" s="4" t="e">
        <v>#N/A</v>
      </c>
      <c r="CU6" s="4" t="e">
        <v>#N/A</v>
      </c>
      <c r="CV6" s="4" t="e">
        <v>#N/A</v>
      </c>
      <c r="CW6" s="4" t="e">
        <v>#N/A</v>
      </c>
      <c r="CX6" s="4" t="e">
        <v>#N/A</v>
      </c>
      <c r="CY6" s="4" t="e">
        <v>#N/A</v>
      </c>
      <c r="CZ6" s="4" t="e">
        <v>#N/A</v>
      </c>
      <c r="DA6" s="4" t="e">
        <v>#N/A</v>
      </c>
      <c r="DB6" s="4" t="e">
        <v>#N/A</v>
      </c>
      <c r="DC6" s="4" t="e">
        <v>#N/A</v>
      </c>
      <c r="DD6" s="4">
        <v>100</v>
      </c>
      <c r="DE6" s="4">
        <v>55.99</v>
      </c>
      <c r="DF6" s="4">
        <v>97.88</v>
      </c>
      <c r="DG6" s="4">
        <v>94.23</v>
      </c>
      <c r="DH6" s="4">
        <v>96.19</v>
      </c>
      <c r="DI6" s="4">
        <v>99.34</v>
      </c>
      <c r="DJ6" s="4">
        <v>97.43</v>
      </c>
      <c r="DK6" s="4">
        <v>97.84</v>
      </c>
      <c r="DL6" s="4">
        <v>98.46</v>
      </c>
      <c r="DM6" s="4">
        <v>98.86</v>
      </c>
      <c r="DN6" s="4">
        <v>97.3</v>
      </c>
      <c r="DO6" s="4">
        <v>100</v>
      </c>
      <c r="DP6" s="4">
        <v>91.32</v>
      </c>
      <c r="DQ6" s="4">
        <v>97.63</v>
      </c>
      <c r="DR6" s="4">
        <v>98.94</v>
      </c>
      <c r="DS6" s="4">
        <v>98.28</v>
      </c>
      <c r="DT6" s="4">
        <v>91.24</v>
      </c>
      <c r="DU6" s="4">
        <v>100</v>
      </c>
      <c r="DV6" s="4">
        <v>95.68</v>
      </c>
      <c r="DW6" s="4">
        <v>98.44</v>
      </c>
      <c r="DX6" s="4">
        <v>96.1</v>
      </c>
      <c r="DY6" s="4">
        <v>95</v>
      </c>
      <c r="DZ6" s="4">
        <v>96.91</v>
      </c>
      <c r="EA6" s="4" t="e">
        <v>#N/A</v>
      </c>
      <c r="EB6" s="4">
        <v>98.73</v>
      </c>
      <c r="EC6" s="4">
        <v>98.59</v>
      </c>
      <c r="ED6" s="4">
        <v>94.63</v>
      </c>
      <c r="EE6" s="4">
        <v>98.5</v>
      </c>
      <c r="EF6" s="4">
        <v>96.83</v>
      </c>
      <c r="EG6" s="4">
        <v>96.84</v>
      </c>
      <c r="EH6" s="4">
        <v>92.47</v>
      </c>
      <c r="EI6" s="4">
        <v>75.39</v>
      </c>
      <c r="EJ6" s="4">
        <v>96.35</v>
      </c>
      <c r="EK6" s="4">
        <v>91.64</v>
      </c>
      <c r="EL6" s="4">
        <v>99.41</v>
      </c>
      <c r="EM6" s="4">
        <v>98.1</v>
      </c>
      <c r="EN6" s="4">
        <v>96.93</v>
      </c>
      <c r="EO6" s="4">
        <v>96.72</v>
      </c>
      <c r="EP6" s="4">
        <v>93.24</v>
      </c>
      <c r="EQ6" s="128" t="e">
        <v>#N/A</v>
      </c>
    </row>
    <row r="7" spans="1:147" x14ac:dyDescent="0.25">
      <c r="A7" s="2" t="s">
        <v>241</v>
      </c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</row>
    <row r="8" spans="1:147" x14ac:dyDescent="0.25">
      <c r="A8" s="28" t="s">
        <v>87</v>
      </c>
      <c r="B8" s="28"/>
      <c r="C8" s="30">
        <v>25.1</v>
      </c>
      <c r="D8" s="31">
        <v>27.7</v>
      </c>
      <c r="E8" s="31">
        <v>27.3</v>
      </c>
      <c r="F8" s="31">
        <v>27.7</v>
      </c>
      <c r="G8" s="31">
        <v>26.2</v>
      </c>
      <c r="H8" s="31">
        <v>20.3</v>
      </c>
      <c r="I8" s="31">
        <v>32.5</v>
      </c>
      <c r="J8" s="31">
        <v>24.6</v>
      </c>
      <c r="K8" s="31">
        <v>33.700000000000003</v>
      </c>
      <c r="L8" s="31">
        <v>28.3</v>
      </c>
      <c r="M8" s="31">
        <v>30.2</v>
      </c>
      <c r="N8" s="31">
        <v>30.6</v>
      </c>
      <c r="O8" s="31">
        <v>27</v>
      </c>
      <c r="P8" s="31">
        <v>31.9</v>
      </c>
      <c r="Q8" s="31">
        <v>32</v>
      </c>
      <c r="R8" s="31">
        <v>28.4</v>
      </c>
      <c r="S8" s="31">
        <v>22.3</v>
      </c>
      <c r="T8" s="31">
        <v>24.4</v>
      </c>
      <c r="U8" s="31">
        <v>24.7</v>
      </c>
      <c r="V8" s="31">
        <v>37.6</v>
      </c>
      <c r="W8" s="31">
        <v>20.6</v>
      </c>
      <c r="X8" s="31">
        <v>38.4</v>
      </c>
      <c r="Y8" s="31">
        <v>23.5</v>
      </c>
      <c r="Z8" s="31">
        <v>22</v>
      </c>
      <c r="AA8" s="31">
        <v>20.399999999999999</v>
      </c>
      <c r="AB8" s="31">
        <v>26.9</v>
      </c>
      <c r="AC8" s="31">
        <v>23.6</v>
      </c>
      <c r="AD8" s="31">
        <v>37.700000000000003</v>
      </c>
      <c r="AE8" s="31">
        <v>36.1</v>
      </c>
      <c r="AF8" s="31">
        <v>27.4</v>
      </c>
      <c r="AG8" s="31">
        <v>30.4</v>
      </c>
      <c r="AH8" s="31">
        <v>24.8</v>
      </c>
      <c r="AI8" s="31">
        <v>29</v>
      </c>
      <c r="AJ8" s="31">
        <v>36.200000000000003</v>
      </c>
      <c r="AK8" s="31">
        <v>18</v>
      </c>
      <c r="AL8" s="31">
        <v>28.8</v>
      </c>
      <c r="AM8" s="31">
        <v>29.5</v>
      </c>
      <c r="AN8" s="31">
        <v>28.2</v>
      </c>
      <c r="AO8" s="31">
        <v>26.2</v>
      </c>
      <c r="AP8" s="31">
        <v>27.3</v>
      </c>
      <c r="AQ8" s="31">
        <v>23.1</v>
      </c>
      <c r="AR8" s="31">
        <v>26.6</v>
      </c>
      <c r="AS8" s="31">
        <v>40.700000000000003</v>
      </c>
      <c r="AT8" s="31">
        <v>36.6</v>
      </c>
      <c r="AU8" s="31">
        <v>31.2</v>
      </c>
      <c r="AV8" s="31">
        <v>17.3</v>
      </c>
      <c r="AW8" s="31">
        <v>25.9</v>
      </c>
      <c r="AX8" s="31">
        <v>28.2</v>
      </c>
      <c r="AY8" s="31">
        <v>33.299999999999997</v>
      </c>
      <c r="AZ8" s="31">
        <v>34.6</v>
      </c>
      <c r="BA8" s="31">
        <v>32.1</v>
      </c>
      <c r="BB8" s="31">
        <v>36.700000000000003</v>
      </c>
      <c r="BC8" s="31">
        <v>23.8</v>
      </c>
      <c r="BD8" s="31">
        <v>25.1</v>
      </c>
      <c r="BE8" s="31">
        <v>38.6</v>
      </c>
      <c r="BF8" s="31">
        <v>27.6</v>
      </c>
      <c r="BG8" s="31">
        <v>25.1</v>
      </c>
      <c r="BH8" s="31">
        <v>27.3</v>
      </c>
      <c r="BI8" s="31">
        <v>25.7</v>
      </c>
      <c r="BJ8" s="31">
        <v>23.3</v>
      </c>
      <c r="BK8" s="31">
        <v>25.8</v>
      </c>
      <c r="BL8" s="31">
        <v>18.899999999999999</v>
      </c>
      <c r="BM8" s="31">
        <v>24.4</v>
      </c>
      <c r="BN8" s="31">
        <v>15.8</v>
      </c>
      <c r="BO8" s="31">
        <v>24.5</v>
      </c>
      <c r="BP8" s="31">
        <v>20.399999999999999</v>
      </c>
      <c r="BQ8" s="31">
        <v>27.4</v>
      </c>
      <c r="BR8" s="31">
        <v>21.5</v>
      </c>
      <c r="BS8" s="31">
        <v>17.2</v>
      </c>
      <c r="BT8" s="31">
        <v>33.299999999999997</v>
      </c>
      <c r="BU8" s="31">
        <v>26.8</v>
      </c>
      <c r="BV8" s="31">
        <v>40.299999999999997</v>
      </c>
      <c r="BW8" s="31">
        <v>22.2</v>
      </c>
      <c r="BX8" s="31">
        <v>21.2</v>
      </c>
      <c r="BY8" s="31">
        <v>30.7</v>
      </c>
      <c r="BZ8" s="31">
        <v>20.6</v>
      </c>
      <c r="CA8" s="31">
        <v>36.200000000000003</v>
      </c>
      <c r="CB8" s="31">
        <v>36.799999999999997</v>
      </c>
      <c r="CC8" s="31">
        <v>24.1</v>
      </c>
      <c r="CD8" s="31">
        <v>28</v>
      </c>
      <c r="CE8" s="31">
        <v>27.1</v>
      </c>
      <c r="CF8" s="31">
        <v>26.7</v>
      </c>
      <c r="CG8" s="31">
        <v>26.3</v>
      </c>
      <c r="CH8" s="31">
        <v>25.7</v>
      </c>
      <c r="CI8" s="31">
        <v>31.8</v>
      </c>
      <c r="CJ8" s="31">
        <v>38.9</v>
      </c>
      <c r="CK8" s="31">
        <v>26.9</v>
      </c>
      <c r="CL8" s="31">
        <v>30.8</v>
      </c>
      <c r="CM8" s="31">
        <v>34.200000000000003</v>
      </c>
      <c r="CN8" s="31">
        <v>36.200000000000003</v>
      </c>
      <c r="CO8" s="31">
        <v>25.6</v>
      </c>
      <c r="CP8" s="31">
        <v>21.3</v>
      </c>
      <c r="CQ8" s="31">
        <v>32.1</v>
      </c>
      <c r="CR8" s="31">
        <v>34</v>
      </c>
      <c r="CS8" s="31">
        <v>34</v>
      </c>
      <c r="CT8" s="31">
        <v>31.5</v>
      </c>
      <c r="CU8" s="31">
        <v>25.2</v>
      </c>
      <c r="CV8" s="31">
        <v>40.799999999999997</v>
      </c>
      <c r="CW8" s="31">
        <v>27.4</v>
      </c>
      <c r="CX8" s="31">
        <v>25.3</v>
      </c>
      <c r="CY8" s="31">
        <v>41.5</v>
      </c>
      <c r="CZ8" s="31">
        <v>28.1</v>
      </c>
      <c r="DA8" s="31">
        <v>24.4</v>
      </c>
      <c r="DB8" s="31">
        <v>38.9</v>
      </c>
      <c r="DC8" s="31">
        <v>20.399999999999999</v>
      </c>
      <c r="DD8" s="31">
        <v>20.8</v>
      </c>
      <c r="DE8" s="31">
        <v>21.1</v>
      </c>
      <c r="DF8" s="31">
        <v>23</v>
      </c>
      <c r="DG8" s="31">
        <v>25.2</v>
      </c>
      <c r="DH8" s="31">
        <v>24.7</v>
      </c>
      <c r="DI8" s="31">
        <v>29.9</v>
      </c>
      <c r="DJ8" s="31">
        <v>36.5</v>
      </c>
      <c r="DK8" s="31">
        <v>35.200000000000003</v>
      </c>
      <c r="DL8" s="31">
        <v>25.1</v>
      </c>
      <c r="DM8" s="31">
        <v>32.9</v>
      </c>
      <c r="DN8" s="31">
        <v>25.4</v>
      </c>
      <c r="DO8" s="31">
        <v>27.5</v>
      </c>
      <c r="DP8" s="31">
        <v>19.2</v>
      </c>
      <c r="DQ8" s="31">
        <v>30.2</v>
      </c>
      <c r="DR8" s="31">
        <v>23.3</v>
      </c>
      <c r="DS8" s="31">
        <v>20.100000000000001</v>
      </c>
      <c r="DT8" s="31">
        <v>34.1</v>
      </c>
      <c r="DU8" s="31">
        <v>32.799999999999997</v>
      </c>
      <c r="DV8" s="31">
        <v>25.6</v>
      </c>
      <c r="DW8" s="31">
        <v>25.6</v>
      </c>
      <c r="DX8" s="31">
        <v>28</v>
      </c>
      <c r="DY8" s="31">
        <v>22.6</v>
      </c>
      <c r="DZ8" s="31">
        <v>20.3</v>
      </c>
      <c r="EA8" s="31">
        <v>38.6</v>
      </c>
      <c r="EB8" s="31">
        <v>33.6</v>
      </c>
      <c r="EC8" s="31">
        <v>26.4</v>
      </c>
      <c r="ED8" s="31">
        <v>31.7</v>
      </c>
      <c r="EE8" s="31">
        <v>26.7</v>
      </c>
      <c r="EF8" s="31">
        <v>21.2</v>
      </c>
      <c r="EG8" s="31">
        <v>22.4</v>
      </c>
      <c r="EH8" s="31">
        <v>28.2</v>
      </c>
      <c r="EI8" s="31">
        <v>26.7</v>
      </c>
      <c r="EJ8" s="31">
        <v>21.9</v>
      </c>
      <c r="EK8" s="31">
        <v>33.6</v>
      </c>
      <c r="EL8" s="31">
        <v>41.5</v>
      </c>
      <c r="EM8" s="31">
        <v>24.6</v>
      </c>
      <c r="EN8" s="31">
        <v>24.8</v>
      </c>
      <c r="EO8" s="31">
        <v>24.6</v>
      </c>
      <c r="EP8" s="31">
        <v>27.85</v>
      </c>
      <c r="EQ8" s="31">
        <v>24.2</v>
      </c>
    </row>
    <row r="9" spans="1:147" x14ac:dyDescent="0.25">
      <c r="A9" s="1" t="s">
        <v>236</v>
      </c>
      <c r="B9" s="8"/>
      <c r="C9" s="4">
        <v>19.3</v>
      </c>
      <c r="D9" s="4">
        <v>23.9</v>
      </c>
      <c r="E9" s="4">
        <v>22.4</v>
      </c>
      <c r="F9" s="4">
        <v>24.2</v>
      </c>
      <c r="G9" s="4">
        <v>21.6</v>
      </c>
      <c r="H9" s="4">
        <v>17.3</v>
      </c>
      <c r="I9" s="4">
        <v>28.8</v>
      </c>
      <c r="J9" s="4">
        <v>21</v>
      </c>
      <c r="K9" s="4">
        <v>29.8</v>
      </c>
      <c r="L9" s="4">
        <v>24.2</v>
      </c>
      <c r="M9" s="4">
        <v>26.2</v>
      </c>
      <c r="N9" s="4">
        <v>27</v>
      </c>
      <c r="O9" s="4">
        <v>23.4</v>
      </c>
      <c r="P9" s="4">
        <v>28.2</v>
      </c>
      <c r="Q9" s="4">
        <v>28.2</v>
      </c>
      <c r="R9" s="4">
        <v>24.5</v>
      </c>
      <c r="S9" s="4">
        <v>18.399999999999999</v>
      </c>
      <c r="T9" s="4">
        <v>20.8</v>
      </c>
      <c r="U9" s="4">
        <v>21</v>
      </c>
      <c r="V9" s="4">
        <v>34</v>
      </c>
      <c r="W9" s="4">
        <v>16.7</v>
      </c>
      <c r="X9" s="4">
        <v>34.700000000000003</v>
      </c>
      <c r="Y9" s="4">
        <v>20</v>
      </c>
      <c r="Z9" s="4">
        <v>17.899999999999999</v>
      </c>
      <c r="AA9" s="4">
        <v>16.8</v>
      </c>
      <c r="AB9" s="4">
        <v>23.1</v>
      </c>
      <c r="AC9" s="4">
        <v>19.899999999999999</v>
      </c>
      <c r="AD9" s="4">
        <v>34</v>
      </c>
      <c r="AE9" s="4">
        <v>32.4</v>
      </c>
      <c r="AF9" s="4">
        <v>23.6</v>
      </c>
      <c r="AG9" s="4">
        <v>26.5</v>
      </c>
      <c r="AH9" s="4">
        <v>20.3</v>
      </c>
      <c r="AI9" s="4">
        <v>25.1</v>
      </c>
      <c r="AJ9" s="4">
        <v>32.700000000000003</v>
      </c>
      <c r="AK9" s="4">
        <v>12.4</v>
      </c>
      <c r="AL9" s="4">
        <v>25.2</v>
      </c>
      <c r="AM9" s="4">
        <v>25.8</v>
      </c>
      <c r="AN9" s="4">
        <v>24.5</v>
      </c>
      <c r="AO9" s="4">
        <v>22.2</v>
      </c>
      <c r="AP9" s="4">
        <v>23.8</v>
      </c>
      <c r="AQ9" s="4">
        <v>18.3</v>
      </c>
      <c r="AR9" s="4">
        <v>22.8</v>
      </c>
      <c r="AS9" s="4">
        <v>36.4</v>
      </c>
      <c r="AT9" s="4">
        <v>33</v>
      </c>
      <c r="AU9" s="4">
        <v>27.5</v>
      </c>
      <c r="AV9" s="4">
        <v>13.6</v>
      </c>
      <c r="AW9" s="4">
        <v>22.4</v>
      </c>
      <c r="AX9" s="4">
        <v>24.5</v>
      </c>
      <c r="AY9" s="4">
        <v>29.6</v>
      </c>
      <c r="AZ9" s="4">
        <v>31</v>
      </c>
      <c r="BA9" s="4">
        <v>28.7</v>
      </c>
      <c r="BB9" s="4">
        <v>33.299999999999997</v>
      </c>
      <c r="BC9" s="4">
        <v>19.8</v>
      </c>
      <c r="BD9" s="4">
        <v>21.4</v>
      </c>
      <c r="BE9" s="4">
        <v>34.9</v>
      </c>
      <c r="BF9" s="4">
        <v>23.9</v>
      </c>
      <c r="BG9" s="4">
        <v>21.5</v>
      </c>
      <c r="BH9" s="4">
        <v>23.6</v>
      </c>
      <c r="BI9" s="4">
        <v>21.9</v>
      </c>
      <c r="BJ9" s="4">
        <v>19.7</v>
      </c>
      <c r="BK9" s="4">
        <v>21.7</v>
      </c>
      <c r="BL9" s="4">
        <v>15.1</v>
      </c>
      <c r="BM9" s="4">
        <v>21.4</v>
      </c>
      <c r="BN9" s="4">
        <v>13.2</v>
      </c>
      <c r="BO9" s="4">
        <v>21</v>
      </c>
      <c r="BP9" s="4">
        <v>17.7</v>
      </c>
      <c r="BQ9" s="4">
        <v>23.7</v>
      </c>
      <c r="BR9" s="4">
        <v>17.8</v>
      </c>
      <c r="BS9" s="4">
        <v>13.6</v>
      </c>
      <c r="BT9" s="4">
        <v>29.6</v>
      </c>
      <c r="BU9" s="4">
        <v>23.1</v>
      </c>
      <c r="BV9" s="4">
        <v>36.1</v>
      </c>
      <c r="BW9" s="4">
        <v>17.899999999999999</v>
      </c>
      <c r="BX9" s="4">
        <v>16.5</v>
      </c>
      <c r="BY9" s="4">
        <v>26.9</v>
      </c>
      <c r="BZ9" s="4">
        <v>16.7</v>
      </c>
      <c r="CA9" s="4">
        <v>32.5</v>
      </c>
      <c r="CB9" s="4">
        <v>32.9</v>
      </c>
      <c r="CC9" s="4">
        <v>20.399999999999999</v>
      </c>
      <c r="CD9" s="4">
        <v>23.3</v>
      </c>
      <c r="CE9" s="4">
        <v>23.3</v>
      </c>
      <c r="CF9" s="4">
        <v>22.5</v>
      </c>
      <c r="CG9" s="4">
        <v>22.5</v>
      </c>
      <c r="CH9" s="4">
        <v>21.8</v>
      </c>
      <c r="CI9" s="4">
        <v>28.1</v>
      </c>
      <c r="CJ9" s="4">
        <v>33.9</v>
      </c>
      <c r="CK9" s="4">
        <v>23.1</v>
      </c>
      <c r="CL9" s="4">
        <v>26.4</v>
      </c>
      <c r="CM9" s="4">
        <v>30.5</v>
      </c>
      <c r="CN9" s="4">
        <v>32.5</v>
      </c>
      <c r="CO9" s="4">
        <v>21.5</v>
      </c>
      <c r="CP9" s="4">
        <v>17.7</v>
      </c>
      <c r="CQ9" s="4">
        <v>28.6</v>
      </c>
      <c r="CR9" s="4">
        <v>29.9</v>
      </c>
      <c r="CS9" s="4">
        <v>30</v>
      </c>
      <c r="CT9" s="4">
        <v>27.8</v>
      </c>
      <c r="CU9" s="4">
        <v>21.3</v>
      </c>
      <c r="CV9" s="4">
        <v>30.8</v>
      </c>
      <c r="CW9" s="4">
        <v>23.8</v>
      </c>
      <c r="CX9" s="4">
        <v>21.6</v>
      </c>
      <c r="CY9" s="4">
        <v>37.200000000000003</v>
      </c>
      <c r="CZ9" s="4">
        <v>24.2</v>
      </c>
      <c r="DA9" s="4">
        <v>20.6</v>
      </c>
      <c r="DB9" s="4">
        <v>35.1</v>
      </c>
      <c r="DC9" s="4">
        <v>16.7</v>
      </c>
      <c r="DD9" s="4">
        <v>16</v>
      </c>
      <c r="DE9" s="4">
        <v>17.2</v>
      </c>
      <c r="DF9" s="4">
        <v>19.399999999999999</v>
      </c>
      <c r="DG9" s="4">
        <v>20.8</v>
      </c>
      <c r="DH9" s="4">
        <v>21</v>
      </c>
      <c r="DI9" s="4">
        <v>25.3</v>
      </c>
      <c r="DJ9" s="4">
        <v>32.700000000000003</v>
      </c>
      <c r="DK9" s="4">
        <v>30</v>
      </c>
      <c r="DL9" s="4">
        <v>21.3</v>
      </c>
      <c r="DM9" s="4">
        <v>29.2</v>
      </c>
      <c r="DN9" s="4">
        <v>21.7</v>
      </c>
      <c r="DO9" s="4">
        <v>23.7</v>
      </c>
      <c r="DP9" s="4">
        <v>15.8</v>
      </c>
      <c r="DQ9" s="4">
        <v>26.6</v>
      </c>
      <c r="DR9" s="4">
        <v>19</v>
      </c>
      <c r="DS9" s="4">
        <v>16.7</v>
      </c>
      <c r="DT9" s="4">
        <v>30.5</v>
      </c>
      <c r="DU9" s="4">
        <v>28.7</v>
      </c>
      <c r="DV9" s="4">
        <v>21.4</v>
      </c>
      <c r="DW9" s="4">
        <v>21.1</v>
      </c>
      <c r="DX9" s="4">
        <v>24.1</v>
      </c>
      <c r="DY9" s="4">
        <v>18.100000000000001</v>
      </c>
      <c r="DZ9" s="4">
        <v>17.3</v>
      </c>
      <c r="EA9" s="4">
        <v>34.9</v>
      </c>
      <c r="EB9" s="4">
        <v>30</v>
      </c>
      <c r="EC9" s="4">
        <v>22.8</v>
      </c>
      <c r="ED9" s="4">
        <v>28.4</v>
      </c>
      <c r="EE9" s="4">
        <v>23</v>
      </c>
      <c r="EF9" s="4">
        <v>17.5</v>
      </c>
      <c r="EG9" s="4">
        <v>18.8</v>
      </c>
      <c r="EH9" s="4">
        <v>24.5</v>
      </c>
      <c r="EI9" s="4">
        <v>22.9</v>
      </c>
      <c r="EJ9" s="4">
        <v>19.100000000000001</v>
      </c>
      <c r="EK9" s="4">
        <v>28.7</v>
      </c>
      <c r="EL9" s="4">
        <v>37.5</v>
      </c>
      <c r="EM9" s="4">
        <v>21</v>
      </c>
      <c r="EN9" s="4">
        <v>22.5</v>
      </c>
      <c r="EO9" s="4">
        <v>21</v>
      </c>
      <c r="EP9" s="4">
        <v>24.08</v>
      </c>
      <c r="EQ9" s="4">
        <v>20.8</v>
      </c>
    </row>
    <row r="10" spans="1:147" x14ac:dyDescent="0.25">
      <c r="A10" s="1" t="s">
        <v>237</v>
      </c>
      <c r="B10" s="8"/>
      <c r="C10" s="4">
        <v>3.5</v>
      </c>
      <c r="D10" s="4">
        <v>1.2</v>
      </c>
      <c r="E10" s="4">
        <v>2.2999999999999998</v>
      </c>
      <c r="F10" s="4">
        <v>1</v>
      </c>
      <c r="G10" s="4">
        <v>2.2000000000000002</v>
      </c>
      <c r="H10" s="4">
        <v>0.9</v>
      </c>
      <c r="I10" s="4">
        <v>1</v>
      </c>
      <c r="J10" s="4">
        <v>1.1000000000000001</v>
      </c>
      <c r="K10" s="4">
        <v>1.3</v>
      </c>
      <c r="L10" s="4">
        <v>1.4</v>
      </c>
      <c r="M10" s="4">
        <v>1.4</v>
      </c>
      <c r="N10" s="4">
        <v>1</v>
      </c>
      <c r="O10" s="4">
        <v>1</v>
      </c>
      <c r="P10" s="4">
        <v>1.1000000000000001</v>
      </c>
      <c r="Q10" s="4">
        <v>1.2</v>
      </c>
      <c r="R10" s="4">
        <v>1.3</v>
      </c>
      <c r="S10" s="4">
        <v>1.3</v>
      </c>
      <c r="T10" s="4">
        <v>1.1000000000000001</v>
      </c>
      <c r="U10" s="4">
        <v>1.2</v>
      </c>
      <c r="V10" s="4">
        <v>1</v>
      </c>
      <c r="W10" s="4">
        <v>1.3</v>
      </c>
      <c r="X10" s="4">
        <v>1.1000000000000001</v>
      </c>
      <c r="Y10" s="4">
        <v>1</v>
      </c>
      <c r="Z10" s="4">
        <v>1.4</v>
      </c>
      <c r="AA10" s="4">
        <v>1.2</v>
      </c>
      <c r="AB10" s="4">
        <v>1.2</v>
      </c>
      <c r="AC10" s="4">
        <v>1.1000000000000001</v>
      </c>
      <c r="AD10" s="4">
        <v>1.1000000000000001</v>
      </c>
      <c r="AE10" s="4">
        <v>1.1000000000000001</v>
      </c>
      <c r="AF10" s="4">
        <v>1.1000000000000001</v>
      </c>
      <c r="AG10" s="4">
        <v>1.3</v>
      </c>
      <c r="AH10" s="4">
        <v>1.9</v>
      </c>
      <c r="AI10" s="4">
        <v>1.5</v>
      </c>
      <c r="AJ10" s="4">
        <v>0.9</v>
      </c>
      <c r="AK10" s="4">
        <v>3</v>
      </c>
      <c r="AL10" s="4">
        <v>1.1000000000000001</v>
      </c>
      <c r="AM10" s="4">
        <v>1.1000000000000001</v>
      </c>
      <c r="AN10" s="4">
        <v>1.1000000000000001</v>
      </c>
      <c r="AO10" s="4">
        <v>1.3</v>
      </c>
      <c r="AP10" s="4">
        <v>1.5</v>
      </c>
      <c r="AQ10" s="4">
        <v>2.2000000000000002</v>
      </c>
      <c r="AR10" s="4">
        <v>1.2</v>
      </c>
      <c r="AS10" s="4">
        <v>1.6</v>
      </c>
      <c r="AT10" s="4">
        <v>1</v>
      </c>
      <c r="AU10" s="4">
        <v>1.1000000000000001</v>
      </c>
      <c r="AV10" s="4">
        <v>1.1000000000000001</v>
      </c>
      <c r="AW10" s="4">
        <v>1</v>
      </c>
      <c r="AX10" s="4">
        <v>1.1000000000000001</v>
      </c>
      <c r="AY10" s="4">
        <v>1.1000000000000001</v>
      </c>
      <c r="AZ10" s="4">
        <v>1</v>
      </c>
      <c r="BA10" s="4">
        <v>0.9</v>
      </c>
      <c r="BB10" s="4">
        <v>0.9</v>
      </c>
      <c r="BC10" s="4">
        <v>1.4</v>
      </c>
      <c r="BD10" s="4">
        <v>1.1000000000000001</v>
      </c>
      <c r="BE10" s="4">
        <v>1.2</v>
      </c>
      <c r="BF10" s="4">
        <v>1.1000000000000001</v>
      </c>
      <c r="BG10" s="4">
        <v>1.1000000000000001</v>
      </c>
      <c r="BH10" s="4">
        <v>1.1000000000000001</v>
      </c>
      <c r="BI10" s="4">
        <v>1.2</v>
      </c>
      <c r="BJ10" s="4">
        <v>1</v>
      </c>
      <c r="BK10" s="4">
        <v>1.5</v>
      </c>
      <c r="BL10" s="4">
        <v>1.2</v>
      </c>
      <c r="BM10" s="4">
        <v>1.1000000000000001</v>
      </c>
      <c r="BN10" s="4">
        <v>1</v>
      </c>
      <c r="BO10" s="4">
        <v>0.9</v>
      </c>
      <c r="BP10" s="4">
        <v>0.6</v>
      </c>
      <c r="BQ10" s="4">
        <v>1.1000000000000001</v>
      </c>
      <c r="BR10" s="4">
        <v>1.1000000000000001</v>
      </c>
      <c r="BS10" s="4">
        <v>1</v>
      </c>
      <c r="BT10" s="4">
        <v>1.2</v>
      </c>
      <c r="BU10" s="4">
        <v>1.1000000000000001</v>
      </c>
      <c r="BV10" s="4">
        <v>1.6</v>
      </c>
      <c r="BW10" s="4">
        <v>1.8</v>
      </c>
      <c r="BX10" s="4">
        <v>2.2000000000000002</v>
      </c>
      <c r="BY10" s="4">
        <v>1.2</v>
      </c>
      <c r="BZ10" s="4">
        <v>1.3</v>
      </c>
      <c r="CA10" s="4">
        <v>1.1000000000000001</v>
      </c>
      <c r="CB10" s="4">
        <v>1.3</v>
      </c>
      <c r="CC10" s="4">
        <v>1.1000000000000001</v>
      </c>
      <c r="CD10" s="4">
        <v>2.1</v>
      </c>
      <c r="CE10" s="4">
        <v>1.2</v>
      </c>
      <c r="CF10" s="4">
        <v>1.7</v>
      </c>
      <c r="CG10" s="4">
        <v>1.2</v>
      </c>
      <c r="CH10" s="4">
        <v>1.3</v>
      </c>
      <c r="CI10" s="4">
        <v>1.1000000000000001</v>
      </c>
      <c r="CJ10" s="4">
        <v>2.4</v>
      </c>
      <c r="CK10" s="4">
        <v>1.2</v>
      </c>
      <c r="CL10" s="4">
        <v>1.8</v>
      </c>
      <c r="CM10" s="4">
        <v>1.1000000000000001</v>
      </c>
      <c r="CN10" s="4">
        <v>1.1000000000000001</v>
      </c>
      <c r="CO10" s="4">
        <v>1.5</v>
      </c>
      <c r="CP10" s="4">
        <v>1.1000000000000001</v>
      </c>
      <c r="CQ10" s="4">
        <v>0.9</v>
      </c>
      <c r="CR10" s="4">
        <v>1.5</v>
      </c>
      <c r="CS10" s="4">
        <v>1.4</v>
      </c>
      <c r="CT10" s="4">
        <v>1.1000000000000001</v>
      </c>
      <c r="CU10" s="4">
        <v>1.3</v>
      </c>
      <c r="CV10" s="4">
        <v>7.4</v>
      </c>
      <c r="CW10" s="4">
        <v>1</v>
      </c>
      <c r="CX10" s="4">
        <v>1.1000000000000001</v>
      </c>
      <c r="CY10" s="4">
        <v>1.7</v>
      </c>
      <c r="CZ10" s="4">
        <v>1.3</v>
      </c>
      <c r="DA10" s="4">
        <v>1.2</v>
      </c>
      <c r="DB10" s="4">
        <v>1.1000000000000001</v>
      </c>
      <c r="DC10" s="4">
        <v>1.1000000000000001</v>
      </c>
      <c r="DD10" s="4">
        <v>2.2000000000000002</v>
      </c>
      <c r="DE10" s="4">
        <v>1.3</v>
      </c>
      <c r="DF10" s="4">
        <v>1</v>
      </c>
      <c r="DG10" s="4">
        <v>1.8</v>
      </c>
      <c r="DH10" s="4">
        <v>1.2</v>
      </c>
      <c r="DI10" s="4">
        <v>2.1</v>
      </c>
      <c r="DJ10" s="4">
        <v>1.2</v>
      </c>
      <c r="DK10" s="4">
        <v>2.6</v>
      </c>
      <c r="DL10" s="4">
        <v>1.2</v>
      </c>
      <c r="DM10" s="4">
        <v>1.1000000000000001</v>
      </c>
      <c r="DN10" s="4">
        <v>1.1000000000000001</v>
      </c>
      <c r="DO10" s="4">
        <v>1.2</v>
      </c>
      <c r="DP10" s="4">
        <v>1</v>
      </c>
      <c r="DQ10" s="4">
        <v>1</v>
      </c>
      <c r="DR10" s="4">
        <v>1.9</v>
      </c>
      <c r="DS10" s="4">
        <v>0.9</v>
      </c>
      <c r="DT10" s="4">
        <v>1</v>
      </c>
      <c r="DU10" s="4">
        <v>1.6</v>
      </c>
      <c r="DV10" s="4">
        <v>1.7</v>
      </c>
      <c r="DW10" s="4">
        <v>1.9</v>
      </c>
      <c r="DX10" s="4">
        <v>1.7</v>
      </c>
      <c r="DY10" s="4">
        <v>2.1</v>
      </c>
      <c r="DZ10" s="4">
        <v>0.9</v>
      </c>
      <c r="EA10" s="4">
        <v>1.1000000000000001</v>
      </c>
      <c r="EB10" s="4">
        <v>1.1000000000000001</v>
      </c>
      <c r="EC10" s="4">
        <v>1</v>
      </c>
      <c r="ED10" s="4">
        <v>1</v>
      </c>
      <c r="EE10" s="4">
        <v>1.1000000000000001</v>
      </c>
      <c r="EF10" s="4">
        <v>1.1000000000000001</v>
      </c>
      <c r="EG10" s="4">
        <v>1</v>
      </c>
      <c r="EH10" s="4">
        <v>1.2</v>
      </c>
      <c r="EI10" s="4">
        <v>1.2</v>
      </c>
      <c r="EJ10" s="4">
        <v>1</v>
      </c>
      <c r="EK10" s="4">
        <v>2.2999999999999998</v>
      </c>
      <c r="EL10" s="4">
        <v>1.4</v>
      </c>
      <c r="EM10" s="4">
        <v>1</v>
      </c>
      <c r="EN10" s="4">
        <v>1</v>
      </c>
      <c r="EO10" s="4">
        <v>1</v>
      </c>
      <c r="EP10" s="4">
        <v>1.18</v>
      </c>
      <c r="EQ10" s="4">
        <v>0.8</v>
      </c>
    </row>
    <row r="11" spans="1:147" x14ac:dyDescent="0.25">
      <c r="A11" s="1" t="s">
        <v>238</v>
      </c>
      <c r="B11" s="8"/>
      <c r="C11" s="4">
        <v>1.6</v>
      </c>
      <c r="D11" s="4">
        <v>1.9</v>
      </c>
      <c r="E11" s="4">
        <v>1.9</v>
      </c>
      <c r="F11" s="4">
        <v>1.9</v>
      </c>
      <c r="G11" s="4">
        <v>1.8</v>
      </c>
      <c r="H11" s="4">
        <v>1.4</v>
      </c>
      <c r="I11" s="4">
        <v>1.9</v>
      </c>
      <c r="J11" s="4">
        <v>1.9</v>
      </c>
      <c r="K11" s="4">
        <v>1.9</v>
      </c>
      <c r="L11" s="4">
        <v>1.9</v>
      </c>
      <c r="M11" s="4">
        <v>1.9</v>
      </c>
      <c r="N11" s="4">
        <v>1.9</v>
      </c>
      <c r="O11" s="4">
        <v>1.9</v>
      </c>
      <c r="P11" s="4">
        <v>1.9</v>
      </c>
      <c r="Q11" s="4">
        <v>1.9</v>
      </c>
      <c r="R11" s="4">
        <v>1.9</v>
      </c>
      <c r="S11" s="4">
        <v>1.9</v>
      </c>
      <c r="T11" s="4">
        <v>1.9</v>
      </c>
      <c r="U11" s="4">
        <v>1.9</v>
      </c>
      <c r="V11" s="4">
        <v>1.9</v>
      </c>
      <c r="W11" s="4">
        <v>1.9</v>
      </c>
      <c r="X11" s="4">
        <v>1.9</v>
      </c>
      <c r="Y11" s="4">
        <v>1.8</v>
      </c>
      <c r="Z11" s="4">
        <v>1.9</v>
      </c>
      <c r="AA11" s="4">
        <v>1.8</v>
      </c>
      <c r="AB11" s="4">
        <v>1.9</v>
      </c>
      <c r="AC11" s="4">
        <v>1.9</v>
      </c>
      <c r="AD11" s="4">
        <v>1.9</v>
      </c>
      <c r="AE11" s="4">
        <v>1.9</v>
      </c>
      <c r="AF11" s="4">
        <v>1.9</v>
      </c>
      <c r="AG11" s="4">
        <v>1.9</v>
      </c>
      <c r="AH11" s="4">
        <v>1.9</v>
      </c>
      <c r="AI11" s="4">
        <v>1.7</v>
      </c>
      <c r="AJ11" s="4">
        <v>1.9</v>
      </c>
      <c r="AK11" s="4">
        <v>1.9</v>
      </c>
      <c r="AL11" s="4">
        <v>1.9</v>
      </c>
      <c r="AM11" s="4">
        <v>1.9</v>
      </c>
      <c r="AN11" s="4">
        <v>1.9</v>
      </c>
      <c r="AO11" s="4">
        <v>1.9</v>
      </c>
      <c r="AP11" s="4">
        <v>1.6</v>
      </c>
      <c r="AQ11" s="4">
        <v>1.9</v>
      </c>
      <c r="AR11" s="4">
        <v>1.9</v>
      </c>
      <c r="AS11" s="4">
        <v>1.9</v>
      </c>
      <c r="AT11" s="4">
        <v>1.9</v>
      </c>
      <c r="AU11" s="4">
        <v>1.9</v>
      </c>
      <c r="AV11" s="4">
        <v>1.9</v>
      </c>
      <c r="AW11" s="4">
        <v>1.9</v>
      </c>
      <c r="AX11" s="4">
        <v>1.9</v>
      </c>
      <c r="AY11" s="4">
        <v>1.9</v>
      </c>
      <c r="AZ11" s="4">
        <v>1.9</v>
      </c>
      <c r="BA11" s="4">
        <v>1.9</v>
      </c>
      <c r="BB11" s="4">
        <v>1.9</v>
      </c>
      <c r="BC11" s="4">
        <v>1.9</v>
      </c>
      <c r="BD11" s="4">
        <v>1.9</v>
      </c>
      <c r="BE11" s="4">
        <v>1.9</v>
      </c>
      <c r="BF11" s="4">
        <v>1.9</v>
      </c>
      <c r="BG11" s="4">
        <v>1.9</v>
      </c>
      <c r="BH11" s="4">
        <v>1.9</v>
      </c>
      <c r="BI11" s="4">
        <v>1.9</v>
      </c>
      <c r="BJ11" s="4">
        <v>1.9</v>
      </c>
      <c r="BK11" s="4">
        <v>1.9</v>
      </c>
      <c r="BL11" s="4">
        <v>1.9</v>
      </c>
      <c r="BM11" s="4">
        <v>1.2</v>
      </c>
      <c r="BN11" s="4">
        <v>0.9</v>
      </c>
      <c r="BO11" s="4">
        <v>1.9</v>
      </c>
      <c r="BP11" s="4">
        <v>1.3</v>
      </c>
      <c r="BQ11" s="4">
        <v>1.9</v>
      </c>
      <c r="BR11" s="4">
        <v>1.9</v>
      </c>
      <c r="BS11" s="4">
        <v>1.9</v>
      </c>
      <c r="BT11" s="4">
        <v>1.9</v>
      </c>
      <c r="BU11" s="4">
        <v>1.9</v>
      </c>
      <c r="BV11" s="4">
        <v>1.9</v>
      </c>
      <c r="BW11" s="4">
        <v>1.8</v>
      </c>
      <c r="BX11" s="4">
        <v>1.8</v>
      </c>
      <c r="BY11" s="4">
        <v>1.9</v>
      </c>
      <c r="BZ11" s="4">
        <v>1.9</v>
      </c>
      <c r="CA11" s="4">
        <v>1.9</v>
      </c>
      <c r="CB11" s="4">
        <v>1.9</v>
      </c>
      <c r="CC11" s="4">
        <v>1.9</v>
      </c>
      <c r="CD11" s="4">
        <v>1.9</v>
      </c>
      <c r="CE11" s="4">
        <v>1.9</v>
      </c>
      <c r="CF11" s="4">
        <v>1.9</v>
      </c>
      <c r="CG11" s="4">
        <v>1.9</v>
      </c>
      <c r="CH11" s="4">
        <v>1.9</v>
      </c>
      <c r="CI11" s="4">
        <v>1.9</v>
      </c>
      <c r="CJ11" s="4">
        <v>1.9</v>
      </c>
      <c r="CK11" s="4">
        <v>1.9</v>
      </c>
      <c r="CL11" s="4">
        <v>1.9</v>
      </c>
      <c r="CM11" s="4">
        <v>1.9</v>
      </c>
      <c r="CN11" s="4">
        <v>1.9</v>
      </c>
      <c r="CO11" s="4">
        <v>1.9</v>
      </c>
      <c r="CP11" s="4">
        <v>1.9</v>
      </c>
      <c r="CQ11" s="4">
        <v>1.9</v>
      </c>
      <c r="CR11" s="4">
        <v>1.9</v>
      </c>
      <c r="CS11" s="4">
        <v>1.9</v>
      </c>
      <c r="CT11" s="4">
        <v>1.9</v>
      </c>
      <c r="CU11" s="4">
        <v>1.9</v>
      </c>
      <c r="CV11" s="4">
        <v>1.9</v>
      </c>
      <c r="CW11" s="4">
        <v>1.9</v>
      </c>
      <c r="CX11" s="4">
        <v>1.9</v>
      </c>
      <c r="CY11" s="4">
        <v>1.9</v>
      </c>
      <c r="CZ11" s="4">
        <v>1.9</v>
      </c>
      <c r="DA11" s="4">
        <v>1.9</v>
      </c>
      <c r="DB11" s="4">
        <v>1.9</v>
      </c>
      <c r="DC11" s="4">
        <v>1.9</v>
      </c>
      <c r="DD11" s="4">
        <v>1.9</v>
      </c>
      <c r="DE11" s="4">
        <v>1.9</v>
      </c>
      <c r="DF11" s="4">
        <v>1.9</v>
      </c>
      <c r="DG11" s="4">
        <v>1.9</v>
      </c>
      <c r="DH11" s="4">
        <v>1.9</v>
      </c>
      <c r="DI11" s="4">
        <v>1.9</v>
      </c>
      <c r="DJ11" s="4">
        <v>1.9</v>
      </c>
      <c r="DK11" s="4">
        <v>1.9</v>
      </c>
      <c r="DL11" s="4">
        <v>1.9</v>
      </c>
      <c r="DM11" s="4">
        <v>1.9</v>
      </c>
      <c r="DN11" s="4">
        <v>1.9</v>
      </c>
      <c r="DO11" s="4">
        <v>1.9</v>
      </c>
      <c r="DP11" s="4">
        <v>1.7</v>
      </c>
      <c r="DQ11" s="4">
        <v>1.9</v>
      </c>
      <c r="DR11" s="4">
        <v>1.8</v>
      </c>
      <c r="DS11" s="4">
        <v>1.8</v>
      </c>
      <c r="DT11" s="4">
        <v>1.9</v>
      </c>
      <c r="DU11" s="4">
        <v>1.8</v>
      </c>
      <c r="DV11" s="4">
        <v>1.9</v>
      </c>
      <c r="DW11" s="4">
        <v>1.9</v>
      </c>
      <c r="DX11" s="4">
        <v>1.5</v>
      </c>
      <c r="DY11" s="4">
        <v>1.7</v>
      </c>
      <c r="DZ11" s="4">
        <v>1.4</v>
      </c>
      <c r="EA11" s="4">
        <v>1.9</v>
      </c>
      <c r="EB11" s="4">
        <v>1.9</v>
      </c>
      <c r="EC11" s="4">
        <v>1.9</v>
      </c>
      <c r="ED11" s="4">
        <v>1.6</v>
      </c>
      <c r="EE11" s="4">
        <v>1.9</v>
      </c>
      <c r="EF11" s="4">
        <v>1.9</v>
      </c>
      <c r="EG11" s="4">
        <v>1.9</v>
      </c>
      <c r="EH11" s="4">
        <v>1.9</v>
      </c>
      <c r="EI11" s="4">
        <v>1.9</v>
      </c>
      <c r="EJ11" s="4">
        <v>1.2</v>
      </c>
      <c r="EK11" s="4">
        <v>1.9</v>
      </c>
      <c r="EL11" s="4">
        <v>1.9</v>
      </c>
      <c r="EM11" s="4">
        <v>1.9</v>
      </c>
      <c r="EN11" s="4">
        <v>0.6</v>
      </c>
      <c r="EO11" s="4">
        <v>1.9</v>
      </c>
      <c r="EP11" s="4">
        <v>1.93</v>
      </c>
      <c r="EQ11" s="4">
        <v>1.9</v>
      </c>
    </row>
    <row r="12" spans="1:147" x14ac:dyDescent="0.25">
      <c r="A12" s="1" t="s">
        <v>239</v>
      </c>
      <c r="B12" s="8"/>
      <c r="C12" s="4">
        <v>0.7</v>
      </c>
      <c r="D12" s="4">
        <v>0.7</v>
      </c>
      <c r="E12" s="4">
        <v>0.7</v>
      </c>
      <c r="F12" s="4">
        <v>0.7</v>
      </c>
      <c r="G12" s="4">
        <v>0.7</v>
      </c>
      <c r="H12" s="4">
        <v>0.7</v>
      </c>
      <c r="I12" s="4">
        <v>0.7</v>
      </c>
      <c r="J12" s="4">
        <v>0.7</v>
      </c>
      <c r="K12" s="4">
        <v>0.7</v>
      </c>
      <c r="L12" s="4">
        <v>0.7</v>
      </c>
      <c r="M12" s="4">
        <v>0.7</v>
      </c>
      <c r="N12" s="4">
        <v>0.7</v>
      </c>
      <c r="O12" s="4">
        <v>0.7</v>
      </c>
      <c r="P12" s="4">
        <v>0.7</v>
      </c>
      <c r="Q12" s="4">
        <v>0.7</v>
      </c>
      <c r="R12" s="4">
        <v>0.7</v>
      </c>
      <c r="S12" s="4">
        <v>0.7</v>
      </c>
      <c r="T12" s="4">
        <v>0.7</v>
      </c>
      <c r="U12" s="4">
        <v>0.7</v>
      </c>
      <c r="V12" s="4">
        <v>0.7</v>
      </c>
      <c r="W12" s="4">
        <v>0.7</v>
      </c>
      <c r="X12" s="4">
        <v>0.7</v>
      </c>
      <c r="Y12" s="4">
        <v>0.7</v>
      </c>
      <c r="Z12" s="4">
        <v>0.7</v>
      </c>
      <c r="AA12" s="4">
        <v>0.7</v>
      </c>
      <c r="AB12" s="4">
        <v>0.7</v>
      </c>
      <c r="AC12" s="4">
        <v>0.7</v>
      </c>
      <c r="AD12" s="4">
        <v>0.7</v>
      </c>
      <c r="AE12" s="4">
        <v>0.7</v>
      </c>
      <c r="AF12" s="4">
        <v>0.7</v>
      </c>
      <c r="AG12" s="4">
        <v>0.7</v>
      </c>
      <c r="AH12" s="4">
        <v>0.7</v>
      </c>
      <c r="AI12" s="4">
        <v>0.7</v>
      </c>
      <c r="AJ12" s="4">
        <v>0.7</v>
      </c>
      <c r="AK12" s="4">
        <v>0.7</v>
      </c>
      <c r="AL12" s="4">
        <v>0.7</v>
      </c>
      <c r="AM12" s="4">
        <v>0.7</v>
      </c>
      <c r="AN12" s="4">
        <v>0.7</v>
      </c>
      <c r="AO12" s="4">
        <v>0.7</v>
      </c>
      <c r="AP12" s="4">
        <v>0.7</v>
      </c>
      <c r="AQ12" s="4">
        <v>0.7</v>
      </c>
      <c r="AR12" s="4">
        <v>0.7</v>
      </c>
      <c r="AS12" s="4">
        <v>0.7</v>
      </c>
      <c r="AT12" s="4">
        <v>0.7</v>
      </c>
      <c r="AU12" s="4">
        <v>0.7</v>
      </c>
      <c r="AV12" s="4">
        <v>0.7</v>
      </c>
      <c r="AW12" s="4">
        <v>0.7</v>
      </c>
      <c r="AX12" s="4">
        <v>0.7</v>
      </c>
      <c r="AY12" s="4">
        <v>0.7</v>
      </c>
      <c r="AZ12" s="4">
        <v>0.7</v>
      </c>
      <c r="BA12" s="4">
        <v>0.7</v>
      </c>
      <c r="BB12" s="4">
        <v>0.7</v>
      </c>
      <c r="BC12" s="4">
        <v>0.7</v>
      </c>
      <c r="BD12" s="4">
        <v>0.7</v>
      </c>
      <c r="BE12" s="4">
        <v>0.7</v>
      </c>
      <c r="BF12" s="4">
        <v>0.7</v>
      </c>
      <c r="BG12" s="4">
        <v>0.7</v>
      </c>
      <c r="BH12" s="4">
        <v>0.7</v>
      </c>
      <c r="BI12" s="4">
        <v>0.7</v>
      </c>
      <c r="BJ12" s="4">
        <v>0.7</v>
      </c>
      <c r="BK12" s="4">
        <v>0.7</v>
      </c>
      <c r="BL12" s="4">
        <v>0.7</v>
      </c>
      <c r="BM12" s="4">
        <v>0.7</v>
      </c>
      <c r="BN12" s="4">
        <v>0.7</v>
      </c>
      <c r="BO12" s="4">
        <v>0.7</v>
      </c>
      <c r="BP12" s="4">
        <v>0.7</v>
      </c>
      <c r="BQ12" s="4">
        <v>0.7</v>
      </c>
      <c r="BR12" s="4">
        <v>0.7</v>
      </c>
      <c r="BS12" s="4">
        <v>0.7</v>
      </c>
      <c r="BT12" s="4">
        <v>0.7</v>
      </c>
      <c r="BU12" s="4">
        <v>0.7</v>
      </c>
      <c r="BV12" s="4">
        <v>0.7</v>
      </c>
      <c r="BW12" s="4">
        <v>0.7</v>
      </c>
      <c r="BX12" s="4">
        <v>0.7</v>
      </c>
      <c r="BY12" s="4">
        <v>0.7</v>
      </c>
      <c r="BZ12" s="4">
        <v>0.7</v>
      </c>
      <c r="CA12" s="4">
        <v>0.7</v>
      </c>
      <c r="CB12" s="4">
        <v>0.7</v>
      </c>
      <c r="CC12" s="4">
        <v>0.7</v>
      </c>
      <c r="CD12" s="4">
        <v>0.7</v>
      </c>
      <c r="CE12" s="4">
        <v>0.7</v>
      </c>
      <c r="CF12" s="4">
        <v>0.7</v>
      </c>
      <c r="CG12" s="4">
        <v>0.7</v>
      </c>
      <c r="CH12" s="4">
        <v>0.7</v>
      </c>
      <c r="CI12" s="4">
        <v>0.7</v>
      </c>
      <c r="CJ12" s="4">
        <v>0.7</v>
      </c>
      <c r="CK12" s="4">
        <v>0</v>
      </c>
      <c r="CL12" s="4">
        <v>0.7</v>
      </c>
      <c r="CM12" s="4">
        <v>0.7</v>
      </c>
      <c r="CN12" s="4">
        <v>0.7</v>
      </c>
      <c r="CO12" s="4">
        <v>0.7</v>
      </c>
      <c r="CP12" s="4">
        <v>0.7</v>
      </c>
      <c r="CQ12" s="4">
        <v>0.7</v>
      </c>
      <c r="CR12" s="4">
        <v>0.7</v>
      </c>
      <c r="CS12" s="4">
        <v>0.7</v>
      </c>
      <c r="CT12" s="4">
        <v>0.7</v>
      </c>
      <c r="CU12" s="4">
        <v>0.7</v>
      </c>
      <c r="CV12" s="4">
        <v>0.7</v>
      </c>
      <c r="CW12" s="4">
        <v>0.7</v>
      </c>
      <c r="CX12" s="4">
        <v>0.7</v>
      </c>
      <c r="CY12" s="4">
        <v>0.7</v>
      </c>
      <c r="CZ12" s="4">
        <v>0.7</v>
      </c>
      <c r="DA12" s="4">
        <v>0.7</v>
      </c>
      <c r="DB12" s="4">
        <v>0.7</v>
      </c>
      <c r="DC12" s="4">
        <v>0.7</v>
      </c>
      <c r="DD12" s="4">
        <v>0.7</v>
      </c>
      <c r="DE12" s="4">
        <v>0.7</v>
      </c>
      <c r="DF12" s="4">
        <v>0.7</v>
      </c>
      <c r="DG12" s="4">
        <v>0.7</v>
      </c>
      <c r="DH12" s="4">
        <v>0.7</v>
      </c>
      <c r="DI12" s="4">
        <v>0.7</v>
      </c>
      <c r="DJ12" s="4">
        <v>0.7</v>
      </c>
      <c r="DK12" s="4">
        <v>0.7</v>
      </c>
      <c r="DL12" s="4">
        <v>0.7</v>
      </c>
      <c r="DM12" s="4">
        <v>0.7</v>
      </c>
      <c r="DN12" s="4">
        <v>0.7</v>
      </c>
      <c r="DO12" s="4">
        <v>0.7</v>
      </c>
      <c r="DP12" s="4">
        <v>0.7</v>
      </c>
      <c r="DQ12" s="4">
        <v>0.7</v>
      </c>
      <c r="DR12" s="4">
        <v>0.7</v>
      </c>
      <c r="DS12" s="4">
        <v>0.7</v>
      </c>
      <c r="DT12" s="4">
        <v>0.7</v>
      </c>
      <c r="DU12" s="4">
        <v>0.7</v>
      </c>
      <c r="DV12" s="4">
        <v>0.7</v>
      </c>
      <c r="DW12" s="4">
        <v>0.7</v>
      </c>
      <c r="DX12" s="4">
        <v>0.7</v>
      </c>
      <c r="DY12" s="4">
        <v>0.7</v>
      </c>
      <c r="DZ12" s="4">
        <v>0.7</v>
      </c>
      <c r="EA12" s="4">
        <v>0.7</v>
      </c>
      <c r="EB12" s="4">
        <v>0.7</v>
      </c>
      <c r="EC12" s="4">
        <v>0.7</v>
      </c>
      <c r="ED12" s="4">
        <v>0.7</v>
      </c>
      <c r="EE12" s="4">
        <v>0.7</v>
      </c>
      <c r="EF12" s="4">
        <v>0.7</v>
      </c>
      <c r="EG12" s="4">
        <v>0.7</v>
      </c>
      <c r="EH12" s="4">
        <v>0.7</v>
      </c>
      <c r="EI12" s="4">
        <v>0.7</v>
      </c>
      <c r="EJ12" s="4">
        <v>0.7</v>
      </c>
      <c r="EK12" s="4">
        <v>0.7</v>
      </c>
      <c r="EL12" s="4">
        <v>0.7</v>
      </c>
      <c r="EM12" s="4">
        <v>0.7</v>
      </c>
      <c r="EN12" s="4">
        <v>0.7</v>
      </c>
      <c r="EO12" s="4">
        <v>0.7</v>
      </c>
      <c r="EP12" s="4">
        <v>0.66</v>
      </c>
      <c r="EQ12" s="4">
        <v>0.7</v>
      </c>
    </row>
    <row r="13" spans="1:147" x14ac:dyDescent="0.25">
      <c r="A13" s="28" t="s">
        <v>92</v>
      </c>
      <c r="B13" s="28"/>
      <c r="C13" s="30">
        <v>62.3</v>
      </c>
      <c r="D13" s="31">
        <v>59.7</v>
      </c>
      <c r="E13" s="31">
        <v>60.1</v>
      </c>
      <c r="F13" s="31">
        <v>59.7</v>
      </c>
      <c r="G13" s="31">
        <v>61.2</v>
      </c>
      <c r="H13" s="31">
        <v>67.099999999999994</v>
      </c>
      <c r="I13" s="31">
        <v>54.9</v>
      </c>
      <c r="J13" s="31">
        <v>62.8</v>
      </c>
      <c r="K13" s="31">
        <v>53.7</v>
      </c>
      <c r="L13" s="31">
        <v>59.1</v>
      </c>
      <c r="M13" s="31">
        <v>57.2</v>
      </c>
      <c r="N13" s="31">
        <v>56.8</v>
      </c>
      <c r="O13" s="31">
        <v>60.4</v>
      </c>
      <c r="P13" s="31">
        <v>55.5</v>
      </c>
      <c r="Q13" s="31">
        <v>55.4</v>
      </c>
      <c r="R13" s="31">
        <v>59</v>
      </c>
      <c r="S13" s="31">
        <v>65.099999999999994</v>
      </c>
      <c r="T13" s="31">
        <v>63</v>
      </c>
      <c r="U13" s="31">
        <v>62.7</v>
      </c>
      <c r="V13" s="31">
        <v>49.8</v>
      </c>
      <c r="W13" s="31">
        <v>66.8</v>
      </c>
      <c r="X13" s="31">
        <v>49</v>
      </c>
      <c r="Y13" s="31">
        <v>63.9</v>
      </c>
      <c r="Z13" s="31">
        <v>65.400000000000006</v>
      </c>
      <c r="AA13" s="31">
        <v>67</v>
      </c>
      <c r="AB13" s="31">
        <v>60.5</v>
      </c>
      <c r="AC13" s="31">
        <v>63.8</v>
      </c>
      <c r="AD13" s="31">
        <v>49.7</v>
      </c>
      <c r="AE13" s="31">
        <v>51.3</v>
      </c>
      <c r="AF13" s="31">
        <v>60</v>
      </c>
      <c r="AG13" s="31">
        <v>57</v>
      </c>
      <c r="AH13" s="31">
        <v>62.6</v>
      </c>
      <c r="AI13" s="31">
        <v>58.4</v>
      </c>
      <c r="AJ13" s="31">
        <v>51.2</v>
      </c>
      <c r="AK13" s="31">
        <v>69.400000000000006</v>
      </c>
      <c r="AL13" s="31">
        <v>58.6</v>
      </c>
      <c r="AM13" s="31">
        <v>57.9</v>
      </c>
      <c r="AN13" s="31">
        <v>59.2</v>
      </c>
      <c r="AO13" s="31">
        <v>61.2</v>
      </c>
      <c r="AP13" s="31">
        <v>60.1</v>
      </c>
      <c r="AQ13" s="31">
        <v>64.3</v>
      </c>
      <c r="AR13" s="31">
        <v>60.8</v>
      </c>
      <c r="AS13" s="31">
        <v>46.7</v>
      </c>
      <c r="AT13" s="31">
        <v>50.8</v>
      </c>
      <c r="AU13" s="31">
        <v>56.2</v>
      </c>
      <c r="AV13" s="31">
        <v>70.099999999999994</v>
      </c>
      <c r="AW13" s="31">
        <v>61.5</v>
      </c>
      <c r="AX13" s="31">
        <v>59.2</v>
      </c>
      <c r="AY13" s="31">
        <v>54.1</v>
      </c>
      <c r="AZ13" s="31">
        <v>52.8</v>
      </c>
      <c r="BA13" s="31">
        <v>55.3</v>
      </c>
      <c r="BB13" s="31">
        <v>50.7</v>
      </c>
      <c r="BC13" s="31">
        <v>63.6</v>
      </c>
      <c r="BD13" s="31">
        <v>62.3</v>
      </c>
      <c r="BE13" s="31">
        <v>48.8</v>
      </c>
      <c r="BF13" s="31">
        <v>59.8</v>
      </c>
      <c r="BG13" s="31">
        <v>62.3</v>
      </c>
      <c r="BH13" s="31">
        <v>60.1</v>
      </c>
      <c r="BI13" s="31">
        <v>61.7</v>
      </c>
      <c r="BJ13" s="31">
        <v>64.099999999999994</v>
      </c>
      <c r="BK13" s="31">
        <v>61.6</v>
      </c>
      <c r="BL13" s="31">
        <v>68.5</v>
      </c>
      <c r="BM13" s="31">
        <v>63</v>
      </c>
      <c r="BN13" s="31">
        <v>71.599999999999994</v>
      </c>
      <c r="BO13" s="31">
        <v>62.9</v>
      </c>
      <c r="BP13" s="31">
        <v>67</v>
      </c>
      <c r="BQ13" s="31">
        <v>60</v>
      </c>
      <c r="BR13" s="31">
        <v>65.900000000000006</v>
      </c>
      <c r="BS13" s="31">
        <v>70.2</v>
      </c>
      <c r="BT13" s="31">
        <v>54.1</v>
      </c>
      <c r="BU13" s="31">
        <v>60.6</v>
      </c>
      <c r="BV13" s="31">
        <v>47.1</v>
      </c>
      <c r="BW13" s="31">
        <v>65.2</v>
      </c>
      <c r="BX13" s="31">
        <v>66.2</v>
      </c>
      <c r="BY13" s="31">
        <v>56.7</v>
      </c>
      <c r="BZ13" s="31">
        <v>66.8</v>
      </c>
      <c r="CA13" s="31">
        <v>51.2</v>
      </c>
      <c r="CB13" s="31">
        <v>50.6</v>
      </c>
      <c r="CC13" s="31">
        <v>63.3</v>
      </c>
      <c r="CD13" s="31">
        <v>59.4</v>
      </c>
      <c r="CE13" s="31">
        <v>60.3</v>
      </c>
      <c r="CF13" s="31">
        <v>60.7</v>
      </c>
      <c r="CG13" s="31">
        <v>61.1</v>
      </c>
      <c r="CH13" s="31">
        <v>61.7</v>
      </c>
      <c r="CI13" s="31">
        <v>55.6</v>
      </c>
      <c r="CJ13" s="31">
        <v>48.5</v>
      </c>
      <c r="CK13" s="31">
        <v>60.5</v>
      </c>
      <c r="CL13" s="31">
        <v>56.6</v>
      </c>
      <c r="CM13" s="31">
        <v>53.2</v>
      </c>
      <c r="CN13" s="31">
        <v>51.2</v>
      </c>
      <c r="CO13" s="31">
        <v>51.8</v>
      </c>
      <c r="CP13" s="31">
        <v>66.099999999999994</v>
      </c>
      <c r="CQ13" s="31">
        <v>55.3</v>
      </c>
      <c r="CR13" s="31">
        <v>53.4</v>
      </c>
      <c r="CS13" s="31">
        <v>53.4</v>
      </c>
      <c r="CT13" s="31">
        <v>55.9</v>
      </c>
      <c r="CU13" s="31">
        <v>62.2</v>
      </c>
      <c r="CV13" s="31">
        <v>46.6</v>
      </c>
      <c r="CW13" s="31">
        <v>60</v>
      </c>
      <c r="CX13" s="31">
        <v>62.1</v>
      </c>
      <c r="CY13" s="31">
        <v>45.9</v>
      </c>
      <c r="CZ13" s="31">
        <v>59.3</v>
      </c>
      <c r="DA13" s="31">
        <v>63</v>
      </c>
      <c r="DB13" s="31">
        <v>48.5</v>
      </c>
      <c r="DC13" s="31">
        <v>67</v>
      </c>
      <c r="DD13" s="31">
        <v>66.599999999999994</v>
      </c>
      <c r="DE13" s="31">
        <v>66.3</v>
      </c>
      <c r="DF13" s="31">
        <v>64.400000000000006</v>
      </c>
      <c r="DG13" s="31">
        <v>62.2</v>
      </c>
      <c r="DH13" s="31">
        <v>62.7</v>
      </c>
      <c r="DI13" s="31">
        <v>57.5</v>
      </c>
      <c r="DJ13" s="31">
        <v>50.9</v>
      </c>
      <c r="DK13" s="31">
        <v>52.2</v>
      </c>
      <c r="DL13" s="31">
        <v>62.3</v>
      </c>
      <c r="DM13" s="31">
        <v>54.5</v>
      </c>
      <c r="DN13" s="31">
        <v>62</v>
      </c>
      <c r="DO13" s="31">
        <v>59.9</v>
      </c>
      <c r="DP13" s="31">
        <v>68.2</v>
      </c>
      <c r="DQ13" s="31">
        <v>57.2</v>
      </c>
      <c r="DR13" s="31">
        <v>64.099999999999994</v>
      </c>
      <c r="DS13" s="31">
        <v>67.3</v>
      </c>
      <c r="DT13" s="31">
        <v>53.3</v>
      </c>
      <c r="DU13" s="31">
        <v>54.6</v>
      </c>
      <c r="DV13" s="31">
        <v>61.8</v>
      </c>
      <c r="DW13" s="31">
        <v>61.8</v>
      </c>
      <c r="DX13" s="31">
        <v>59.4</v>
      </c>
      <c r="DY13" s="31">
        <v>64.8</v>
      </c>
      <c r="DZ13" s="31">
        <v>67.099999999999994</v>
      </c>
      <c r="EA13" s="31">
        <v>48.8</v>
      </c>
      <c r="EB13" s="31">
        <v>53.8</v>
      </c>
      <c r="EC13" s="31">
        <v>61</v>
      </c>
      <c r="ED13" s="31">
        <v>55.7</v>
      </c>
      <c r="EE13" s="31">
        <v>60.7</v>
      </c>
      <c r="EF13" s="31">
        <v>66.2</v>
      </c>
      <c r="EG13" s="31">
        <v>65</v>
      </c>
      <c r="EH13" s="31">
        <v>59.2</v>
      </c>
      <c r="EI13" s="31">
        <v>60.7</v>
      </c>
      <c r="EJ13" s="31">
        <v>65.5</v>
      </c>
      <c r="EK13" s="31">
        <v>53.8</v>
      </c>
      <c r="EL13" s="31">
        <v>45.9</v>
      </c>
      <c r="EM13" s="31">
        <v>62.8</v>
      </c>
      <c r="EN13" s="31">
        <v>62.6</v>
      </c>
      <c r="EO13" s="31">
        <v>62.8</v>
      </c>
      <c r="EP13" s="31">
        <v>59.55</v>
      </c>
      <c r="EQ13" s="31">
        <v>63.2</v>
      </c>
    </row>
    <row r="14" spans="1:147" x14ac:dyDescent="0.25">
      <c r="A14" s="1" t="s">
        <v>240</v>
      </c>
      <c r="B14" s="8"/>
      <c r="C14" s="4">
        <v>87.4</v>
      </c>
      <c r="D14" s="4">
        <v>87.4</v>
      </c>
      <c r="E14" s="4">
        <v>87.4</v>
      </c>
      <c r="F14" s="4">
        <v>87.4</v>
      </c>
      <c r="G14" s="4">
        <v>87.4</v>
      </c>
      <c r="H14" s="4">
        <v>87.4</v>
      </c>
      <c r="I14" s="4">
        <v>87.4</v>
      </c>
      <c r="J14" s="4">
        <v>87.4</v>
      </c>
      <c r="K14" s="4">
        <v>87.4</v>
      </c>
      <c r="L14" s="4">
        <v>87.4</v>
      </c>
      <c r="M14" s="4">
        <v>87.4</v>
      </c>
      <c r="N14" s="4">
        <v>87.4</v>
      </c>
      <c r="O14" s="4">
        <v>87.4</v>
      </c>
      <c r="P14" s="4">
        <v>87.4</v>
      </c>
      <c r="Q14" s="4">
        <v>87.4</v>
      </c>
      <c r="R14" s="4">
        <v>87.4</v>
      </c>
      <c r="S14" s="4">
        <v>87.4</v>
      </c>
      <c r="T14" s="4">
        <v>87.4</v>
      </c>
      <c r="U14" s="4">
        <v>87.4</v>
      </c>
      <c r="V14" s="4">
        <v>87.4</v>
      </c>
      <c r="W14" s="4">
        <v>87.4</v>
      </c>
      <c r="X14" s="4">
        <v>87.4</v>
      </c>
      <c r="Y14" s="4">
        <v>87.4</v>
      </c>
      <c r="Z14" s="4">
        <v>87.4</v>
      </c>
      <c r="AA14" s="4">
        <v>87.4</v>
      </c>
      <c r="AB14" s="4">
        <v>87.4</v>
      </c>
      <c r="AC14" s="4">
        <v>87.4</v>
      </c>
      <c r="AD14" s="4">
        <v>87.4</v>
      </c>
      <c r="AE14" s="4">
        <v>87.4</v>
      </c>
      <c r="AF14" s="4">
        <v>87.4</v>
      </c>
      <c r="AG14" s="4">
        <v>87.4</v>
      </c>
      <c r="AH14" s="4">
        <v>87.4</v>
      </c>
      <c r="AI14" s="4">
        <v>87.4</v>
      </c>
      <c r="AJ14" s="4">
        <v>87.4</v>
      </c>
      <c r="AK14" s="4">
        <v>87.4</v>
      </c>
      <c r="AL14" s="4">
        <v>87.4</v>
      </c>
      <c r="AM14" s="4">
        <v>87.4</v>
      </c>
      <c r="AN14" s="4">
        <v>87.4</v>
      </c>
      <c r="AO14" s="4">
        <v>87.4</v>
      </c>
      <c r="AP14" s="4">
        <v>87.4</v>
      </c>
      <c r="AQ14" s="4">
        <v>87.4</v>
      </c>
      <c r="AR14" s="4">
        <v>87.4</v>
      </c>
      <c r="AS14" s="4">
        <v>87.4</v>
      </c>
      <c r="AT14" s="4">
        <v>87.4</v>
      </c>
      <c r="AU14" s="4">
        <v>87.4</v>
      </c>
      <c r="AV14" s="4">
        <v>87.4</v>
      </c>
      <c r="AW14" s="4">
        <v>87.4</v>
      </c>
      <c r="AX14" s="4">
        <v>87.4</v>
      </c>
      <c r="AY14" s="4">
        <v>87.4</v>
      </c>
      <c r="AZ14" s="4">
        <v>87.4</v>
      </c>
      <c r="BA14" s="4">
        <v>87.4</v>
      </c>
      <c r="BB14" s="4">
        <v>87.4</v>
      </c>
      <c r="BC14" s="4">
        <v>87.4</v>
      </c>
      <c r="BD14" s="4">
        <v>87.4</v>
      </c>
      <c r="BE14" s="4">
        <v>87.4</v>
      </c>
      <c r="BF14" s="4">
        <v>87.4</v>
      </c>
      <c r="BG14" s="4">
        <v>87.4</v>
      </c>
      <c r="BH14" s="4">
        <v>87.4</v>
      </c>
      <c r="BI14" s="4">
        <v>87.4</v>
      </c>
      <c r="BJ14" s="4">
        <v>87.4</v>
      </c>
      <c r="BK14" s="4">
        <v>87.4</v>
      </c>
      <c r="BL14" s="4">
        <v>87.4</v>
      </c>
      <c r="BM14" s="4">
        <v>87.4</v>
      </c>
      <c r="BN14" s="4">
        <v>87.4</v>
      </c>
      <c r="BO14" s="4">
        <v>87.4</v>
      </c>
      <c r="BP14" s="4">
        <v>87.4</v>
      </c>
      <c r="BQ14" s="4">
        <v>87.4</v>
      </c>
      <c r="BR14" s="4">
        <v>87.4</v>
      </c>
      <c r="BS14" s="4">
        <v>87.4</v>
      </c>
      <c r="BT14" s="4">
        <v>87.4</v>
      </c>
      <c r="BU14" s="4">
        <v>87.4</v>
      </c>
      <c r="BV14" s="4">
        <v>87.4</v>
      </c>
      <c r="BW14" s="4">
        <v>87.4</v>
      </c>
      <c r="BX14" s="4">
        <v>87.4</v>
      </c>
      <c r="BY14" s="4">
        <v>87.4</v>
      </c>
      <c r="BZ14" s="4">
        <v>87.4</v>
      </c>
      <c r="CA14" s="4">
        <v>87.4</v>
      </c>
      <c r="CB14" s="4">
        <v>87.4</v>
      </c>
      <c r="CC14" s="4">
        <v>87.4</v>
      </c>
      <c r="CD14" s="4">
        <v>87.4</v>
      </c>
      <c r="CE14" s="4">
        <v>87.4</v>
      </c>
      <c r="CF14" s="4">
        <v>87.4</v>
      </c>
      <c r="CG14" s="4">
        <v>87.4</v>
      </c>
      <c r="CH14" s="4">
        <v>87.4</v>
      </c>
      <c r="CI14" s="4">
        <v>87.4</v>
      </c>
      <c r="CJ14" s="4">
        <v>87.4</v>
      </c>
      <c r="CK14" s="4">
        <v>87.4</v>
      </c>
      <c r="CL14" s="4">
        <v>87.4</v>
      </c>
      <c r="CM14" s="4">
        <v>87.4</v>
      </c>
      <c r="CN14" s="4">
        <v>87.4</v>
      </c>
      <c r="CO14" s="4">
        <v>87.4</v>
      </c>
      <c r="CP14" s="4">
        <v>87.4</v>
      </c>
      <c r="CQ14" s="4">
        <v>87.4</v>
      </c>
      <c r="CR14" s="4">
        <v>87.4</v>
      </c>
      <c r="CS14" s="4">
        <v>87.4</v>
      </c>
      <c r="CT14" s="4">
        <v>87.4</v>
      </c>
      <c r="CU14" s="4">
        <v>87.4</v>
      </c>
      <c r="CV14" s="4">
        <v>87.4</v>
      </c>
      <c r="CW14" s="4">
        <v>87.4</v>
      </c>
      <c r="CX14" s="4">
        <v>87.4</v>
      </c>
      <c r="CY14" s="4">
        <v>87.4</v>
      </c>
      <c r="CZ14" s="4">
        <v>87.4</v>
      </c>
      <c r="DA14" s="4">
        <v>87.4</v>
      </c>
      <c r="DB14" s="4">
        <v>87.4</v>
      </c>
      <c r="DC14" s="4">
        <v>87.4</v>
      </c>
      <c r="DD14" s="4">
        <v>87.4</v>
      </c>
      <c r="DE14" s="4">
        <v>87.4</v>
      </c>
      <c r="DF14" s="4">
        <v>87.4</v>
      </c>
      <c r="DG14" s="4">
        <v>87.4</v>
      </c>
      <c r="DH14" s="4">
        <v>87.4</v>
      </c>
      <c r="DI14" s="4">
        <v>87.4</v>
      </c>
      <c r="DJ14" s="4">
        <v>87.4</v>
      </c>
      <c r="DK14" s="4">
        <v>87.4</v>
      </c>
      <c r="DL14" s="4">
        <v>87.4</v>
      </c>
      <c r="DM14" s="4">
        <v>87.4</v>
      </c>
      <c r="DN14" s="4">
        <v>87.4</v>
      </c>
      <c r="DO14" s="4">
        <v>87.4</v>
      </c>
      <c r="DP14" s="4">
        <v>87.4</v>
      </c>
      <c r="DQ14" s="4">
        <v>87.4</v>
      </c>
      <c r="DR14" s="4">
        <v>87.4</v>
      </c>
      <c r="DS14" s="4">
        <v>87.4</v>
      </c>
      <c r="DT14" s="4">
        <v>87.4</v>
      </c>
      <c r="DU14" s="4">
        <v>87.4</v>
      </c>
      <c r="DV14" s="4">
        <v>87.4</v>
      </c>
      <c r="DW14" s="4">
        <v>87.4</v>
      </c>
      <c r="DX14" s="4">
        <v>87.4</v>
      </c>
      <c r="DY14" s="4">
        <v>87.4</v>
      </c>
      <c r="DZ14" s="4">
        <v>87.4</v>
      </c>
      <c r="EA14" s="4">
        <v>87.4</v>
      </c>
      <c r="EB14" s="4">
        <v>87.4</v>
      </c>
      <c r="EC14" s="4">
        <v>87.4</v>
      </c>
      <c r="ED14" s="4">
        <v>87.4</v>
      </c>
      <c r="EE14" s="4">
        <v>87.4</v>
      </c>
      <c r="EF14" s="4">
        <v>87.4</v>
      </c>
      <c r="EG14" s="4">
        <v>87.4</v>
      </c>
      <c r="EH14" s="4">
        <v>87.4</v>
      </c>
      <c r="EI14" s="4">
        <v>87.4</v>
      </c>
      <c r="EJ14" s="4">
        <v>87.4</v>
      </c>
      <c r="EK14" s="4">
        <v>87.4</v>
      </c>
      <c r="EL14" s="4">
        <v>87.4</v>
      </c>
      <c r="EM14" s="4">
        <v>87.4</v>
      </c>
      <c r="EN14" s="4">
        <v>87.4</v>
      </c>
      <c r="EO14" s="4">
        <v>87.4</v>
      </c>
      <c r="EP14" s="4">
        <v>87.4</v>
      </c>
      <c r="EQ14" s="4">
        <v>87.4</v>
      </c>
    </row>
    <row r="15" spans="1:147" x14ac:dyDescent="0.25">
      <c r="A15" s="1" t="s">
        <v>94</v>
      </c>
      <c r="B15" s="8"/>
      <c r="C15" s="4">
        <v>71</v>
      </c>
      <c r="D15" s="4">
        <v>68</v>
      </c>
      <c r="E15" s="4">
        <v>69</v>
      </c>
      <c r="F15" s="4">
        <v>68</v>
      </c>
      <c r="G15" s="4">
        <v>70</v>
      </c>
      <c r="H15" s="4">
        <v>77</v>
      </c>
      <c r="I15" s="4">
        <v>63</v>
      </c>
      <c r="J15" s="4">
        <v>72</v>
      </c>
      <c r="K15" s="4">
        <v>61</v>
      </c>
      <c r="L15" s="4">
        <v>68</v>
      </c>
      <c r="M15" s="4">
        <v>65</v>
      </c>
      <c r="N15" s="4">
        <v>65</v>
      </c>
      <c r="O15" s="4">
        <v>69</v>
      </c>
      <c r="P15" s="4">
        <v>64</v>
      </c>
      <c r="Q15" s="4">
        <v>63</v>
      </c>
      <c r="R15" s="4">
        <v>68</v>
      </c>
      <c r="S15" s="4">
        <v>74</v>
      </c>
      <c r="T15" s="4">
        <v>72</v>
      </c>
      <c r="U15" s="4">
        <v>72</v>
      </c>
      <c r="V15" s="4">
        <v>57</v>
      </c>
      <c r="W15" s="4">
        <v>76</v>
      </c>
      <c r="X15" s="4">
        <v>56</v>
      </c>
      <c r="Y15" s="4">
        <v>73</v>
      </c>
      <c r="Z15" s="4">
        <v>75</v>
      </c>
      <c r="AA15" s="4">
        <v>77</v>
      </c>
      <c r="AB15" s="4">
        <v>69</v>
      </c>
      <c r="AC15" s="4">
        <v>73</v>
      </c>
      <c r="AD15" s="4">
        <v>57</v>
      </c>
      <c r="AE15" s="4">
        <v>59</v>
      </c>
      <c r="AF15" s="4">
        <v>69</v>
      </c>
      <c r="AG15" s="4">
        <v>62</v>
      </c>
      <c r="AH15" s="4">
        <v>72</v>
      </c>
      <c r="AI15" s="4">
        <v>67</v>
      </c>
      <c r="AJ15" s="4">
        <v>59</v>
      </c>
      <c r="AK15" s="4">
        <v>79</v>
      </c>
      <c r="AL15" s="4">
        <v>67</v>
      </c>
      <c r="AM15" s="4">
        <v>66</v>
      </c>
      <c r="AN15" s="4">
        <v>68</v>
      </c>
      <c r="AO15" s="4">
        <v>70</v>
      </c>
      <c r="AP15" s="4">
        <v>69</v>
      </c>
      <c r="AQ15" s="4">
        <v>74</v>
      </c>
      <c r="AR15" s="4">
        <v>70</v>
      </c>
      <c r="AS15" s="4">
        <v>53</v>
      </c>
      <c r="AT15" s="4">
        <v>58</v>
      </c>
      <c r="AU15" s="4">
        <v>64</v>
      </c>
      <c r="AV15" s="4">
        <v>80</v>
      </c>
      <c r="AW15" s="4">
        <v>70</v>
      </c>
      <c r="AX15" s="4">
        <v>68</v>
      </c>
      <c r="AY15" s="4">
        <v>62</v>
      </c>
      <c r="AZ15" s="4">
        <v>60</v>
      </c>
      <c r="BA15" s="4">
        <v>63</v>
      </c>
      <c r="BB15" s="4">
        <v>58</v>
      </c>
      <c r="BC15" s="4">
        <v>73</v>
      </c>
      <c r="BD15" s="4">
        <v>71</v>
      </c>
      <c r="BE15" s="4">
        <v>56</v>
      </c>
      <c r="BF15" s="4">
        <v>68</v>
      </c>
      <c r="BG15" s="4">
        <v>71</v>
      </c>
      <c r="BH15" s="4">
        <v>69</v>
      </c>
      <c r="BI15" s="4">
        <v>71</v>
      </c>
      <c r="BJ15" s="4">
        <v>73</v>
      </c>
      <c r="BK15" s="4">
        <v>70</v>
      </c>
      <c r="BL15" s="4">
        <v>78</v>
      </c>
      <c r="BM15" s="4">
        <v>72</v>
      </c>
      <c r="BN15" s="4">
        <v>82</v>
      </c>
      <c r="BO15" s="4">
        <v>72</v>
      </c>
      <c r="BP15" s="4">
        <v>77</v>
      </c>
      <c r="BQ15" s="4">
        <v>69</v>
      </c>
      <c r="BR15" s="4">
        <v>75</v>
      </c>
      <c r="BS15" s="4">
        <v>80</v>
      </c>
      <c r="BT15" s="4">
        <v>62</v>
      </c>
      <c r="BU15" s="4">
        <v>69</v>
      </c>
      <c r="BV15" s="4">
        <v>54</v>
      </c>
      <c r="BW15" s="4">
        <v>75</v>
      </c>
      <c r="BX15" s="4">
        <v>76</v>
      </c>
      <c r="BY15" s="4">
        <v>65</v>
      </c>
      <c r="BZ15" s="4">
        <v>76</v>
      </c>
      <c r="CA15" s="4">
        <v>59</v>
      </c>
      <c r="CB15" s="4">
        <v>58</v>
      </c>
      <c r="CC15" s="4">
        <v>72</v>
      </c>
      <c r="CD15" s="4">
        <v>68</v>
      </c>
      <c r="CE15" s="4">
        <v>69</v>
      </c>
      <c r="CF15" s="4">
        <v>69</v>
      </c>
      <c r="CG15" s="4">
        <v>70</v>
      </c>
      <c r="CH15" s="4">
        <v>71</v>
      </c>
      <c r="CI15" s="4">
        <v>64</v>
      </c>
      <c r="CJ15" s="4">
        <v>55</v>
      </c>
      <c r="CK15" s="4">
        <v>69</v>
      </c>
      <c r="CL15" s="4">
        <v>65</v>
      </c>
      <c r="CM15" s="4">
        <v>81</v>
      </c>
      <c r="CN15" s="4">
        <v>59</v>
      </c>
      <c r="CO15" s="4">
        <v>71</v>
      </c>
      <c r="CP15" s="4">
        <v>76</v>
      </c>
      <c r="CQ15" s="4">
        <v>63</v>
      </c>
      <c r="CR15" s="4">
        <v>61</v>
      </c>
      <c r="CS15" s="4">
        <v>61</v>
      </c>
      <c r="CT15" s="4">
        <v>64</v>
      </c>
      <c r="CU15" s="4">
        <v>71</v>
      </c>
      <c r="CV15" s="4">
        <v>53</v>
      </c>
      <c r="CW15" s="4">
        <v>69</v>
      </c>
      <c r="CX15" s="4">
        <v>71</v>
      </c>
      <c r="CY15" s="4">
        <v>53</v>
      </c>
      <c r="CZ15" s="4">
        <v>68</v>
      </c>
      <c r="DA15" s="4">
        <v>72</v>
      </c>
      <c r="DB15" s="4">
        <v>56</v>
      </c>
      <c r="DC15" s="4">
        <v>77</v>
      </c>
      <c r="DD15" s="4">
        <v>76</v>
      </c>
      <c r="DE15" s="4">
        <v>76</v>
      </c>
      <c r="DF15" s="4">
        <v>74</v>
      </c>
      <c r="DG15" s="4">
        <v>71</v>
      </c>
      <c r="DH15" s="4">
        <v>72</v>
      </c>
      <c r="DI15" s="4">
        <v>66</v>
      </c>
      <c r="DJ15" s="4">
        <v>58</v>
      </c>
      <c r="DK15" s="4">
        <v>60</v>
      </c>
      <c r="DL15" s="4">
        <v>71</v>
      </c>
      <c r="DM15" s="4">
        <v>62</v>
      </c>
      <c r="DN15" s="4">
        <v>71</v>
      </c>
      <c r="DO15" s="4">
        <v>69</v>
      </c>
      <c r="DP15" s="4">
        <v>78</v>
      </c>
      <c r="DQ15" s="4">
        <v>65</v>
      </c>
      <c r="DR15" s="4">
        <v>73</v>
      </c>
      <c r="DS15" s="4">
        <v>77</v>
      </c>
      <c r="DT15" s="4">
        <v>61</v>
      </c>
      <c r="DU15" s="4">
        <v>63</v>
      </c>
      <c r="DV15" s="4">
        <v>71</v>
      </c>
      <c r="DW15" s="4">
        <v>71</v>
      </c>
      <c r="DX15" s="4">
        <v>68</v>
      </c>
      <c r="DY15" s="4">
        <v>74</v>
      </c>
      <c r="DZ15" s="4">
        <v>77</v>
      </c>
      <c r="EA15" s="4">
        <v>56</v>
      </c>
      <c r="EB15" s="4">
        <v>62</v>
      </c>
      <c r="EC15" s="4">
        <v>70</v>
      </c>
      <c r="ED15" s="4">
        <v>64</v>
      </c>
      <c r="EE15" s="4">
        <v>69</v>
      </c>
      <c r="EF15" s="4">
        <v>76</v>
      </c>
      <c r="EG15" s="4">
        <v>74</v>
      </c>
      <c r="EH15" s="4">
        <v>68</v>
      </c>
      <c r="EI15" s="4">
        <v>69</v>
      </c>
      <c r="EJ15" s="4">
        <v>75</v>
      </c>
      <c r="EK15" s="4">
        <v>62</v>
      </c>
      <c r="EL15" s="4">
        <v>53</v>
      </c>
      <c r="EM15" s="4">
        <v>72</v>
      </c>
      <c r="EN15" s="4">
        <v>72</v>
      </c>
      <c r="EO15" s="4">
        <v>72</v>
      </c>
      <c r="EP15" s="4">
        <v>68.13</v>
      </c>
      <c r="EQ15" s="4">
        <v>72</v>
      </c>
    </row>
    <row r="16" spans="1:147" x14ac:dyDescent="0.25">
      <c r="A16" s="2" t="s">
        <v>242</v>
      </c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</row>
    <row r="17" spans="1:147" x14ac:dyDescent="0.25">
      <c r="A17" s="28" t="s">
        <v>87</v>
      </c>
      <c r="B17" s="28"/>
      <c r="C17" s="30">
        <v>0.4</v>
      </c>
      <c r="D17" s="32">
        <v>0.4</v>
      </c>
      <c r="E17" s="32">
        <v>0.4</v>
      </c>
      <c r="F17" s="32">
        <v>0.4</v>
      </c>
      <c r="G17" s="32">
        <v>0.4</v>
      </c>
      <c r="H17" s="32">
        <v>19.899999999999999</v>
      </c>
      <c r="I17" s="32">
        <v>0.4</v>
      </c>
      <c r="J17" s="32"/>
      <c r="K17" s="32"/>
      <c r="L17" s="32"/>
      <c r="M17" s="32"/>
      <c r="N17" s="32"/>
      <c r="O17" s="32"/>
      <c r="P17" s="32"/>
      <c r="Q17" s="32"/>
      <c r="R17" s="32"/>
      <c r="S17" s="32">
        <v>0.4</v>
      </c>
      <c r="T17" s="32">
        <v>0.4</v>
      </c>
      <c r="U17" s="32">
        <v>0.4</v>
      </c>
      <c r="V17" s="32">
        <v>0.4</v>
      </c>
      <c r="W17" s="32">
        <v>20.3</v>
      </c>
      <c r="X17" s="32">
        <v>0.4</v>
      </c>
      <c r="Y17" s="32">
        <v>0.4</v>
      </c>
      <c r="Z17" s="32">
        <v>0.4</v>
      </c>
      <c r="AA17" s="32">
        <v>0.4</v>
      </c>
      <c r="AB17" s="32">
        <v>0.4</v>
      </c>
      <c r="AC17" s="32">
        <v>0.4</v>
      </c>
      <c r="AD17" s="32">
        <v>0.4</v>
      </c>
      <c r="AE17" s="32">
        <v>0.4</v>
      </c>
      <c r="AF17" s="32">
        <v>0.4</v>
      </c>
      <c r="AG17" s="32">
        <v>0.4</v>
      </c>
      <c r="AH17" s="32"/>
      <c r="AI17" s="32">
        <v>28.9</v>
      </c>
      <c r="AJ17" s="32">
        <v>0.4</v>
      </c>
      <c r="AK17" s="32">
        <v>0.4</v>
      </c>
      <c r="AL17" s="32">
        <v>28.3</v>
      </c>
      <c r="AM17" s="32">
        <v>29.1</v>
      </c>
      <c r="AN17" s="32">
        <v>27.7</v>
      </c>
      <c r="AO17" s="32">
        <v>25.8</v>
      </c>
      <c r="AP17" s="32">
        <v>27.2</v>
      </c>
      <c r="AQ17" s="32">
        <v>22.7</v>
      </c>
      <c r="AR17" s="32">
        <v>26.2</v>
      </c>
      <c r="AS17" s="32">
        <v>0.4</v>
      </c>
      <c r="AT17" s="32">
        <v>0.4</v>
      </c>
      <c r="AU17" s="32">
        <v>30.9</v>
      </c>
      <c r="AV17" s="32">
        <v>16.899999999999999</v>
      </c>
      <c r="AW17" s="32">
        <v>25.6</v>
      </c>
      <c r="AX17" s="32">
        <v>27.8</v>
      </c>
      <c r="AY17" s="32">
        <v>33</v>
      </c>
      <c r="AZ17" s="32">
        <v>34.200000000000003</v>
      </c>
      <c r="BA17" s="32">
        <v>31.8</v>
      </c>
      <c r="BB17" s="32">
        <v>36.4</v>
      </c>
      <c r="BC17" s="32">
        <v>23.5</v>
      </c>
      <c r="BD17" s="32">
        <v>24.8</v>
      </c>
      <c r="BE17" s="32">
        <v>38.299999999999997</v>
      </c>
      <c r="BF17" s="32">
        <v>27.2</v>
      </c>
      <c r="BG17" s="32">
        <v>24.8</v>
      </c>
      <c r="BH17" s="32">
        <v>26.9</v>
      </c>
      <c r="BI17" s="32">
        <v>25.3</v>
      </c>
      <c r="BJ17" s="32">
        <v>22.9</v>
      </c>
      <c r="BK17" s="32">
        <v>25.5</v>
      </c>
      <c r="BL17" s="32">
        <v>18.5</v>
      </c>
      <c r="BM17" s="32">
        <v>23.8</v>
      </c>
      <c r="BN17" s="32">
        <v>0.04</v>
      </c>
      <c r="BO17" s="32">
        <v>24.2</v>
      </c>
      <c r="BP17" s="32">
        <v>20.3</v>
      </c>
      <c r="BQ17" s="32">
        <v>27.1</v>
      </c>
      <c r="BR17" s="32">
        <v>21.2</v>
      </c>
      <c r="BS17" s="32">
        <v>16.899999999999999</v>
      </c>
      <c r="BT17" s="32">
        <v>33</v>
      </c>
      <c r="BU17" s="32">
        <v>26.4</v>
      </c>
      <c r="BV17" s="32">
        <v>39.9</v>
      </c>
      <c r="BW17" s="32">
        <v>21.8</v>
      </c>
      <c r="BX17" s="32">
        <v>20.8</v>
      </c>
      <c r="BY17" s="32">
        <v>30.4</v>
      </c>
      <c r="BZ17" s="32">
        <v>20.3</v>
      </c>
      <c r="CA17" s="32">
        <v>35.799999999999997</v>
      </c>
      <c r="CB17" s="32">
        <v>36.4</v>
      </c>
      <c r="CC17" s="32"/>
      <c r="CD17" s="32">
        <v>27.7</v>
      </c>
      <c r="CE17" s="32">
        <v>26.8</v>
      </c>
      <c r="CF17" s="32">
        <v>26.4</v>
      </c>
      <c r="CG17" s="32">
        <v>26</v>
      </c>
      <c r="CH17" s="32">
        <v>25.3</v>
      </c>
      <c r="CI17" s="32">
        <v>31.4</v>
      </c>
      <c r="CJ17" s="32"/>
      <c r="CK17" s="32">
        <v>26.5</v>
      </c>
      <c r="CL17" s="32"/>
      <c r="CM17" s="32">
        <v>33.9</v>
      </c>
      <c r="CN17" s="32">
        <v>35.799999999999997</v>
      </c>
      <c r="CO17" s="32">
        <v>25.8</v>
      </c>
      <c r="CP17" s="32">
        <v>21</v>
      </c>
      <c r="CQ17" s="32">
        <v>31.8</v>
      </c>
      <c r="CR17" s="32">
        <v>33.6</v>
      </c>
      <c r="CS17" s="32">
        <v>33.6</v>
      </c>
      <c r="CT17" s="32">
        <v>0.4</v>
      </c>
      <c r="CU17" s="32">
        <v>24.8</v>
      </c>
      <c r="CV17" s="32">
        <v>0.4</v>
      </c>
      <c r="CW17" s="32">
        <v>0.4</v>
      </c>
      <c r="CX17" s="32">
        <v>25</v>
      </c>
      <c r="CY17" s="32">
        <v>41.1</v>
      </c>
      <c r="CZ17" s="32">
        <v>27.8</v>
      </c>
      <c r="DA17" s="32">
        <v>24</v>
      </c>
      <c r="DB17" s="32">
        <v>38.5</v>
      </c>
      <c r="DC17" s="32">
        <v>0.4</v>
      </c>
      <c r="DD17" s="32">
        <v>20.399999999999999</v>
      </c>
      <c r="DE17" s="32">
        <v>20.8</v>
      </c>
      <c r="DF17" s="32">
        <v>22.6</v>
      </c>
      <c r="DG17" s="32">
        <v>24.8</v>
      </c>
      <c r="DH17" s="32">
        <v>24.4</v>
      </c>
      <c r="DI17" s="32">
        <v>29.6</v>
      </c>
      <c r="DJ17" s="32">
        <v>36.1</v>
      </c>
      <c r="DK17" s="32">
        <v>34.799999999999997</v>
      </c>
      <c r="DL17" s="32">
        <v>24.7</v>
      </c>
      <c r="DM17" s="32">
        <v>32.5</v>
      </c>
      <c r="DN17" s="32">
        <v>25</v>
      </c>
      <c r="DO17" s="32">
        <v>27.1</v>
      </c>
      <c r="DP17" s="32">
        <v>19.100000000000001</v>
      </c>
      <c r="DQ17" s="32">
        <v>29.8</v>
      </c>
      <c r="DR17" s="32">
        <v>23.1</v>
      </c>
      <c r="DS17" s="32">
        <v>19.399999999999999</v>
      </c>
      <c r="DT17" s="32">
        <v>33.799999999999997</v>
      </c>
      <c r="DU17" s="32">
        <v>32.6</v>
      </c>
      <c r="DV17" s="32">
        <v>25.3</v>
      </c>
      <c r="DW17" s="32">
        <v>25.3</v>
      </c>
      <c r="DX17" s="32">
        <v>28</v>
      </c>
      <c r="DY17" s="32">
        <v>22.4</v>
      </c>
      <c r="DZ17" s="32">
        <v>19.899999999999999</v>
      </c>
      <c r="EA17" s="32">
        <v>38.200000000000003</v>
      </c>
      <c r="EB17" s="32">
        <v>33.299999999999997</v>
      </c>
      <c r="EC17" s="32">
        <v>26</v>
      </c>
      <c r="ED17" s="32">
        <v>31.3</v>
      </c>
      <c r="EE17" s="32">
        <v>26.4</v>
      </c>
      <c r="EF17" s="32">
        <v>20.8</v>
      </c>
      <c r="EG17" s="32">
        <v>22</v>
      </c>
      <c r="EH17" s="32">
        <v>27.9</v>
      </c>
      <c r="EI17" s="32">
        <v>26.4</v>
      </c>
      <c r="EJ17" s="32">
        <v>21.3</v>
      </c>
      <c r="EK17" s="32">
        <v>33.200000000000003</v>
      </c>
      <c r="EL17" s="32">
        <v>0.4</v>
      </c>
      <c r="EM17" s="32">
        <v>24.2</v>
      </c>
      <c r="EN17" s="32">
        <v>25.7</v>
      </c>
      <c r="EO17" s="32">
        <v>24.2</v>
      </c>
      <c r="EP17" s="32">
        <v>0.44</v>
      </c>
      <c r="EQ17" s="32">
        <v>23.8</v>
      </c>
    </row>
    <row r="18" spans="1:147" x14ac:dyDescent="0.25">
      <c r="A18" s="1" t="s">
        <v>236</v>
      </c>
      <c r="B18" s="8"/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17.3</v>
      </c>
      <c r="I18" s="4">
        <v>0</v>
      </c>
      <c r="J18" s="4"/>
      <c r="K18" s="4"/>
      <c r="L18" s="4"/>
      <c r="M18" s="4"/>
      <c r="N18" s="4"/>
      <c r="O18" s="4"/>
      <c r="P18" s="4"/>
      <c r="Q18" s="4"/>
      <c r="R18" s="4"/>
      <c r="S18" s="4">
        <v>0</v>
      </c>
      <c r="T18" s="4">
        <v>0</v>
      </c>
      <c r="U18" s="4">
        <v>0</v>
      </c>
      <c r="V18" s="4">
        <v>0</v>
      </c>
      <c r="W18" s="4">
        <v>16.7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/>
      <c r="AI18" s="4">
        <v>25.1</v>
      </c>
      <c r="AJ18" s="4">
        <v>0</v>
      </c>
      <c r="AK18" s="4">
        <v>0</v>
      </c>
      <c r="AL18" s="4">
        <v>25.2</v>
      </c>
      <c r="AM18" s="4">
        <v>25.8</v>
      </c>
      <c r="AN18" s="4">
        <v>24.5</v>
      </c>
      <c r="AO18" s="4">
        <v>22.2</v>
      </c>
      <c r="AP18" s="4">
        <v>23.8</v>
      </c>
      <c r="AQ18" s="4">
        <v>18.3</v>
      </c>
      <c r="AR18" s="4">
        <v>22.8</v>
      </c>
      <c r="AS18" s="4">
        <v>0</v>
      </c>
      <c r="AT18" s="4">
        <v>0</v>
      </c>
      <c r="AU18" s="4">
        <v>27.5</v>
      </c>
      <c r="AV18" s="4">
        <v>13.6</v>
      </c>
      <c r="AW18" s="4">
        <v>22.4</v>
      </c>
      <c r="AX18" s="4">
        <v>24.5</v>
      </c>
      <c r="AY18" s="4">
        <v>29.6</v>
      </c>
      <c r="AZ18" s="4">
        <v>31</v>
      </c>
      <c r="BA18" s="4">
        <v>28.7</v>
      </c>
      <c r="BB18" s="4">
        <v>33.299999999999997</v>
      </c>
      <c r="BC18" s="4">
        <v>19.8</v>
      </c>
      <c r="BD18" s="4">
        <v>21.4</v>
      </c>
      <c r="BE18" s="4">
        <v>34.9</v>
      </c>
      <c r="BF18" s="4">
        <v>23.9</v>
      </c>
      <c r="BG18" s="4">
        <v>21.5</v>
      </c>
      <c r="BH18" s="4">
        <v>23.6</v>
      </c>
      <c r="BI18" s="4">
        <v>21.9</v>
      </c>
      <c r="BJ18" s="4">
        <v>19.7</v>
      </c>
      <c r="BK18" s="4">
        <v>21.7</v>
      </c>
      <c r="BL18" s="4">
        <v>15.1</v>
      </c>
      <c r="BM18" s="4">
        <v>21.4</v>
      </c>
      <c r="BN18" s="4">
        <v>0</v>
      </c>
      <c r="BO18" s="4">
        <v>21</v>
      </c>
      <c r="BP18" s="4">
        <v>17.7</v>
      </c>
      <c r="BQ18" s="4">
        <v>23.7</v>
      </c>
      <c r="BR18" s="4">
        <v>17.8</v>
      </c>
      <c r="BS18" s="4">
        <v>13.6</v>
      </c>
      <c r="BT18" s="4">
        <v>29.6</v>
      </c>
      <c r="BU18" s="4">
        <v>23.1</v>
      </c>
      <c r="BV18" s="4">
        <v>36.1</v>
      </c>
      <c r="BW18" s="4">
        <v>17.899999999999999</v>
      </c>
      <c r="BX18" s="4">
        <v>16.5</v>
      </c>
      <c r="BY18" s="4">
        <v>26.9</v>
      </c>
      <c r="BZ18" s="4">
        <v>16.7</v>
      </c>
      <c r="CA18" s="4">
        <v>32.5</v>
      </c>
      <c r="CB18" s="4">
        <v>32.9</v>
      </c>
      <c r="CC18" s="4"/>
      <c r="CD18" s="4">
        <v>23.3</v>
      </c>
      <c r="CE18" s="4">
        <v>23.3</v>
      </c>
      <c r="CF18" s="4">
        <v>22.5</v>
      </c>
      <c r="CG18" s="4">
        <v>22.5</v>
      </c>
      <c r="CH18" s="4">
        <v>21.8</v>
      </c>
      <c r="CI18" s="4">
        <v>28.1</v>
      </c>
      <c r="CJ18" s="4"/>
      <c r="CK18" s="4">
        <v>23.1</v>
      </c>
      <c r="CL18" s="4"/>
      <c r="CM18" s="4">
        <v>30.5</v>
      </c>
      <c r="CN18" s="4">
        <v>32.5</v>
      </c>
      <c r="CO18" s="4">
        <v>21.5</v>
      </c>
      <c r="CP18" s="4">
        <v>17.7</v>
      </c>
      <c r="CQ18" s="4">
        <v>28.6</v>
      </c>
      <c r="CR18" s="4">
        <v>29.9</v>
      </c>
      <c r="CS18" s="4">
        <v>30</v>
      </c>
      <c r="CT18" s="4">
        <v>0</v>
      </c>
      <c r="CU18" s="4">
        <v>21.3</v>
      </c>
      <c r="CV18" s="4">
        <v>0</v>
      </c>
      <c r="CW18" s="4">
        <v>0</v>
      </c>
      <c r="CX18" s="4">
        <v>21.6</v>
      </c>
      <c r="CY18" s="4">
        <v>37.200000000000003</v>
      </c>
      <c r="CZ18" s="4">
        <v>24.2</v>
      </c>
      <c r="DA18" s="4">
        <v>20.6</v>
      </c>
      <c r="DB18" s="4">
        <v>35.1</v>
      </c>
      <c r="DC18" s="4">
        <v>0</v>
      </c>
      <c r="DD18" s="4" t="s">
        <v>605</v>
      </c>
      <c r="DE18" s="4">
        <v>17.2</v>
      </c>
      <c r="DF18" s="4">
        <v>19.399999999999999</v>
      </c>
      <c r="DG18" s="4">
        <v>20.8</v>
      </c>
      <c r="DH18" s="4">
        <v>211.2</v>
      </c>
      <c r="DI18" s="4">
        <v>25.3</v>
      </c>
      <c r="DJ18" s="4">
        <v>32.700000000000003</v>
      </c>
      <c r="DK18" s="4">
        <v>30</v>
      </c>
      <c r="DL18" s="4">
        <v>21.3</v>
      </c>
      <c r="DM18" s="4">
        <v>29.2</v>
      </c>
      <c r="DN18" s="4">
        <v>21.7</v>
      </c>
      <c r="DO18" s="4">
        <v>23.7</v>
      </c>
      <c r="DP18" s="4">
        <v>15.8</v>
      </c>
      <c r="DQ18" s="4">
        <v>26.6</v>
      </c>
      <c r="DR18" s="4">
        <v>19</v>
      </c>
      <c r="DS18" s="4">
        <v>16.7</v>
      </c>
      <c r="DT18" s="4">
        <v>30.1</v>
      </c>
      <c r="DU18" s="4">
        <v>28.7</v>
      </c>
      <c r="DV18" s="4">
        <v>21.4</v>
      </c>
      <c r="DW18" s="4">
        <v>21.1</v>
      </c>
      <c r="DX18" s="4">
        <v>24.1</v>
      </c>
      <c r="DY18" s="4">
        <v>18.100000000000001</v>
      </c>
      <c r="DZ18" s="4">
        <v>17.3</v>
      </c>
      <c r="EA18" s="4">
        <v>34.9</v>
      </c>
      <c r="EB18" s="4">
        <v>30</v>
      </c>
      <c r="EC18" s="4">
        <v>22.8</v>
      </c>
      <c r="ED18" s="4">
        <v>28.4</v>
      </c>
      <c r="EE18" s="4">
        <v>23</v>
      </c>
      <c r="EF18" s="4">
        <v>17.5</v>
      </c>
      <c r="EG18" s="4">
        <v>18.8</v>
      </c>
      <c r="EH18" s="4">
        <v>24.5</v>
      </c>
      <c r="EI18" s="4">
        <v>22.9</v>
      </c>
      <c r="EJ18" s="4">
        <v>19.100000000000001</v>
      </c>
      <c r="EK18" s="4">
        <v>28.7</v>
      </c>
      <c r="EL18" s="4">
        <v>0</v>
      </c>
      <c r="EM18" s="4">
        <v>21</v>
      </c>
      <c r="EN18" s="4">
        <v>22.5</v>
      </c>
      <c r="EO18" s="4">
        <v>21</v>
      </c>
      <c r="EP18" s="4">
        <v>0</v>
      </c>
      <c r="EQ18" s="4">
        <v>20.8</v>
      </c>
    </row>
    <row r="19" spans="1:147" x14ac:dyDescent="0.25">
      <c r="A19" s="1" t="s">
        <v>237</v>
      </c>
      <c r="B19" s="8"/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0.9</v>
      </c>
      <c r="I19" s="4">
        <v>0</v>
      </c>
      <c r="J19" s="4"/>
      <c r="K19" s="4"/>
      <c r="L19" s="4"/>
      <c r="M19" s="4"/>
      <c r="N19" s="4"/>
      <c r="O19" s="4"/>
      <c r="P19" s="4"/>
      <c r="Q19" s="4"/>
      <c r="R19" s="4"/>
      <c r="S19" s="4">
        <v>0</v>
      </c>
      <c r="T19" s="4">
        <v>0</v>
      </c>
      <c r="U19" s="4">
        <v>0</v>
      </c>
      <c r="V19" s="4">
        <v>0</v>
      </c>
      <c r="W19" s="4">
        <v>1.3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/>
      <c r="AI19" s="4">
        <v>1.5</v>
      </c>
      <c r="AJ19" s="4">
        <v>0</v>
      </c>
      <c r="AK19" s="4">
        <v>0</v>
      </c>
      <c r="AL19" s="4">
        <v>1.1000000000000001</v>
      </c>
      <c r="AM19" s="4">
        <v>1.1000000000000001</v>
      </c>
      <c r="AN19" s="4">
        <v>1.1000000000000001</v>
      </c>
      <c r="AO19" s="4">
        <v>1.3</v>
      </c>
      <c r="AP19" s="4">
        <v>1.2</v>
      </c>
      <c r="AQ19" s="4">
        <v>22.2</v>
      </c>
      <c r="AR19" s="4">
        <v>1.2</v>
      </c>
      <c r="AS19" s="4">
        <v>0</v>
      </c>
      <c r="AT19" s="4">
        <v>0</v>
      </c>
      <c r="AU19" s="4">
        <v>1.1000000000000001</v>
      </c>
      <c r="AV19" s="4">
        <v>1.1000000000000001</v>
      </c>
      <c r="AW19" s="4">
        <v>1</v>
      </c>
      <c r="AX19" s="4">
        <v>1.1000000000000001</v>
      </c>
      <c r="AY19" s="4">
        <v>1.1000000000000001</v>
      </c>
      <c r="AZ19" s="4">
        <v>1</v>
      </c>
      <c r="BA19" s="4">
        <v>0.9</v>
      </c>
      <c r="BB19" s="4">
        <v>0.9</v>
      </c>
      <c r="BC19" s="4">
        <v>1.4</v>
      </c>
      <c r="BD19" s="4">
        <v>1.1000000000000001</v>
      </c>
      <c r="BE19" s="4">
        <v>1.2</v>
      </c>
      <c r="BF19" s="4">
        <v>1.1000000000000001</v>
      </c>
      <c r="BG19" s="4">
        <v>1.1000000000000001</v>
      </c>
      <c r="BH19" s="4">
        <v>1.1000000000000001</v>
      </c>
      <c r="BI19" s="4">
        <v>1.2</v>
      </c>
      <c r="BJ19" s="4">
        <v>1</v>
      </c>
      <c r="BK19" s="4">
        <v>1.5</v>
      </c>
      <c r="BL19" s="4">
        <v>1.2</v>
      </c>
      <c r="BM19" s="4">
        <v>1.1000000000000001</v>
      </c>
      <c r="BN19" s="4">
        <v>0</v>
      </c>
      <c r="BO19" s="4">
        <v>0.9</v>
      </c>
      <c r="BP19" s="4">
        <v>0.6</v>
      </c>
      <c r="BQ19" s="4">
        <v>1.1000000000000001</v>
      </c>
      <c r="BR19" s="4">
        <v>1.1000000000000001</v>
      </c>
      <c r="BS19" s="4">
        <v>1</v>
      </c>
      <c r="BT19" s="4">
        <v>1.2</v>
      </c>
      <c r="BU19" s="4">
        <v>1.1000000000000001</v>
      </c>
      <c r="BV19" s="4">
        <v>1.6</v>
      </c>
      <c r="BW19" s="4">
        <v>1.8</v>
      </c>
      <c r="BX19" s="4">
        <v>2.2000000000000002</v>
      </c>
      <c r="BY19" s="4">
        <v>1.2</v>
      </c>
      <c r="BZ19" s="4">
        <v>1.3</v>
      </c>
      <c r="CA19" s="4">
        <v>1.1000000000000001</v>
      </c>
      <c r="CB19" s="4">
        <v>1.3</v>
      </c>
      <c r="CC19" s="4"/>
      <c r="CD19" s="4">
        <v>2.1</v>
      </c>
      <c r="CE19" s="4">
        <v>1.2</v>
      </c>
      <c r="CF19" s="4">
        <v>1.7</v>
      </c>
      <c r="CG19" s="4">
        <v>1.2</v>
      </c>
      <c r="CH19" s="4">
        <v>1.3</v>
      </c>
      <c r="CI19" s="4">
        <v>1.1000000000000001</v>
      </c>
      <c r="CJ19" s="4"/>
      <c r="CK19" s="4">
        <v>1.2</v>
      </c>
      <c r="CL19" s="4"/>
      <c r="CM19" s="4">
        <v>1.1000000000000001</v>
      </c>
      <c r="CN19" s="4">
        <v>1.1000000000000001</v>
      </c>
      <c r="CO19" s="4">
        <v>1.5</v>
      </c>
      <c r="CP19" s="4">
        <v>1.1000000000000001</v>
      </c>
      <c r="CQ19" s="4">
        <v>0.9</v>
      </c>
      <c r="CR19" s="4">
        <v>1.5</v>
      </c>
      <c r="CS19" s="4">
        <v>1.4</v>
      </c>
      <c r="CT19" s="4">
        <v>0</v>
      </c>
      <c r="CU19" s="4">
        <v>1.3</v>
      </c>
      <c r="CV19" s="4">
        <v>0</v>
      </c>
      <c r="CW19" s="4">
        <v>0</v>
      </c>
      <c r="CX19" s="4">
        <v>1.1000000000000001</v>
      </c>
      <c r="CY19" s="4">
        <v>1.7</v>
      </c>
      <c r="CZ19" s="4">
        <v>1.3</v>
      </c>
      <c r="DA19" s="4">
        <v>1.2</v>
      </c>
      <c r="DB19" s="4">
        <v>1.1000000000000001</v>
      </c>
      <c r="DC19" s="4">
        <v>0</v>
      </c>
      <c r="DD19" s="4">
        <v>1.8</v>
      </c>
      <c r="DE19" s="4">
        <v>1.3</v>
      </c>
      <c r="DF19" s="4">
        <v>1</v>
      </c>
      <c r="DG19" s="4">
        <v>1.8</v>
      </c>
      <c r="DH19" s="4">
        <v>1.8</v>
      </c>
      <c r="DI19" s="4">
        <v>2.1</v>
      </c>
      <c r="DJ19" s="4">
        <v>1.2</v>
      </c>
      <c r="DK19" s="4">
        <v>2.6</v>
      </c>
      <c r="DL19" s="4">
        <v>1.2</v>
      </c>
      <c r="DM19" s="4">
        <v>1.1000000000000001</v>
      </c>
      <c r="DN19" s="4">
        <v>1.1000000000000001</v>
      </c>
      <c r="DO19" s="4">
        <v>1.2</v>
      </c>
      <c r="DP19" s="4">
        <v>1</v>
      </c>
      <c r="DQ19" s="4">
        <v>1</v>
      </c>
      <c r="DR19" s="4">
        <v>1.9</v>
      </c>
      <c r="DS19" s="4">
        <v>0.9</v>
      </c>
      <c r="DT19" s="4">
        <v>1</v>
      </c>
      <c r="DU19" s="4">
        <v>1.6</v>
      </c>
      <c r="DV19" s="4">
        <v>1.7</v>
      </c>
      <c r="DW19" s="4">
        <v>1.9</v>
      </c>
      <c r="DX19" s="4">
        <v>1.7</v>
      </c>
      <c r="DY19" s="4">
        <v>2.1</v>
      </c>
      <c r="DZ19" s="4">
        <v>0.9</v>
      </c>
      <c r="EA19" s="4">
        <v>1.1000000000000001</v>
      </c>
      <c r="EB19" s="4">
        <v>1.1000000000000001</v>
      </c>
      <c r="EC19" s="4">
        <v>1</v>
      </c>
      <c r="ED19" s="4">
        <v>1</v>
      </c>
      <c r="EE19" s="4">
        <v>1.1000000000000001</v>
      </c>
      <c r="EF19" s="4">
        <v>1.1000000000000001</v>
      </c>
      <c r="EG19" s="4">
        <v>1</v>
      </c>
      <c r="EH19" s="4">
        <v>1.2</v>
      </c>
      <c r="EI19" s="4">
        <v>1.2</v>
      </c>
      <c r="EJ19" s="4">
        <v>1</v>
      </c>
      <c r="EK19" s="4">
        <v>2.2999999999999998</v>
      </c>
      <c r="EL19" s="4">
        <v>0</v>
      </c>
      <c r="EM19" s="4">
        <v>1</v>
      </c>
      <c r="EN19" s="4">
        <v>1</v>
      </c>
      <c r="EO19" s="4">
        <v>1</v>
      </c>
      <c r="EP19" s="4">
        <v>0</v>
      </c>
      <c r="EQ19" s="4">
        <v>0.6</v>
      </c>
    </row>
    <row r="20" spans="1:147" x14ac:dyDescent="0.25">
      <c r="A20" s="1" t="s">
        <v>238</v>
      </c>
      <c r="B20" s="8"/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1.2</v>
      </c>
      <c r="I20" s="4">
        <v>0</v>
      </c>
      <c r="J20" s="4"/>
      <c r="K20" s="4"/>
      <c r="L20" s="4"/>
      <c r="M20" s="4"/>
      <c r="N20" s="4"/>
      <c r="O20" s="4"/>
      <c r="P20" s="4"/>
      <c r="Q20" s="4"/>
      <c r="R20" s="4"/>
      <c r="S20" s="4">
        <v>0</v>
      </c>
      <c r="T20" s="4">
        <v>0</v>
      </c>
      <c r="U20" s="4">
        <v>0</v>
      </c>
      <c r="V20" s="4">
        <v>0</v>
      </c>
      <c r="W20" s="4">
        <v>1.8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/>
      <c r="AI20" s="4">
        <v>1.8</v>
      </c>
      <c r="AJ20" s="4">
        <v>0</v>
      </c>
      <c r="AK20" s="4">
        <v>0</v>
      </c>
      <c r="AL20" s="4">
        <v>1.5</v>
      </c>
      <c r="AM20" s="4">
        <v>1.7</v>
      </c>
      <c r="AN20" s="4">
        <v>1.6</v>
      </c>
      <c r="AO20" s="4">
        <v>1.8</v>
      </c>
      <c r="AP20" s="4">
        <v>1.7</v>
      </c>
      <c r="AQ20" s="4">
        <v>1.8</v>
      </c>
      <c r="AR20" s="4">
        <v>1.8</v>
      </c>
      <c r="AS20" s="4">
        <v>0</v>
      </c>
      <c r="AT20" s="4">
        <v>0</v>
      </c>
      <c r="AU20" s="4">
        <v>1.8</v>
      </c>
      <c r="AV20" s="4">
        <v>1.8</v>
      </c>
      <c r="AW20" s="4">
        <v>1.8</v>
      </c>
      <c r="AX20" s="4">
        <v>1.8</v>
      </c>
      <c r="AY20" s="4">
        <v>1.8</v>
      </c>
      <c r="AZ20" s="4">
        <v>1.8</v>
      </c>
      <c r="BA20" s="4">
        <v>1.8</v>
      </c>
      <c r="BB20" s="4">
        <v>1.8</v>
      </c>
      <c r="BC20" s="4">
        <v>1.8</v>
      </c>
      <c r="BD20" s="4">
        <v>1.8</v>
      </c>
      <c r="BE20" s="4">
        <v>1.8</v>
      </c>
      <c r="BF20" s="4">
        <v>1.8</v>
      </c>
      <c r="BG20" s="4">
        <v>1.8</v>
      </c>
      <c r="BH20" s="4">
        <v>1.8</v>
      </c>
      <c r="BI20" s="4">
        <v>1.8</v>
      </c>
      <c r="BJ20" s="4">
        <v>1.8</v>
      </c>
      <c r="BK20" s="4">
        <v>1.8</v>
      </c>
      <c r="BL20" s="4">
        <v>1.8</v>
      </c>
      <c r="BM20" s="4">
        <v>0.8</v>
      </c>
      <c r="BN20" s="4">
        <v>0</v>
      </c>
      <c r="BO20" s="4">
        <v>1.8</v>
      </c>
      <c r="BP20" s="4">
        <v>1.5</v>
      </c>
      <c r="BQ20" s="4">
        <v>1.8</v>
      </c>
      <c r="BR20" s="4">
        <v>1.8</v>
      </c>
      <c r="BS20" s="4">
        <v>1.8</v>
      </c>
      <c r="BT20" s="4">
        <v>1.8</v>
      </c>
      <c r="BU20" s="4">
        <v>1.7</v>
      </c>
      <c r="BV20" s="4">
        <v>1.8</v>
      </c>
      <c r="BW20" s="4">
        <v>1.6</v>
      </c>
      <c r="BX20" s="4">
        <v>1.7</v>
      </c>
      <c r="BY20" s="4">
        <v>1.8</v>
      </c>
      <c r="BZ20" s="4">
        <v>1.8</v>
      </c>
      <c r="CA20" s="4">
        <v>1.8</v>
      </c>
      <c r="CB20" s="4">
        <v>1.8</v>
      </c>
      <c r="CC20" s="4"/>
      <c r="CD20" s="4">
        <v>1.8</v>
      </c>
      <c r="CE20" s="4">
        <v>1.8</v>
      </c>
      <c r="CF20" s="4">
        <v>1.8</v>
      </c>
      <c r="CG20" s="4">
        <v>1.8</v>
      </c>
      <c r="CH20" s="4">
        <v>1.8</v>
      </c>
      <c r="CI20" s="4">
        <v>1.8</v>
      </c>
      <c r="CJ20" s="4"/>
      <c r="CK20" s="4">
        <v>1.8</v>
      </c>
      <c r="CL20" s="4"/>
      <c r="CM20" s="4">
        <v>1.8</v>
      </c>
      <c r="CN20" s="4">
        <v>1.8</v>
      </c>
      <c r="CO20" s="4">
        <v>1.8</v>
      </c>
      <c r="CP20" s="4">
        <v>1.8</v>
      </c>
      <c r="CQ20" s="4">
        <v>1.8</v>
      </c>
      <c r="CR20" s="4">
        <v>1.8</v>
      </c>
      <c r="CS20" s="4">
        <v>1.8</v>
      </c>
      <c r="CT20" s="4">
        <v>0</v>
      </c>
      <c r="CU20" s="4">
        <v>1.8</v>
      </c>
      <c r="CV20" s="4">
        <v>0</v>
      </c>
      <c r="CW20" s="4">
        <v>0</v>
      </c>
      <c r="CX20" s="4">
        <v>1.8</v>
      </c>
      <c r="CY20" s="4">
        <v>1.8</v>
      </c>
      <c r="CZ20" s="4">
        <v>1.8</v>
      </c>
      <c r="DA20" s="4">
        <v>1.8</v>
      </c>
      <c r="DB20" s="4">
        <v>1.8</v>
      </c>
      <c r="DC20" s="4">
        <v>0</v>
      </c>
      <c r="DD20" s="4">
        <v>0.4</v>
      </c>
      <c r="DE20" s="4">
        <v>1.8</v>
      </c>
      <c r="DF20" s="4">
        <v>1.8</v>
      </c>
      <c r="DG20" s="4">
        <v>1.8</v>
      </c>
      <c r="DH20" s="4">
        <v>0.4</v>
      </c>
      <c r="DI20" s="4">
        <v>1.8</v>
      </c>
      <c r="DJ20" s="4">
        <v>1.8</v>
      </c>
      <c r="DK20" s="4">
        <v>1.8</v>
      </c>
      <c r="DL20" s="4">
        <v>1.8</v>
      </c>
      <c r="DM20" s="4">
        <v>1.8</v>
      </c>
      <c r="DN20" s="4">
        <v>1.8</v>
      </c>
      <c r="DO20" s="4">
        <v>1.8</v>
      </c>
      <c r="DP20" s="4">
        <v>1.8</v>
      </c>
      <c r="DQ20" s="4">
        <v>1.8</v>
      </c>
      <c r="DR20" s="4">
        <v>1.8</v>
      </c>
      <c r="DS20" s="4">
        <v>1.4</v>
      </c>
      <c r="DT20" s="4">
        <v>1.8</v>
      </c>
      <c r="DU20" s="4">
        <v>1.8</v>
      </c>
      <c r="DV20" s="4">
        <v>1.8</v>
      </c>
      <c r="DW20" s="4">
        <v>1.8</v>
      </c>
      <c r="DX20" s="4">
        <v>1.8</v>
      </c>
      <c r="DY20" s="4">
        <v>1.8</v>
      </c>
      <c r="DZ20" s="4">
        <v>1.2</v>
      </c>
      <c r="EA20" s="4">
        <v>1.8</v>
      </c>
      <c r="EB20" s="4">
        <v>1.8</v>
      </c>
      <c r="EC20" s="4">
        <v>1.8</v>
      </c>
      <c r="ED20" s="4">
        <v>1.4</v>
      </c>
      <c r="EE20" s="4">
        <v>1.8</v>
      </c>
      <c r="EF20" s="4">
        <v>1.8</v>
      </c>
      <c r="EG20" s="4">
        <v>1.8</v>
      </c>
      <c r="EH20" s="4">
        <v>1.8</v>
      </c>
      <c r="EI20" s="4">
        <v>1.8</v>
      </c>
      <c r="EJ20" s="4">
        <v>0.8</v>
      </c>
      <c r="EK20" s="4">
        <v>1.8</v>
      </c>
      <c r="EL20" s="4">
        <v>0</v>
      </c>
      <c r="EM20" s="4">
        <v>1.8</v>
      </c>
      <c r="EN20" s="4">
        <v>1.7</v>
      </c>
      <c r="EO20" s="4">
        <v>1.8</v>
      </c>
      <c r="EP20" s="4">
        <v>0</v>
      </c>
      <c r="EQ20" s="4">
        <v>1.8</v>
      </c>
    </row>
    <row r="21" spans="1:147" x14ac:dyDescent="0.25">
      <c r="A21" s="1" t="s">
        <v>239</v>
      </c>
      <c r="B21" s="8"/>
      <c r="C21" s="4">
        <v>0.4</v>
      </c>
      <c r="D21" s="4">
        <v>0.4</v>
      </c>
      <c r="E21" s="4">
        <v>0.4</v>
      </c>
      <c r="F21" s="4">
        <v>0.4</v>
      </c>
      <c r="G21" s="4">
        <v>0.4</v>
      </c>
      <c r="H21" s="4">
        <v>0.4</v>
      </c>
      <c r="I21" s="4">
        <v>0.4</v>
      </c>
      <c r="J21" s="4"/>
      <c r="K21" s="4"/>
      <c r="L21" s="4"/>
      <c r="M21" s="4"/>
      <c r="N21" s="4"/>
      <c r="O21" s="4"/>
      <c r="P21" s="4"/>
      <c r="Q21" s="4"/>
      <c r="R21" s="4"/>
      <c r="S21" s="4">
        <v>0.4</v>
      </c>
      <c r="T21" s="4">
        <v>0.4</v>
      </c>
      <c r="U21" s="4">
        <v>0.4</v>
      </c>
      <c r="V21" s="4">
        <v>0.4</v>
      </c>
      <c r="W21" s="4">
        <v>0.4</v>
      </c>
      <c r="X21" s="4">
        <v>0.4</v>
      </c>
      <c r="Y21" s="4">
        <v>0.4</v>
      </c>
      <c r="Z21" s="4">
        <v>0.4</v>
      </c>
      <c r="AA21" s="4">
        <v>0.4</v>
      </c>
      <c r="AB21" s="4">
        <v>0.4</v>
      </c>
      <c r="AC21" s="4">
        <v>0.4</v>
      </c>
      <c r="AD21" s="4">
        <v>0.4</v>
      </c>
      <c r="AE21" s="4">
        <v>0.4</v>
      </c>
      <c r="AF21" s="4">
        <v>0.4</v>
      </c>
      <c r="AG21" s="4">
        <v>0.4</v>
      </c>
      <c r="AH21" s="4"/>
      <c r="AI21" s="4">
        <v>0.4</v>
      </c>
      <c r="AJ21" s="4">
        <v>0.4</v>
      </c>
      <c r="AK21" s="4">
        <v>0.4</v>
      </c>
      <c r="AL21" s="4">
        <v>0.4</v>
      </c>
      <c r="AM21" s="4">
        <v>0.4</v>
      </c>
      <c r="AN21" s="4">
        <v>0.4</v>
      </c>
      <c r="AO21" s="4">
        <v>0.4</v>
      </c>
      <c r="AP21" s="4">
        <v>0.4</v>
      </c>
      <c r="AQ21" s="4">
        <v>0.4</v>
      </c>
      <c r="AR21" s="4">
        <v>0.4</v>
      </c>
      <c r="AS21" s="4">
        <v>0</v>
      </c>
      <c r="AT21" s="4">
        <v>0</v>
      </c>
      <c r="AU21" s="4">
        <v>0.4</v>
      </c>
      <c r="AV21" s="4">
        <v>0.4</v>
      </c>
      <c r="AW21" s="4">
        <v>0.4</v>
      </c>
      <c r="AX21" s="4">
        <v>0.4</v>
      </c>
      <c r="AY21" s="4">
        <v>0.4</v>
      </c>
      <c r="AZ21" s="4">
        <v>0.4</v>
      </c>
      <c r="BA21" s="4">
        <v>0.4</v>
      </c>
      <c r="BB21" s="4">
        <v>0.4</v>
      </c>
      <c r="BC21" s="4">
        <v>0.4</v>
      </c>
      <c r="BD21" s="4">
        <v>0.4</v>
      </c>
      <c r="BE21" s="4">
        <v>0.4</v>
      </c>
      <c r="BF21" s="4">
        <v>0.4</v>
      </c>
      <c r="BG21" s="4">
        <v>0.4</v>
      </c>
      <c r="BH21" s="4">
        <v>0.4</v>
      </c>
      <c r="BI21" s="4">
        <v>0.4</v>
      </c>
      <c r="BJ21" s="4">
        <v>0.4</v>
      </c>
      <c r="BK21" s="4">
        <v>0.4</v>
      </c>
      <c r="BL21" s="4">
        <v>0.4</v>
      </c>
      <c r="BM21" s="4">
        <v>0.4</v>
      </c>
      <c r="BN21" s="4">
        <v>0.4</v>
      </c>
      <c r="BO21" s="4">
        <v>0.4</v>
      </c>
      <c r="BP21" s="4">
        <v>0.4</v>
      </c>
      <c r="BQ21" s="4">
        <v>0.4</v>
      </c>
      <c r="BR21" s="4">
        <v>0.4</v>
      </c>
      <c r="BS21" s="4">
        <v>0.4</v>
      </c>
      <c r="BT21" s="4">
        <v>0.4</v>
      </c>
      <c r="BU21" s="4">
        <v>0.4</v>
      </c>
      <c r="BV21" s="4">
        <v>0.4</v>
      </c>
      <c r="BW21" s="4">
        <v>0.4</v>
      </c>
      <c r="BX21" s="4">
        <v>0.4</v>
      </c>
      <c r="BY21" s="4">
        <v>0.4</v>
      </c>
      <c r="BZ21" s="4">
        <v>0.4</v>
      </c>
      <c r="CA21" s="4">
        <v>0.4</v>
      </c>
      <c r="CB21" s="4">
        <v>0.4</v>
      </c>
      <c r="CC21" s="4"/>
      <c r="CD21" s="4">
        <v>0.4</v>
      </c>
      <c r="CE21" s="4">
        <v>0.4</v>
      </c>
      <c r="CF21" s="4">
        <v>0.4</v>
      </c>
      <c r="CG21" s="4">
        <v>0.4</v>
      </c>
      <c r="CH21" s="4">
        <v>0.4</v>
      </c>
      <c r="CI21" s="4">
        <v>0.4</v>
      </c>
      <c r="CJ21" s="4"/>
      <c r="CK21" s="4">
        <v>0.4</v>
      </c>
      <c r="CL21" s="4"/>
      <c r="CM21" s="4">
        <v>0.4</v>
      </c>
      <c r="CN21" s="4">
        <v>0.4</v>
      </c>
      <c r="CO21" s="4">
        <v>0.4</v>
      </c>
      <c r="CP21" s="4">
        <v>0.4</v>
      </c>
      <c r="CQ21" s="4">
        <v>0.4</v>
      </c>
      <c r="CR21" s="4">
        <v>0.4</v>
      </c>
      <c r="CS21" s="4">
        <v>0.4</v>
      </c>
      <c r="CT21" s="4">
        <v>0.4</v>
      </c>
      <c r="CU21" s="4">
        <v>0.4</v>
      </c>
      <c r="CV21" s="4">
        <v>0.4</v>
      </c>
      <c r="CW21" s="4">
        <v>0.4</v>
      </c>
      <c r="CX21" s="4">
        <v>0.4</v>
      </c>
      <c r="CY21" s="4">
        <v>0.4</v>
      </c>
      <c r="CZ21" s="4">
        <v>0.4</v>
      </c>
      <c r="DA21" s="4">
        <v>0.4</v>
      </c>
      <c r="DB21" s="4">
        <v>0.4</v>
      </c>
      <c r="DC21" s="4">
        <v>0.4</v>
      </c>
      <c r="DD21" s="4"/>
      <c r="DE21" s="4">
        <v>0.4</v>
      </c>
      <c r="DF21" s="4">
        <v>0.4</v>
      </c>
      <c r="DG21" s="4">
        <v>0.4</v>
      </c>
      <c r="DH21" s="4"/>
      <c r="DI21" s="4">
        <v>0.4</v>
      </c>
      <c r="DJ21" s="4">
        <v>0.4</v>
      </c>
      <c r="DK21" s="4">
        <v>0.4</v>
      </c>
      <c r="DL21" s="4">
        <v>0.4</v>
      </c>
      <c r="DM21" s="4">
        <v>0.4</v>
      </c>
      <c r="DN21" s="4">
        <v>0.4</v>
      </c>
      <c r="DO21" s="4">
        <v>0.4</v>
      </c>
      <c r="DP21" s="4">
        <v>0.4</v>
      </c>
      <c r="DQ21" s="4">
        <v>0.4</v>
      </c>
      <c r="DR21" s="4">
        <v>0.4</v>
      </c>
      <c r="DS21" s="4">
        <v>0.4</v>
      </c>
      <c r="DT21" s="4">
        <v>0.4</v>
      </c>
      <c r="DU21" s="4">
        <v>0.4</v>
      </c>
      <c r="DV21" s="4">
        <v>0.4</v>
      </c>
      <c r="DW21" s="4">
        <v>0.4</v>
      </c>
      <c r="DX21" s="4">
        <v>0.4</v>
      </c>
      <c r="DY21" s="4">
        <v>0.4</v>
      </c>
      <c r="DZ21" s="4">
        <v>0.4</v>
      </c>
      <c r="EA21" s="4">
        <v>0.4</v>
      </c>
      <c r="EB21" s="4">
        <v>0.4</v>
      </c>
      <c r="EC21" s="4">
        <v>0.4</v>
      </c>
      <c r="ED21" s="4">
        <v>0.4</v>
      </c>
      <c r="EE21" s="4">
        <v>0.4</v>
      </c>
      <c r="EF21" s="4">
        <v>0.4</v>
      </c>
      <c r="EG21" s="4">
        <v>0.4</v>
      </c>
      <c r="EH21" s="4">
        <v>0.4</v>
      </c>
      <c r="EI21" s="4">
        <v>0.4</v>
      </c>
      <c r="EJ21" s="4">
        <v>0.4</v>
      </c>
      <c r="EK21" s="4">
        <v>0.4</v>
      </c>
      <c r="EL21" s="4">
        <v>0.4</v>
      </c>
      <c r="EM21" s="4">
        <v>0.4</v>
      </c>
      <c r="EN21" s="4">
        <v>0.4</v>
      </c>
      <c r="EO21" s="4">
        <v>0.4</v>
      </c>
      <c r="EP21" s="4">
        <v>0.44</v>
      </c>
      <c r="EQ21" s="4">
        <v>0.4</v>
      </c>
    </row>
    <row r="22" spans="1:147" x14ac:dyDescent="0.25">
      <c r="A22" s="28" t="s">
        <v>92</v>
      </c>
      <c r="B22" s="28"/>
      <c r="C22" s="30">
        <v>87</v>
      </c>
      <c r="D22" s="32">
        <v>87</v>
      </c>
      <c r="E22" s="32">
        <v>87</v>
      </c>
      <c r="F22" s="32">
        <v>87</v>
      </c>
      <c r="G22" s="32">
        <v>87</v>
      </c>
      <c r="H22" s="32">
        <v>67.5</v>
      </c>
      <c r="I22" s="32">
        <v>87</v>
      </c>
      <c r="J22" s="32"/>
      <c r="K22" s="32"/>
      <c r="L22" s="32"/>
      <c r="M22" s="32"/>
      <c r="N22" s="32"/>
      <c r="O22" s="32"/>
      <c r="P22" s="32"/>
      <c r="Q22" s="32"/>
      <c r="R22" s="32"/>
      <c r="S22" s="31">
        <v>87</v>
      </c>
      <c r="T22" s="31">
        <v>87</v>
      </c>
      <c r="U22" s="31">
        <v>87</v>
      </c>
      <c r="V22" s="31">
        <v>87</v>
      </c>
      <c r="W22" s="31">
        <v>67.099999999999994</v>
      </c>
      <c r="X22" s="31">
        <v>87</v>
      </c>
      <c r="Y22" s="31">
        <v>87</v>
      </c>
      <c r="Z22" s="31">
        <v>87</v>
      </c>
      <c r="AA22" s="31">
        <v>87</v>
      </c>
      <c r="AB22" s="31">
        <v>87</v>
      </c>
      <c r="AC22" s="31">
        <v>87</v>
      </c>
      <c r="AD22" s="31">
        <v>87</v>
      </c>
      <c r="AE22" s="31">
        <v>87</v>
      </c>
      <c r="AF22" s="31">
        <v>87</v>
      </c>
      <c r="AG22" s="31">
        <v>87</v>
      </c>
      <c r="AH22" s="31"/>
      <c r="AI22" s="31">
        <v>58.5</v>
      </c>
      <c r="AJ22" s="31">
        <v>87</v>
      </c>
      <c r="AK22" s="31">
        <v>87</v>
      </c>
      <c r="AL22" s="31">
        <v>59.1</v>
      </c>
      <c r="AM22" s="31">
        <v>58.3</v>
      </c>
      <c r="AN22" s="31">
        <v>59.7</v>
      </c>
      <c r="AO22" s="31">
        <v>61.6</v>
      </c>
      <c r="AP22" s="31">
        <v>60.2</v>
      </c>
      <c r="AQ22" s="31">
        <v>64.7</v>
      </c>
      <c r="AR22" s="31">
        <v>61.2</v>
      </c>
      <c r="AS22" s="31">
        <v>87</v>
      </c>
      <c r="AT22" s="31">
        <v>87</v>
      </c>
      <c r="AU22" s="31">
        <v>56.5</v>
      </c>
      <c r="AV22" s="31">
        <v>70.5</v>
      </c>
      <c r="AW22" s="31">
        <v>61.8</v>
      </c>
      <c r="AX22" s="31">
        <v>59.6</v>
      </c>
      <c r="AY22" s="31">
        <v>54.4</v>
      </c>
      <c r="AZ22" s="31">
        <v>53.2</v>
      </c>
      <c r="BA22" s="31">
        <v>55.6</v>
      </c>
      <c r="BB22" s="31">
        <v>51</v>
      </c>
      <c r="BC22" s="31">
        <v>63.9</v>
      </c>
      <c r="BD22" s="31">
        <v>62.6</v>
      </c>
      <c r="BE22" s="31">
        <v>49.1</v>
      </c>
      <c r="BF22" s="31">
        <v>60.2</v>
      </c>
      <c r="BG22" s="31">
        <v>62.6</v>
      </c>
      <c r="BH22" s="31">
        <v>60.5</v>
      </c>
      <c r="BI22" s="31">
        <v>62.1</v>
      </c>
      <c r="BJ22" s="31">
        <v>64.5</v>
      </c>
      <c r="BK22" s="31">
        <v>61.9</v>
      </c>
      <c r="BL22" s="31">
        <v>68.900000000000006</v>
      </c>
      <c r="BM22" s="31">
        <v>63.6</v>
      </c>
      <c r="BN22" s="31">
        <v>87</v>
      </c>
      <c r="BO22" s="31">
        <v>63.2</v>
      </c>
      <c r="BP22" s="31">
        <v>67.099999999999994</v>
      </c>
      <c r="BQ22" s="31">
        <v>60.3</v>
      </c>
      <c r="BR22" s="31">
        <v>66.2</v>
      </c>
      <c r="BS22" s="31">
        <v>70.5</v>
      </c>
      <c r="BT22" s="31">
        <v>54.4</v>
      </c>
      <c r="BU22" s="31">
        <v>61</v>
      </c>
      <c r="BV22" s="31">
        <v>47.5</v>
      </c>
      <c r="BW22" s="31">
        <v>65.599999999999994</v>
      </c>
      <c r="BX22" s="31">
        <v>66.599999999999994</v>
      </c>
      <c r="BY22" s="31">
        <v>57</v>
      </c>
      <c r="BZ22" s="31">
        <v>67.099999999999994</v>
      </c>
      <c r="CA22" s="31">
        <v>51.6</v>
      </c>
      <c r="CB22" s="31">
        <v>51</v>
      </c>
      <c r="CC22" s="31"/>
      <c r="CD22" s="31">
        <v>59.7</v>
      </c>
      <c r="CE22" s="31">
        <v>60.6</v>
      </c>
      <c r="CF22" s="31">
        <v>61</v>
      </c>
      <c r="CG22" s="31">
        <v>61.4</v>
      </c>
      <c r="CH22" s="31">
        <v>62.1</v>
      </c>
      <c r="CI22" s="31">
        <v>56</v>
      </c>
      <c r="CJ22" s="31"/>
      <c r="CK22" s="31">
        <v>60.9</v>
      </c>
      <c r="CL22" s="31"/>
      <c r="CM22" s="31">
        <v>53.5</v>
      </c>
      <c r="CN22" s="31">
        <v>51.9</v>
      </c>
      <c r="CO22" s="31">
        <v>62.2</v>
      </c>
      <c r="CP22" s="31">
        <v>66.400000000000006</v>
      </c>
      <c r="CQ22" s="31">
        <v>55.6</v>
      </c>
      <c r="CR22" s="31">
        <v>53.8</v>
      </c>
      <c r="CS22" s="31">
        <v>53.8</v>
      </c>
      <c r="CT22" s="31">
        <v>87</v>
      </c>
      <c r="CU22" s="31">
        <v>62.6</v>
      </c>
      <c r="CV22" s="31">
        <v>87</v>
      </c>
      <c r="CW22" s="31">
        <v>87</v>
      </c>
      <c r="CX22" s="31">
        <v>62.4</v>
      </c>
      <c r="CY22" s="31">
        <v>46.3</v>
      </c>
      <c r="CZ22" s="31">
        <v>59.6</v>
      </c>
      <c r="DA22" s="31">
        <v>63.4</v>
      </c>
      <c r="DB22" s="31">
        <v>48.9</v>
      </c>
      <c r="DC22" s="31">
        <v>87</v>
      </c>
      <c r="DD22" s="31">
        <v>67</v>
      </c>
      <c r="DE22" s="31">
        <v>66.599999999999994</v>
      </c>
      <c r="DF22" s="31">
        <v>64.8</v>
      </c>
      <c r="DG22" s="31">
        <v>62.6</v>
      </c>
      <c r="DH22" s="31">
        <v>63</v>
      </c>
      <c r="DI22" s="31">
        <v>57.8</v>
      </c>
      <c r="DJ22" s="31">
        <v>51.3</v>
      </c>
      <c r="DK22" s="31">
        <v>52.6</v>
      </c>
      <c r="DL22" s="31">
        <v>62.7</v>
      </c>
      <c r="DM22" s="31">
        <v>54.9</v>
      </c>
      <c r="DN22" s="31">
        <v>62.4</v>
      </c>
      <c r="DO22" s="31">
        <v>60.3</v>
      </c>
      <c r="DP22" s="31">
        <v>68.3</v>
      </c>
      <c r="DQ22" s="31">
        <v>57.6</v>
      </c>
      <c r="DR22" s="31">
        <v>64.3</v>
      </c>
      <c r="DS22" s="31">
        <v>68</v>
      </c>
      <c r="DT22" s="31">
        <v>53.6</v>
      </c>
      <c r="DU22" s="31">
        <v>54.8</v>
      </c>
      <c r="DV22" s="31">
        <v>62.1</v>
      </c>
      <c r="DW22" s="31">
        <v>62.1</v>
      </c>
      <c r="DX22" s="31">
        <v>59.4</v>
      </c>
      <c r="DY22" s="31">
        <v>65</v>
      </c>
      <c r="DZ22" s="31">
        <v>67.5</v>
      </c>
      <c r="EA22" s="31">
        <v>49.2</v>
      </c>
      <c r="EB22" s="31">
        <v>54.1</v>
      </c>
      <c r="EC22" s="31">
        <v>61.4</v>
      </c>
      <c r="ED22" s="31">
        <v>56.1</v>
      </c>
      <c r="EE22" s="31">
        <v>61</v>
      </c>
      <c r="EF22" s="31">
        <v>66.599999999999994</v>
      </c>
      <c r="EG22" s="31">
        <v>65.400000000000006</v>
      </c>
      <c r="EH22" s="31">
        <v>59.5</v>
      </c>
      <c r="EI22" s="31">
        <v>61</v>
      </c>
      <c r="EJ22" s="31">
        <v>66.099999999999994</v>
      </c>
      <c r="EK22" s="31">
        <v>54.2</v>
      </c>
      <c r="EL22" s="31">
        <v>87</v>
      </c>
      <c r="EM22" s="31">
        <v>63.2</v>
      </c>
      <c r="EN22" s="31">
        <v>61.7</v>
      </c>
      <c r="EO22" s="31">
        <v>63.2</v>
      </c>
      <c r="EP22" s="31">
        <v>86.96</v>
      </c>
      <c r="EQ22" s="31">
        <v>63.6</v>
      </c>
    </row>
    <row r="23" spans="1:147" x14ac:dyDescent="0.25">
      <c r="A23" s="1" t="s">
        <v>240</v>
      </c>
      <c r="B23" s="8"/>
      <c r="C23" s="4">
        <v>87.4</v>
      </c>
      <c r="D23" s="4">
        <v>87.4</v>
      </c>
      <c r="E23" s="4">
        <v>87.4</v>
      </c>
      <c r="F23" s="4">
        <v>87.4</v>
      </c>
      <c r="G23" s="4">
        <v>87.4</v>
      </c>
      <c r="H23" s="4">
        <v>87.4</v>
      </c>
      <c r="I23" s="4">
        <v>87.4</v>
      </c>
      <c r="J23" s="4"/>
      <c r="K23" s="4"/>
      <c r="L23" s="4"/>
      <c r="M23" s="4"/>
      <c r="N23" s="4"/>
      <c r="O23" s="4"/>
      <c r="P23" s="4"/>
      <c r="Q23" s="4"/>
      <c r="R23" s="4"/>
      <c r="S23" s="4">
        <v>87.4</v>
      </c>
      <c r="T23" s="4">
        <v>87.4</v>
      </c>
      <c r="U23" s="4">
        <v>87.4</v>
      </c>
      <c r="V23" s="4">
        <v>87.4</v>
      </c>
      <c r="W23" s="4">
        <v>87.4</v>
      </c>
      <c r="X23" s="4">
        <v>87.4</v>
      </c>
      <c r="Y23" s="4">
        <v>87.4</v>
      </c>
      <c r="Z23" s="4">
        <v>87.4</v>
      </c>
      <c r="AA23" s="4">
        <v>87.4</v>
      </c>
      <c r="AB23" s="4">
        <v>87.4</v>
      </c>
      <c r="AC23" s="4">
        <v>87.4</v>
      </c>
      <c r="AD23" s="4">
        <v>87.4</v>
      </c>
      <c r="AE23" s="4">
        <v>87.4</v>
      </c>
      <c r="AF23" s="4">
        <v>87.4</v>
      </c>
      <c r="AG23" s="4">
        <v>87.4</v>
      </c>
      <c r="AH23" s="4"/>
      <c r="AI23" s="4">
        <v>87.4</v>
      </c>
      <c r="AJ23" s="4">
        <v>87.4</v>
      </c>
      <c r="AK23" s="4">
        <v>87.4</v>
      </c>
      <c r="AL23" s="4">
        <v>87.4</v>
      </c>
      <c r="AM23" s="4">
        <v>87.4</v>
      </c>
      <c r="AN23" s="4">
        <v>87.4</v>
      </c>
      <c r="AO23" s="4">
        <v>87.4</v>
      </c>
      <c r="AP23" s="4">
        <v>87.4</v>
      </c>
      <c r="AQ23" s="4">
        <v>87.4</v>
      </c>
      <c r="AR23" s="4">
        <v>87.4</v>
      </c>
      <c r="AS23" s="4">
        <v>87.4</v>
      </c>
      <c r="AT23" s="4">
        <v>87.4</v>
      </c>
      <c r="AU23" s="4">
        <v>87.4</v>
      </c>
      <c r="AV23" s="4">
        <v>87.4</v>
      </c>
      <c r="AW23" s="4">
        <v>87.4</v>
      </c>
      <c r="AX23" s="4">
        <v>87.4</v>
      </c>
      <c r="AY23" s="4">
        <v>87.4</v>
      </c>
      <c r="AZ23" s="4">
        <v>87.4</v>
      </c>
      <c r="BA23" s="4">
        <v>87.4</v>
      </c>
      <c r="BB23" s="4">
        <v>87.4</v>
      </c>
      <c r="BC23" s="4">
        <v>87.4</v>
      </c>
      <c r="BD23" s="4">
        <v>87.4</v>
      </c>
      <c r="BE23" s="4">
        <v>87.4</v>
      </c>
      <c r="BF23" s="4">
        <v>87.4</v>
      </c>
      <c r="BG23" s="4">
        <v>87.4</v>
      </c>
      <c r="BH23" s="4">
        <v>87.4</v>
      </c>
      <c r="BI23" s="4">
        <v>87.4</v>
      </c>
      <c r="BJ23" s="4">
        <v>87.4</v>
      </c>
      <c r="BK23" s="4">
        <v>87.4</v>
      </c>
      <c r="BL23" s="4">
        <v>87.4</v>
      </c>
      <c r="BM23" s="4">
        <v>87.4</v>
      </c>
      <c r="BN23" s="4">
        <v>87.4</v>
      </c>
      <c r="BO23" s="4">
        <v>87.4</v>
      </c>
      <c r="BP23" s="4">
        <v>87.4</v>
      </c>
      <c r="BQ23" s="4">
        <v>87.4</v>
      </c>
      <c r="BR23" s="4">
        <v>87.4</v>
      </c>
      <c r="BS23" s="4">
        <v>87.4</v>
      </c>
      <c r="BT23" s="4">
        <v>87.4</v>
      </c>
      <c r="BU23" s="4">
        <v>87.4</v>
      </c>
      <c r="BV23" s="4">
        <v>87.4</v>
      </c>
      <c r="BW23" s="4">
        <v>87.4</v>
      </c>
      <c r="BX23" s="4">
        <v>87.4</v>
      </c>
      <c r="BY23" s="4">
        <v>87.4</v>
      </c>
      <c r="BZ23" s="4">
        <v>87.4</v>
      </c>
      <c r="CA23" s="4">
        <v>87.4</v>
      </c>
      <c r="CB23" s="4">
        <v>87.4</v>
      </c>
      <c r="CC23" s="4"/>
      <c r="CD23" s="4">
        <v>87.4</v>
      </c>
      <c r="CE23" s="4">
        <v>87.4</v>
      </c>
      <c r="CF23" s="4">
        <v>87.4</v>
      </c>
      <c r="CG23" s="4">
        <v>87.4</v>
      </c>
      <c r="CH23" s="4">
        <v>87.4</v>
      </c>
      <c r="CI23" s="4">
        <v>87.4</v>
      </c>
      <c r="CJ23" s="4"/>
      <c r="CK23" s="4">
        <v>87.4</v>
      </c>
      <c r="CL23" s="4"/>
      <c r="CM23" s="4">
        <v>87.4</v>
      </c>
      <c r="CN23" s="4">
        <v>87.4</v>
      </c>
      <c r="CO23" s="4">
        <v>87.4</v>
      </c>
      <c r="CP23" s="4">
        <v>87.4</v>
      </c>
      <c r="CQ23" s="4">
        <v>87.4</v>
      </c>
      <c r="CR23" s="4">
        <v>87.4</v>
      </c>
      <c r="CS23" s="4">
        <v>87.4</v>
      </c>
      <c r="CT23" s="4">
        <v>87.4</v>
      </c>
      <c r="CU23" s="4">
        <v>87.4</v>
      </c>
      <c r="CV23" s="4">
        <v>87.4</v>
      </c>
      <c r="CW23" s="4">
        <v>87.4</v>
      </c>
      <c r="CX23" s="4">
        <v>87.4</v>
      </c>
      <c r="CY23" s="4">
        <v>87.4</v>
      </c>
      <c r="CZ23" s="4">
        <v>87.4</v>
      </c>
      <c r="DA23" s="4">
        <v>87.4</v>
      </c>
      <c r="DB23" s="4">
        <v>87.4</v>
      </c>
      <c r="DC23" s="4">
        <v>87.4</v>
      </c>
      <c r="DD23" s="4">
        <v>87.4</v>
      </c>
      <c r="DE23" s="4">
        <v>87.4</v>
      </c>
      <c r="DF23" s="4">
        <v>87.4</v>
      </c>
      <c r="DG23" s="4">
        <v>87.4</v>
      </c>
      <c r="DH23" s="4">
        <v>87.4</v>
      </c>
      <c r="DI23" s="4">
        <v>87.4</v>
      </c>
      <c r="DJ23" s="4">
        <v>87.4</v>
      </c>
      <c r="DK23" s="4">
        <v>87.4</v>
      </c>
      <c r="DL23" s="4">
        <v>87.4</v>
      </c>
      <c r="DM23" s="4">
        <v>87.4</v>
      </c>
      <c r="DN23" s="4">
        <v>87.4</v>
      </c>
      <c r="DO23" s="4">
        <v>87.4</v>
      </c>
      <c r="DP23" s="4">
        <v>87.4</v>
      </c>
      <c r="DQ23" s="4">
        <v>87.4</v>
      </c>
      <c r="DR23" s="4">
        <v>87.4</v>
      </c>
      <c r="DS23" s="4">
        <v>87.4</v>
      </c>
      <c r="DT23" s="4">
        <v>87.4</v>
      </c>
      <c r="DU23" s="4">
        <v>87.4</v>
      </c>
      <c r="DV23" s="4">
        <v>87.4</v>
      </c>
      <c r="DW23" s="4">
        <v>87.4</v>
      </c>
      <c r="DX23" s="4">
        <v>87.4</v>
      </c>
      <c r="DY23" s="4">
        <v>87.4</v>
      </c>
      <c r="DZ23" s="4">
        <v>87.4</v>
      </c>
      <c r="EA23" s="4">
        <v>87.4</v>
      </c>
      <c r="EB23" s="4">
        <v>87.4</v>
      </c>
      <c r="EC23" s="4">
        <v>87.4</v>
      </c>
      <c r="ED23" s="4">
        <v>87.4</v>
      </c>
      <c r="EE23" s="4">
        <v>87.4</v>
      </c>
      <c r="EF23" s="4">
        <v>87.4</v>
      </c>
      <c r="EG23" s="4">
        <v>87.4</v>
      </c>
      <c r="EH23" s="4">
        <v>87.4</v>
      </c>
      <c r="EI23" s="4">
        <v>87.4</v>
      </c>
      <c r="EJ23" s="4">
        <v>87.4</v>
      </c>
      <c r="EK23" s="4">
        <v>87.4</v>
      </c>
      <c r="EL23" s="4">
        <v>87.4</v>
      </c>
      <c r="EM23" s="4">
        <v>87.4</v>
      </c>
      <c r="EN23" s="4">
        <v>87.4</v>
      </c>
      <c r="EO23" s="4">
        <v>87.4</v>
      </c>
      <c r="EP23" s="4">
        <v>87.4</v>
      </c>
      <c r="EQ23" s="4">
        <v>87.4</v>
      </c>
    </row>
    <row r="24" spans="1:147" x14ac:dyDescent="0.25">
      <c r="A24" s="1" t="s">
        <v>94</v>
      </c>
      <c r="B24" s="8"/>
      <c r="C24" s="4">
        <v>99</v>
      </c>
      <c r="D24" s="4">
        <v>99</v>
      </c>
      <c r="E24" s="4">
        <v>99</v>
      </c>
      <c r="F24" s="4">
        <v>99</v>
      </c>
      <c r="G24" s="4">
        <v>99</v>
      </c>
      <c r="H24" s="4">
        <v>77</v>
      </c>
      <c r="I24" s="4">
        <v>99</v>
      </c>
      <c r="J24" s="4"/>
      <c r="K24" s="4"/>
      <c r="L24" s="4"/>
      <c r="M24" s="4"/>
      <c r="N24" s="4"/>
      <c r="O24" s="4"/>
      <c r="P24" s="4"/>
      <c r="Q24" s="4"/>
      <c r="R24" s="4"/>
      <c r="S24" s="4">
        <v>99</v>
      </c>
      <c r="T24" s="4">
        <v>99</v>
      </c>
      <c r="U24" s="4">
        <v>99</v>
      </c>
      <c r="V24" s="4">
        <v>99</v>
      </c>
      <c r="W24" s="4">
        <v>77</v>
      </c>
      <c r="X24" s="4">
        <v>99</v>
      </c>
      <c r="Y24" s="4">
        <v>99</v>
      </c>
      <c r="Z24" s="4">
        <v>99</v>
      </c>
      <c r="AA24" s="4">
        <v>99</v>
      </c>
      <c r="AB24" s="4">
        <v>99</v>
      </c>
      <c r="AC24" s="4">
        <v>99</v>
      </c>
      <c r="AD24" s="4">
        <v>99</v>
      </c>
      <c r="AE24" s="4">
        <v>99</v>
      </c>
      <c r="AF24" s="4">
        <v>99</v>
      </c>
      <c r="AG24" s="4">
        <v>99</v>
      </c>
      <c r="AH24" s="4"/>
      <c r="AI24" s="4">
        <v>67</v>
      </c>
      <c r="AJ24" s="4">
        <v>99</v>
      </c>
      <c r="AK24" s="4">
        <v>99</v>
      </c>
      <c r="AL24" s="4">
        <v>68</v>
      </c>
      <c r="AM24" s="4">
        <v>67</v>
      </c>
      <c r="AN24" s="4">
        <v>68</v>
      </c>
      <c r="AO24" s="4">
        <v>70</v>
      </c>
      <c r="AP24" s="4">
        <v>69</v>
      </c>
      <c r="AQ24" s="4">
        <v>74</v>
      </c>
      <c r="AR24" s="4">
        <v>70</v>
      </c>
      <c r="AS24" s="4">
        <v>99</v>
      </c>
      <c r="AT24" s="4">
        <v>99</v>
      </c>
      <c r="AU24" s="4">
        <v>65</v>
      </c>
      <c r="AV24" s="4">
        <v>81</v>
      </c>
      <c r="AW24" s="4">
        <v>71</v>
      </c>
      <c r="AX24" s="4">
        <v>68</v>
      </c>
      <c r="AY24" s="4">
        <v>62</v>
      </c>
      <c r="AZ24" s="4">
        <v>61</v>
      </c>
      <c r="BA24" s="4">
        <v>64</v>
      </c>
      <c r="BB24" s="4">
        <v>58</v>
      </c>
      <c r="BC24" s="4">
        <v>73</v>
      </c>
      <c r="BD24" s="4">
        <v>72</v>
      </c>
      <c r="BE24" s="4">
        <v>56</v>
      </c>
      <c r="BF24" s="4">
        <v>69</v>
      </c>
      <c r="BG24" s="4">
        <v>72</v>
      </c>
      <c r="BH24" s="4">
        <v>69</v>
      </c>
      <c r="BI24" s="4">
        <v>71</v>
      </c>
      <c r="BJ24" s="4">
        <v>74</v>
      </c>
      <c r="BK24" s="4">
        <v>71</v>
      </c>
      <c r="BL24" s="4">
        <v>79</v>
      </c>
      <c r="BM24" s="4">
        <v>73</v>
      </c>
      <c r="BN24" s="4">
        <v>99</v>
      </c>
      <c r="BO24" s="4">
        <v>72</v>
      </c>
      <c r="BP24" s="4">
        <v>77</v>
      </c>
      <c r="BQ24" s="4">
        <v>69</v>
      </c>
      <c r="BR24" s="4">
        <v>76</v>
      </c>
      <c r="BS24" s="4">
        <v>81</v>
      </c>
      <c r="BT24" s="4">
        <v>62</v>
      </c>
      <c r="BU24" s="4">
        <v>70</v>
      </c>
      <c r="BV24" s="4">
        <v>54</v>
      </c>
      <c r="BW24" s="4">
        <v>75</v>
      </c>
      <c r="BX24" s="4">
        <v>76</v>
      </c>
      <c r="BY24" s="4">
        <v>65</v>
      </c>
      <c r="BZ24" s="4">
        <v>77</v>
      </c>
      <c r="CA24" s="4">
        <v>59</v>
      </c>
      <c r="CB24" s="4">
        <v>58</v>
      </c>
      <c r="CC24" s="4"/>
      <c r="CD24" s="4">
        <v>68</v>
      </c>
      <c r="CE24" s="4">
        <v>69</v>
      </c>
      <c r="CF24" s="4">
        <v>70</v>
      </c>
      <c r="CG24" s="4">
        <v>70</v>
      </c>
      <c r="CH24" s="4">
        <v>71</v>
      </c>
      <c r="CI24" s="4">
        <v>64</v>
      </c>
      <c r="CJ24" s="4"/>
      <c r="CK24" s="4">
        <v>70</v>
      </c>
      <c r="CL24" s="4"/>
      <c r="CM24" s="4">
        <v>61</v>
      </c>
      <c r="CN24" s="4">
        <v>59</v>
      </c>
      <c r="CO24" s="4">
        <v>71</v>
      </c>
      <c r="CP24" s="4">
        <v>76</v>
      </c>
      <c r="CQ24" s="4">
        <v>64</v>
      </c>
      <c r="CR24" s="4">
        <v>62</v>
      </c>
      <c r="CS24" s="4">
        <v>62</v>
      </c>
      <c r="CT24" s="4">
        <v>99</v>
      </c>
      <c r="CU24" s="4">
        <v>72</v>
      </c>
      <c r="CV24" s="4">
        <v>99</v>
      </c>
      <c r="CW24" s="4">
        <v>99</v>
      </c>
      <c r="CX24" s="4">
        <v>71</v>
      </c>
      <c r="CY24" s="4">
        <v>53</v>
      </c>
      <c r="CZ24" s="4">
        <v>68</v>
      </c>
      <c r="DA24" s="4">
        <v>73</v>
      </c>
      <c r="DB24" s="4">
        <v>56</v>
      </c>
      <c r="DC24" s="4">
        <v>99</v>
      </c>
      <c r="DD24" s="4">
        <v>77</v>
      </c>
      <c r="DE24" s="4">
        <v>76</v>
      </c>
      <c r="DF24" s="4">
        <v>74</v>
      </c>
      <c r="DG24" s="4">
        <v>72</v>
      </c>
      <c r="DH24" s="4">
        <v>72</v>
      </c>
      <c r="DI24" s="4">
        <v>66</v>
      </c>
      <c r="DJ24" s="4">
        <v>59</v>
      </c>
      <c r="DK24" s="4">
        <v>60</v>
      </c>
      <c r="DL24" s="4">
        <v>72</v>
      </c>
      <c r="DM24" s="4">
        <v>63</v>
      </c>
      <c r="DN24" s="4">
        <v>71</v>
      </c>
      <c r="DO24" s="4">
        <v>69</v>
      </c>
      <c r="DP24" s="4">
        <v>78</v>
      </c>
      <c r="DQ24" s="4">
        <v>66</v>
      </c>
      <c r="DR24" s="4">
        <v>74</v>
      </c>
      <c r="DS24" s="4">
        <v>78</v>
      </c>
      <c r="DT24" s="4">
        <v>61</v>
      </c>
      <c r="DU24" s="4">
        <v>63</v>
      </c>
      <c r="DV24" s="4">
        <v>71</v>
      </c>
      <c r="DW24" s="4">
        <v>71</v>
      </c>
      <c r="DX24" s="4">
        <v>68</v>
      </c>
      <c r="DY24" s="4">
        <v>74</v>
      </c>
      <c r="DZ24" s="4">
        <v>77</v>
      </c>
      <c r="EA24" s="4">
        <v>56</v>
      </c>
      <c r="EB24" s="4">
        <v>62</v>
      </c>
      <c r="EC24" s="4">
        <v>70</v>
      </c>
      <c r="ED24" s="4">
        <v>64</v>
      </c>
      <c r="EE24" s="4">
        <v>70</v>
      </c>
      <c r="EF24" s="4">
        <v>76</v>
      </c>
      <c r="EG24" s="4">
        <v>75</v>
      </c>
      <c r="EH24" s="4">
        <v>68</v>
      </c>
      <c r="EI24" s="4">
        <v>70</v>
      </c>
      <c r="EJ24" s="4">
        <v>76</v>
      </c>
      <c r="EK24" s="4">
        <v>62</v>
      </c>
      <c r="EL24" s="4">
        <v>99</v>
      </c>
      <c r="EM24" s="4">
        <v>72</v>
      </c>
      <c r="EN24" s="4">
        <v>71</v>
      </c>
      <c r="EO24" s="4">
        <v>72</v>
      </c>
      <c r="EP24" s="4">
        <v>99.5</v>
      </c>
      <c r="EQ24" s="4">
        <v>73</v>
      </c>
    </row>
    <row r="25" spans="1:147" x14ac:dyDescent="0.25">
      <c r="A25" s="3" t="s">
        <v>0</v>
      </c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</row>
    <row r="26" spans="1:147" x14ac:dyDescent="0.25">
      <c r="A26" s="2" t="s">
        <v>1</v>
      </c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</row>
    <row r="27" spans="1:147" x14ac:dyDescent="0.25">
      <c r="A27" s="1" t="s">
        <v>2</v>
      </c>
      <c r="B27" s="8" t="s">
        <v>8</v>
      </c>
      <c r="C27" s="4">
        <v>69826.02</v>
      </c>
      <c r="D27" s="4">
        <v>95270.96</v>
      </c>
      <c r="E27" s="4">
        <v>89954.29</v>
      </c>
      <c r="F27" s="4">
        <v>35398.82</v>
      </c>
      <c r="G27" s="4">
        <v>66494.27</v>
      </c>
      <c r="H27" s="4">
        <v>40104.339999999997</v>
      </c>
      <c r="I27" s="4">
        <v>33793.61</v>
      </c>
      <c r="J27" s="4">
        <v>37426.82</v>
      </c>
      <c r="K27" s="4">
        <v>56913.26</v>
      </c>
      <c r="L27" s="4">
        <v>51980.09</v>
      </c>
      <c r="M27" s="4">
        <v>39376.92</v>
      </c>
      <c r="N27" s="4">
        <v>55283.519999999997</v>
      </c>
      <c r="O27" s="4">
        <v>20167.759999999998</v>
      </c>
      <c r="P27" s="4">
        <v>34367.18</v>
      </c>
      <c r="Q27" s="4">
        <v>38751.07</v>
      </c>
      <c r="R27" s="4">
        <v>72046.7</v>
      </c>
      <c r="S27" s="4">
        <v>40237.07</v>
      </c>
      <c r="T27" s="4">
        <v>56152.45</v>
      </c>
      <c r="U27" s="4">
        <v>16849.57</v>
      </c>
      <c r="V27" s="4">
        <v>18266.66</v>
      </c>
      <c r="W27" s="4">
        <v>57197.56</v>
      </c>
      <c r="X27" s="4">
        <v>27458.99</v>
      </c>
      <c r="Y27" s="4">
        <v>30982.560000000001</v>
      </c>
      <c r="Z27" s="4">
        <v>19114.03</v>
      </c>
      <c r="AA27" s="4">
        <v>19461.21</v>
      </c>
      <c r="AB27" s="4">
        <v>44623.040000000001</v>
      </c>
      <c r="AC27" s="4">
        <v>21010.06</v>
      </c>
      <c r="AD27" s="4">
        <v>57027.15</v>
      </c>
      <c r="AE27" s="4">
        <v>46262.15</v>
      </c>
      <c r="AF27" s="4">
        <v>12148.75</v>
      </c>
      <c r="AG27" s="4">
        <v>4127.67</v>
      </c>
      <c r="AH27" s="4">
        <v>19179.75</v>
      </c>
      <c r="AI27" s="4">
        <v>46576.57</v>
      </c>
      <c r="AJ27" s="4">
        <v>44684.160000000003</v>
      </c>
      <c r="AK27" s="4">
        <v>30897.51</v>
      </c>
      <c r="AL27" s="4">
        <v>107186.87</v>
      </c>
      <c r="AM27" s="4">
        <v>49206.19</v>
      </c>
      <c r="AN27" s="4">
        <v>98171.04</v>
      </c>
      <c r="AO27" s="4">
        <v>7725.07</v>
      </c>
      <c r="AP27" s="4">
        <v>47865.3</v>
      </c>
      <c r="AQ27" s="4">
        <v>15590.55</v>
      </c>
      <c r="AR27" s="4">
        <v>16905.43</v>
      </c>
      <c r="AS27" s="4">
        <v>24649.13</v>
      </c>
      <c r="AT27" s="4">
        <v>14010.94</v>
      </c>
      <c r="AU27" s="4">
        <v>104346.17</v>
      </c>
      <c r="AV27" s="4">
        <v>41000.31</v>
      </c>
      <c r="AW27" s="4">
        <v>48733.65</v>
      </c>
      <c r="AX27" s="4">
        <v>116478.5</v>
      </c>
      <c r="AY27" s="4">
        <v>33963.96</v>
      </c>
      <c r="AZ27" s="4">
        <v>44630.51</v>
      </c>
      <c r="BA27" s="4">
        <v>119221.89</v>
      </c>
      <c r="BB27" s="4">
        <v>49845.63</v>
      </c>
      <c r="BC27" s="4">
        <v>7895</v>
      </c>
      <c r="BD27" s="4">
        <v>17554.3</v>
      </c>
      <c r="BE27" s="4">
        <v>40542.699999999997</v>
      </c>
      <c r="BF27" s="4">
        <v>123535.51</v>
      </c>
      <c r="BG27" s="4">
        <v>125468.04</v>
      </c>
      <c r="BH27" s="4">
        <v>129213.77</v>
      </c>
      <c r="BI27" s="4">
        <v>15531.35</v>
      </c>
      <c r="BJ27" s="4">
        <v>31146.81</v>
      </c>
      <c r="BK27" s="4">
        <v>14659.03</v>
      </c>
      <c r="BL27" s="4">
        <v>24676.04</v>
      </c>
      <c r="BM27" s="4">
        <v>23303.59</v>
      </c>
      <c r="BN27" s="4">
        <v>27445.29</v>
      </c>
      <c r="BO27" s="4">
        <v>75605.81</v>
      </c>
      <c r="BP27" s="4">
        <v>28618.75</v>
      </c>
      <c r="BQ27" s="4">
        <v>51770.5</v>
      </c>
      <c r="BR27" s="4">
        <v>40433.4</v>
      </c>
      <c r="BS27" s="4">
        <v>46939.39</v>
      </c>
      <c r="BT27" s="4">
        <v>54916.45</v>
      </c>
      <c r="BU27" s="4">
        <v>30690.45</v>
      </c>
      <c r="BV27" s="4">
        <v>21392.86</v>
      </c>
      <c r="BW27" s="4">
        <v>48449.11</v>
      </c>
      <c r="BX27" s="4">
        <v>48990.1</v>
      </c>
      <c r="BY27" s="4">
        <v>24946.82</v>
      </c>
      <c r="BZ27" s="4">
        <v>57197.56</v>
      </c>
      <c r="CA27" s="4">
        <v>30991.03</v>
      </c>
      <c r="CB27" s="4">
        <v>46468.47</v>
      </c>
      <c r="CC27" s="4">
        <v>56713.86</v>
      </c>
      <c r="CD27" s="4">
        <v>127606.45</v>
      </c>
      <c r="CE27" s="4">
        <v>67334.06</v>
      </c>
      <c r="CF27" s="4">
        <v>99186.8</v>
      </c>
      <c r="CG27" s="4">
        <v>62111.87</v>
      </c>
      <c r="CH27" s="4">
        <v>41453.57</v>
      </c>
      <c r="CI27" s="4">
        <v>44904.2</v>
      </c>
      <c r="CJ27" s="4">
        <v>45084.32</v>
      </c>
      <c r="CK27" s="4">
        <v>62430.92</v>
      </c>
      <c r="CL27" s="4">
        <v>64874.79</v>
      </c>
      <c r="CM27" s="4">
        <v>55160.29</v>
      </c>
      <c r="CN27" s="4">
        <v>30991.03</v>
      </c>
      <c r="CO27" s="4">
        <v>16968.8</v>
      </c>
      <c r="CP27" s="4">
        <v>21153.14</v>
      </c>
      <c r="CQ27" s="4">
        <v>25023.87</v>
      </c>
      <c r="CR27" s="4">
        <v>5485.49</v>
      </c>
      <c r="CS27" s="4">
        <v>11292.98</v>
      </c>
      <c r="CT27" s="4">
        <v>23682.19</v>
      </c>
      <c r="CU27" s="4">
        <v>22707.439999999999</v>
      </c>
      <c r="CV27" s="4">
        <v>7013.47</v>
      </c>
      <c r="CW27" s="4">
        <v>21178.37</v>
      </c>
      <c r="CX27" s="4">
        <v>20571.98</v>
      </c>
      <c r="CY27" s="4">
        <v>10416.35</v>
      </c>
      <c r="CZ27" s="4">
        <v>11666.76</v>
      </c>
      <c r="DA27" s="4">
        <v>19529.5</v>
      </c>
      <c r="DB27" s="4">
        <v>14199.12</v>
      </c>
      <c r="DC27" s="4">
        <v>33099.29</v>
      </c>
      <c r="DD27" s="4">
        <v>26304.54</v>
      </c>
      <c r="DE27" s="4">
        <v>26554.68</v>
      </c>
      <c r="DF27" s="4">
        <v>45151.22</v>
      </c>
      <c r="DG27" s="4">
        <v>56756.52</v>
      </c>
      <c r="DH27" s="4">
        <v>62259.22</v>
      </c>
      <c r="DI27" s="4">
        <v>48731.519999999997</v>
      </c>
      <c r="DJ27" s="4">
        <v>54505.52</v>
      </c>
      <c r="DK27" s="4">
        <v>68547.06</v>
      </c>
      <c r="DL27" s="4">
        <v>84924.23</v>
      </c>
      <c r="DM27" s="4">
        <v>82942.710000000006</v>
      </c>
      <c r="DN27" s="4">
        <v>53035.77</v>
      </c>
      <c r="DO27" s="4">
        <v>50822.51</v>
      </c>
      <c r="DP27" s="4">
        <v>41619.339999999997</v>
      </c>
      <c r="DQ27" s="4">
        <v>96837.59</v>
      </c>
      <c r="DR27" s="4">
        <v>40865.54</v>
      </c>
      <c r="DS27" s="4">
        <v>52027.92</v>
      </c>
      <c r="DT27" s="4">
        <v>33076.559999999998</v>
      </c>
      <c r="DU27" s="4">
        <v>59090.83</v>
      </c>
      <c r="DV27" s="4">
        <v>43361.73</v>
      </c>
      <c r="DW27" s="4">
        <v>40212.01</v>
      </c>
      <c r="DX27" s="4">
        <v>57418.28</v>
      </c>
      <c r="DY27" s="4">
        <v>44549.4</v>
      </c>
      <c r="DZ27" s="4">
        <v>40104.339999999997</v>
      </c>
      <c r="EA27" s="4">
        <v>12945.28</v>
      </c>
      <c r="EB27" s="4">
        <v>64545.37</v>
      </c>
      <c r="EC27" s="4">
        <v>26551.17</v>
      </c>
      <c r="ED27" s="4">
        <v>32538.6</v>
      </c>
      <c r="EE27" s="4">
        <v>105317.88</v>
      </c>
      <c r="EF27" s="4">
        <v>130942.22</v>
      </c>
      <c r="EG27" s="4">
        <v>140447.54</v>
      </c>
      <c r="EH27" s="4">
        <v>42095.39</v>
      </c>
      <c r="EI27" s="4">
        <v>52811.22</v>
      </c>
      <c r="EJ27" s="4">
        <v>68198.22</v>
      </c>
      <c r="EK27" s="4">
        <v>52065.279999999999</v>
      </c>
      <c r="EL27" s="4">
        <v>17886.29</v>
      </c>
      <c r="EM27" s="4">
        <v>53030.43</v>
      </c>
      <c r="EN27" s="4">
        <v>38989.22</v>
      </c>
      <c r="EO27" s="4">
        <v>43168.53</v>
      </c>
      <c r="EP27" s="4">
        <v>11442.19</v>
      </c>
      <c r="EQ27" s="4">
        <v>19626.669999999998</v>
      </c>
    </row>
    <row r="28" spans="1:147" x14ac:dyDescent="0.25">
      <c r="A28" s="1" t="s">
        <v>3</v>
      </c>
      <c r="B28" s="8" t="s">
        <v>9</v>
      </c>
      <c r="C28" s="4">
        <v>4652829.8099999996</v>
      </c>
      <c r="D28" s="4">
        <v>4283282.32</v>
      </c>
      <c r="E28" s="4">
        <v>5139514.0999999996</v>
      </c>
      <c r="F28" s="4">
        <v>2394330.73</v>
      </c>
      <c r="G28" s="4">
        <v>4520363.46</v>
      </c>
      <c r="H28" s="4">
        <v>2849105.32</v>
      </c>
      <c r="I28" s="4">
        <v>2395533.8199999998</v>
      </c>
      <c r="J28" s="4">
        <v>2489033.7400000002</v>
      </c>
      <c r="K28" s="4">
        <v>3608384.07</v>
      </c>
      <c r="L28" s="4">
        <v>3862462.91</v>
      </c>
      <c r="M28" s="4">
        <v>2296179.14</v>
      </c>
      <c r="N28" s="4">
        <v>3550100.86</v>
      </c>
      <c r="O28" s="4">
        <v>1353371.11</v>
      </c>
      <c r="P28" s="4">
        <v>2286808.96</v>
      </c>
      <c r="Q28" s="4">
        <v>2314247.5</v>
      </c>
      <c r="R28" s="4">
        <v>4197665.17</v>
      </c>
      <c r="S28" s="4">
        <v>3031951.51</v>
      </c>
      <c r="T28" s="4">
        <v>4001135.27</v>
      </c>
      <c r="U28" s="4">
        <v>569104.03</v>
      </c>
      <c r="V28" s="4">
        <v>1327675.55</v>
      </c>
      <c r="W28" s="4">
        <v>2824671.34</v>
      </c>
      <c r="X28" s="4">
        <v>2082069.87</v>
      </c>
      <c r="Y28" s="4">
        <v>1940339.84</v>
      </c>
      <c r="Z28" s="4">
        <v>1136755.02</v>
      </c>
      <c r="AA28" s="4">
        <v>1413338.88</v>
      </c>
      <c r="AB28" s="4">
        <v>2967781.26</v>
      </c>
      <c r="AC28" s="4">
        <v>1144517.27</v>
      </c>
      <c r="AD28" s="4">
        <v>3125303.1</v>
      </c>
      <c r="AE28" s="4">
        <v>2397891.7999999998</v>
      </c>
      <c r="AF28" s="4">
        <v>886781.07</v>
      </c>
      <c r="AG28" s="4">
        <v>196533.89</v>
      </c>
      <c r="AH28" s="4">
        <v>1389271.4</v>
      </c>
      <c r="AI28" s="4">
        <v>2100794.5</v>
      </c>
      <c r="AJ28" s="4">
        <v>3026006.47</v>
      </c>
      <c r="AK28" s="4">
        <v>2840568.59</v>
      </c>
      <c r="AL28" s="4">
        <v>5584355.2000000002</v>
      </c>
      <c r="AM28" s="4">
        <v>3277992.4</v>
      </c>
      <c r="AN28" s="4">
        <v>5091534.22</v>
      </c>
      <c r="AO28" s="4">
        <v>152537.13</v>
      </c>
      <c r="AP28" s="4">
        <v>2897468.71</v>
      </c>
      <c r="AQ28" s="4">
        <v>1131735.7</v>
      </c>
      <c r="AR28" s="4">
        <v>1233078.22</v>
      </c>
      <c r="AS28" s="4">
        <v>1857550.53</v>
      </c>
      <c r="AT28" s="4">
        <v>1150068.1599999999</v>
      </c>
      <c r="AU28" s="4">
        <v>6495549.25</v>
      </c>
      <c r="AV28" s="4">
        <v>2565472.58</v>
      </c>
      <c r="AW28" s="4">
        <v>3335330.57</v>
      </c>
      <c r="AX28" s="4">
        <v>6933714.71</v>
      </c>
      <c r="AY28" s="4">
        <v>2023913.87</v>
      </c>
      <c r="AZ28" s="4">
        <v>3176423.21</v>
      </c>
      <c r="BA28" s="4">
        <v>7084371.5999999996</v>
      </c>
      <c r="BB28" s="4">
        <v>3502256.61</v>
      </c>
      <c r="BC28" s="4">
        <v>460789.92</v>
      </c>
      <c r="BD28" s="4">
        <v>1192834.22</v>
      </c>
      <c r="BE28" s="4">
        <v>2270286.8199999998</v>
      </c>
      <c r="BF28" s="4">
        <v>7325502.0700000003</v>
      </c>
      <c r="BG28" s="4">
        <v>7374777.6600000001</v>
      </c>
      <c r="BH28" s="4">
        <v>7582499.3399999999</v>
      </c>
      <c r="BI28" s="4">
        <v>1044078.56</v>
      </c>
      <c r="BJ28" s="4">
        <v>2092915.13</v>
      </c>
      <c r="BK28" s="4">
        <v>580933.32999999996</v>
      </c>
      <c r="BL28" s="4">
        <v>1327406.6000000001</v>
      </c>
      <c r="BM28" s="4">
        <v>1878785.05</v>
      </c>
      <c r="BN28" s="4">
        <v>2042674.96</v>
      </c>
      <c r="BO28" s="4">
        <v>5614287.25</v>
      </c>
      <c r="BP28" s="4">
        <v>2184473.46</v>
      </c>
      <c r="BQ28" s="4">
        <v>3603961.74</v>
      </c>
      <c r="BR28" s="4">
        <v>1876090.2</v>
      </c>
      <c r="BS28" s="4">
        <v>2715942.9</v>
      </c>
      <c r="BT28" s="4">
        <v>3201879.3</v>
      </c>
      <c r="BU28" s="4">
        <v>1708382.65</v>
      </c>
      <c r="BV28" s="4">
        <v>605040.89</v>
      </c>
      <c r="BW28" s="4">
        <v>3412040.09</v>
      </c>
      <c r="BX28" s="4">
        <v>3515180.28</v>
      </c>
      <c r="BY28" s="4">
        <v>736674.83</v>
      </c>
      <c r="BZ28" s="4">
        <v>2824671.34</v>
      </c>
      <c r="CA28" s="4">
        <v>1954093.5</v>
      </c>
      <c r="CB28" s="4">
        <v>2860001.99</v>
      </c>
      <c r="CC28" s="4">
        <v>3730042.87</v>
      </c>
      <c r="CD28" s="4">
        <v>7531494.3399999999</v>
      </c>
      <c r="CE28" s="4">
        <v>5042935.6900000004</v>
      </c>
      <c r="CF28" s="4">
        <v>5537276.9199999999</v>
      </c>
      <c r="CG28" s="4">
        <v>4004599.22</v>
      </c>
      <c r="CH28" s="4">
        <v>2291620.65</v>
      </c>
      <c r="CI28" s="4">
        <v>2626426.44</v>
      </c>
      <c r="CJ28" s="4">
        <v>2158215.89</v>
      </c>
      <c r="CK28" s="4">
        <v>3737886.59</v>
      </c>
      <c r="CL28" s="4">
        <v>3680572.84</v>
      </c>
      <c r="CM28" s="4">
        <v>3254370.36</v>
      </c>
      <c r="CN28" s="4">
        <v>1954093.5</v>
      </c>
      <c r="CO28" s="4">
        <v>1131527.93</v>
      </c>
      <c r="CP28" s="4">
        <v>1116110.48</v>
      </c>
      <c r="CQ28" s="4">
        <v>1395858.64</v>
      </c>
      <c r="CR28" s="4">
        <v>245301.54</v>
      </c>
      <c r="CS28" s="4">
        <v>630526.30000000005</v>
      </c>
      <c r="CT28" s="4">
        <v>1422566.15</v>
      </c>
      <c r="CU28" s="4">
        <v>1122601.73</v>
      </c>
      <c r="CV28" s="4">
        <v>477458.51</v>
      </c>
      <c r="CW28" s="4">
        <v>1389614.21</v>
      </c>
      <c r="CX28" s="4">
        <v>1956404.45</v>
      </c>
      <c r="CY28" s="4">
        <v>440430.45</v>
      </c>
      <c r="CZ28" s="4">
        <v>599286.07999999996</v>
      </c>
      <c r="DA28" s="4">
        <v>862551.71</v>
      </c>
      <c r="DB28" s="4">
        <v>709266.74</v>
      </c>
      <c r="DC28" s="4">
        <v>1257807.19</v>
      </c>
      <c r="DD28" s="4">
        <v>1640985.3</v>
      </c>
      <c r="DE28" s="4">
        <v>1608673.21</v>
      </c>
      <c r="DF28" s="4">
        <v>3232067.29</v>
      </c>
      <c r="DG28" s="4">
        <v>3677218.08</v>
      </c>
      <c r="DH28" s="4">
        <v>4309496.55</v>
      </c>
      <c r="DI28" s="4">
        <v>2535082.94</v>
      </c>
      <c r="DJ28" s="4">
        <v>3260147.75</v>
      </c>
      <c r="DK28" s="4">
        <v>4114789.13</v>
      </c>
      <c r="DL28" s="4">
        <v>6259064.5700000003</v>
      </c>
      <c r="DM28" s="4">
        <v>5612174.46</v>
      </c>
      <c r="DN28" s="4">
        <v>3106899.67</v>
      </c>
      <c r="DO28" s="4">
        <v>2676668.4</v>
      </c>
      <c r="DP28" s="4">
        <v>2910353.28</v>
      </c>
      <c r="DQ28" s="4">
        <v>6639312.46</v>
      </c>
      <c r="DR28" s="4">
        <v>2660167.9900000002</v>
      </c>
      <c r="DS28" s="4">
        <v>3989653.97</v>
      </c>
      <c r="DT28" s="4">
        <v>2345954.85</v>
      </c>
      <c r="DU28" s="4">
        <v>2904159.59</v>
      </c>
      <c r="DV28" s="4">
        <v>3319096.08</v>
      </c>
      <c r="DW28" s="4">
        <v>3064713.68</v>
      </c>
      <c r="DX28" s="4">
        <v>3836410.83</v>
      </c>
      <c r="DY28" s="4">
        <v>2109056.46</v>
      </c>
      <c r="DZ28" s="4">
        <v>2849105.32</v>
      </c>
      <c r="EA28" s="4">
        <v>1106436.18</v>
      </c>
      <c r="EB28" s="4">
        <v>4675894.41</v>
      </c>
      <c r="EC28" s="4">
        <v>2084315.54</v>
      </c>
      <c r="ED28" s="4">
        <v>2156883.54</v>
      </c>
      <c r="EE28" s="4">
        <v>8708217.3200000003</v>
      </c>
      <c r="EF28" s="4">
        <v>7035714.1799999997</v>
      </c>
      <c r="EG28" s="4">
        <v>7285101.25</v>
      </c>
      <c r="EH28" s="4">
        <v>2790412.91</v>
      </c>
      <c r="EI28" s="4">
        <v>3050957.06</v>
      </c>
      <c r="EJ28" s="4">
        <v>4157129.26</v>
      </c>
      <c r="EK28" s="4">
        <v>2686614.22</v>
      </c>
      <c r="EL28" s="4">
        <v>698843.11</v>
      </c>
      <c r="EM28" s="4">
        <v>3156674.16</v>
      </c>
      <c r="EN28" s="4">
        <v>2736169.25</v>
      </c>
      <c r="EO28" s="4">
        <v>2735617.45</v>
      </c>
      <c r="EP28" s="4">
        <v>854901.02</v>
      </c>
      <c r="EQ28" s="4">
        <v>558413.16</v>
      </c>
    </row>
    <row r="29" spans="1:147" x14ac:dyDescent="0.25">
      <c r="A29" s="1" t="s">
        <v>4</v>
      </c>
      <c r="B29" s="8" t="s">
        <v>9</v>
      </c>
      <c r="C29" s="4">
        <v>4652829.8099999996</v>
      </c>
      <c r="D29" s="4">
        <v>4283282.32</v>
      </c>
      <c r="E29" s="4">
        <v>3308593.78</v>
      </c>
      <c r="F29" s="4">
        <v>2394330.73</v>
      </c>
      <c r="G29" s="4">
        <v>2992446.12</v>
      </c>
      <c r="H29" s="4">
        <v>2849105.32</v>
      </c>
      <c r="I29" s="4">
        <v>2325361.4900000002</v>
      </c>
      <c r="J29" s="4">
        <v>1799160.05</v>
      </c>
      <c r="K29" s="4">
        <v>1731866.06</v>
      </c>
      <c r="L29" s="4">
        <v>3862462.91</v>
      </c>
      <c r="M29" s="4">
        <v>669281.89</v>
      </c>
      <c r="N29" s="4">
        <v>1360953.72</v>
      </c>
      <c r="O29" s="4">
        <v>1275237.05</v>
      </c>
      <c r="P29" s="4">
        <v>1475201.04</v>
      </c>
      <c r="Q29" s="4">
        <v>1217018.33</v>
      </c>
      <c r="R29" s="4">
        <v>3265267.39</v>
      </c>
      <c r="S29" s="4">
        <v>2110558.2599999998</v>
      </c>
      <c r="T29" s="4">
        <v>2179977.6800000002</v>
      </c>
      <c r="U29" s="4">
        <v>347732.11</v>
      </c>
      <c r="V29" s="4">
        <v>1327675.55</v>
      </c>
      <c r="W29" s="4">
        <v>2824671.34</v>
      </c>
      <c r="X29" s="4">
        <v>2082069.87</v>
      </c>
      <c r="Y29" s="4">
        <v>1731836.94</v>
      </c>
      <c r="Z29" s="4">
        <v>1136755.02</v>
      </c>
      <c r="AA29" s="4">
        <v>1413338.88</v>
      </c>
      <c r="AB29" s="4">
        <v>2967781.26</v>
      </c>
      <c r="AC29" s="4">
        <v>1144517.27</v>
      </c>
      <c r="AD29" s="4">
        <v>1886165.43</v>
      </c>
      <c r="AE29" s="4">
        <v>1329249.1399999999</v>
      </c>
      <c r="AF29" s="4">
        <v>886781.07</v>
      </c>
      <c r="AG29" s="4">
        <v>196533.89</v>
      </c>
      <c r="AH29" s="4">
        <v>1389271.4</v>
      </c>
      <c r="AI29" s="4">
        <v>2100794.5</v>
      </c>
      <c r="AJ29" s="4">
        <v>1786983.56</v>
      </c>
      <c r="AK29" s="4">
        <v>2840568.59</v>
      </c>
      <c r="AL29" s="4">
        <v>4212588.88</v>
      </c>
      <c r="AM29" s="4">
        <v>3264491.54</v>
      </c>
      <c r="AN29" s="4">
        <v>1648911.24</v>
      </c>
      <c r="AO29" s="4">
        <v>152537.07</v>
      </c>
      <c r="AP29" s="4">
        <v>2840863.93</v>
      </c>
      <c r="AQ29" s="4">
        <v>1131735.7</v>
      </c>
      <c r="AR29" s="4">
        <v>1134120.8500000001</v>
      </c>
      <c r="AS29" s="4">
        <v>1857550.53</v>
      </c>
      <c r="AT29" s="4">
        <v>1150068.1599999999</v>
      </c>
      <c r="AU29" s="4">
        <v>4420522.1100000003</v>
      </c>
      <c r="AV29" s="4">
        <v>2506749.7200000002</v>
      </c>
      <c r="AW29" s="4">
        <v>3246051.6</v>
      </c>
      <c r="AX29" s="4">
        <v>2081623.69</v>
      </c>
      <c r="AY29" s="4">
        <v>2023913.87</v>
      </c>
      <c r="AZ29" s="4">
        <v>3176423.21</v>
      </c>
      <c r="BA29" s="4">
        <v>1984656.15</v>
      </c>
      <c r="BB29" s="4">
        <v>2238689.41</v>
      </c>
      <c r="BC29" s="4">
        <v>460789.92</v>
      </c>
      <c r="BD29" s="4">
        <v>1102923.8999999999</v>
      </c>
      <c r="BE29" s="4">
        <v>2270286.8199999998</v>
      </c>
      <c r="BF29" s="4">
        <v>1612487.63</v>
      </c>
      <c r="BG29" s="4">
        <v>2012400.15</v>
      </c>
      <c r="BH29" s="4">
        <v>2462131.59</v>
      </c>
      <c r="BI29" s="4">
        <v>1044078.56</v>
      </c>
      <c r="BJ29" s="4">
        <v>2092915.13</v>
      </c>
      <c r="BK29" s="4">
        <v>580933.32999999996</v>
      </c>
      <c r="BL29" s="4">
        <v>1327406.6000000001</v>
      </c>
      <c r="BM29" s="4">
        <v>1418115.37</v>
      </c>
      <c r="BN29" s="4">
        <v>1367877.66</v>
      </c>
      <c r="BO29" s="4">
        <v>5614287.25</v>
      </c>
      <c r="BP29" s="4">
        <v>2184473.46</v>
      </c>
      <c r="BQ29" s="4">
        <v>3603961.74</v>
      </c>
      <c r="BR29" s="4">
        <v>1876090.2</v>
      </c>
      <c r="BS29" s="4">
        <v>2715942.9</v>
      </c>
      <c r="BT29" s="4">
        <v>3201879.3</v>
      </c>
      <c r="BU29" s="4">
        <v>1708382.65</v>
      </c>
      <c r="BV29" s="4">
        <v>605040.89</v>
      </c>
      <c r="BW29" s="4">
        <v>3412040.09</v>
      </c>
      <c r="BX29" s="4">
        <v>3515180.28</v>
      </c>
      <c r="BY29" s="4">
        <v>736674.83</v>
      </c>
      <c r="BZ29" s="4">
        <v>2824671.34</v>
      </c>
      <c r="CA29" s="4">
        <v>1871649.27</v>
      </c>
      <c r="CB29" s="4">
        <v>2860001.99</v>
      </c>
      <c r="CC29" s="4">
        <v>1969011.93</v>
      </c>
      <c r="CD29" s="4">
        <v>5887311.5899999999</v>
      </c>
      <c r="CE29" s="4">
        <v>4851296.53</v>
      </c>
      <c r="CF29" s="4">
        <v>3722834.18</v>
      </c>
      <c r="CG29" s="4">
        <v>3976066.72</v>
      </c>
      <c r="CH29" s="4">
        <v>2291620.65</v>
      </c>
      <c r="CI29" s="4">
        <v>2626426.44</v>
      </c>
      <c r="CJ29" s="4">
        <v>1423466.72</v>
      </c>
      <c r="CK29" s="4">
        <v>1972500.31</v>
      </c>
      <c r="CL29" s="4">
        <v>2106003.4300000002</v>
      </c>
      <c r="CM29" s="4">
        <v>2128028</v>
      </c>
      <c r="CN29" s="4">
        <v>1871649.27</v>
      </c>
      <c r="CO29" s="4">
        <v>1131527.93</v>
      </c>
      <c r="CP29" s="4">
        <v>1116110.48</v>
      </c>
      <c r="CQ29" s="4">
        <v>1395858.64</v>
      </c>
      <c r="CR29" s="4">
        <v>245301.54</v>
      </c>
      <c r="CS29" s="4">
        <v>630526.30000000005</v>
      </c>
      <c r="CT29" s="4">
        <v>1422566.15</v>
      </c>
      <c r="CU29" s="4">
        <v>1122601.73</v>
      </c>
      <c r="CV29" s="4">
        <v>477458.51</v>
      </c>
      <c r="CW29" s="4">
        <v>1385144.92</v>
      </c>
      <c r="CX29" s="4">
        <v>1956404.45</v>
      </c>
      <c r="CY29" s="4">
        <v>440430.45</v>
      </c>
      <c r="CZ29" s="4">
        <v>599289.07999999996</v>
      </c>
      <c r="DA29" s="4">
        <v>862551.71</v>
      </c>
      <c r="DB29" s="4">
        <v>709266.74</v>
      </c>
      <c r="DC29" s="4">
        <v>1256645.99</v>
      </c>
      <c r="DD29" s="4"/>
      <c r="DE29" s="4">
        <v>1608673.21</v>
      </c>
      <c r="DF29" s="4">
        <v>3232067.29</v>
      </c>
      <c r="DG29" s="4">
        <v>3677218.08</v>
      </c>
      <c r="DH29" s="4">
        <v>4309496.55</v>
      </c>
      <c r="DI29" s="4">
        <v>2535082.94</v>
      </c>
      <c r="DJ29" s="4">
        <v>3260147.75</v>
      </c>
      <c r="DK29" s="4">
        <v>4114789.13</v>
      </c>
      <c r="DL29" s="4">
        <v>4275031.0599999996</v>
      </c>
      <c r="DM29" s="4">
        <v>5318838.03</v>
      </c>
      <c r="DN29" s="4">
        <v>3106899.67</v>
      </c>
      <c r="DO29" s="4">
        <v>2676668.4</v>
      </c>
      <c r="DP29" s="4">
        <v>2910353.28</v>
      </c>
      <c r="DQ29" s="4">
        <v>5476203.7599999998</v>
      </c>
      <c r="DR29" s="4">
        <v>2034187.69</v>
      </c>
      <c r="DS29" s="4">
        <v>3989653.97</v>
      </c>
      <c r="DT29" s="4">
        <v>2345954.85</v>
      </c>
      <c r="DU29" s="4">
        <v>2904159.59</v>
      </c>
      <c r="DV29" s="4">
        <v>2628794.92</v>
      </c>
      <c r="DW29" s="4">
        <v>2696563.64</v>
      </c>
      <c r="DX29" s="4">
        <v>1793718.27</v>
      </c>
      <c r="DY29" s="4">
        <v>2109056.46</v>
      </c>
      <c r="DZ29" s="4">
        <v>2849105.32</v>
      </c>
      <c r="EA29" s="4">
        <v>1106436.18</v>
      </c>
      <c r="EB29" s="4">
        <v>2563066.63</v>
      </c>
      <c r="EC29" s="4">
        <v>2084315.54</v>
      </c>
      <c r="ED29" s="4">
        <v>2156883.54</v>
      </c>
      <c r="EE29" s="4">
        <v>8452040.7100000009</v>
      </c>
      <c r="EF29" s="4">
        <v>4361158.95</v>
      </c>
      <c r="EG29" s="4">
        <v>3151822.45</v>
      </c>
      <c r="EH29" s="4">
        <v>2300620.6</v>
      </c>
      <c r="EI29" s="4">
        <v>3050957.06</v>
      </c>
      <c r="EJ29" s="4">
        <v>4157129.26</v>
      </c>
      <c r="EK29" s="4">
        <v>2686614.22</v>
      </c>
      <c r="EL29" s="4">
        <v>698843.11</v>
      </c>
      <c r="EM29" s="4">
        <v>3156674.16</v>
      </c>
      <c r="EN29" s="4">
        <v>2736169.25</v>
      </c>
      <c r="EO29" s="4">
        <v>2735617.45</v>
      </c>
      <c r="EP29" s="4">
        <v>712675.2</v>
      </c>
      <c r="EQ29" s="4">
        <v>558413.16</v>
      </c>
    </row>
    <row r="30" spans="1:147" x14ac:dyDescent="0.25">
      <c r="A30" s="1" t="s">
        <v>5</v>
      </c>
      <c r="B30" s="8" t="s">
        <v>10</v>
      </c>
      <c r="C30" s="4">
        <v>87.86</v>
      </c>
      <c r="D30" s="4">
        <v>121.23</v>
      </c>
      <c r="E30" s="4">
        <v>74.25</v>
      </c>
      <c r="F30" s="4">
        <v>76.61</v>
      </c>
      <c r="G30" s="4">
        <v>73.39</v>
      </c>
      <c r="H30" s="4">
        <v>77.69</v>
      </c>
      <c r="I30" s="4">
        <v>63.2</v>
      </c>
      <c r="J30" s="4">
        <v>81.81</v>
      </c>
      <c r="K30" s="4">
        <v>78.5</v>
      </c>
      <c r="L30" s="4">
        <v>50.79</v>
      </c>
      <c r="M30" s="4">
        <v>122.15</v>
      </c>
      <c r="N30" s="4">
        <v>95.83</v>
      </c>
      <c r="O30" s="4">
        <v>103.21</v>
      </c>
      <c r="P30" s="4">
        <v>72.09</v>
      </c>
      <c r="Q30" s="4">
        <v>96.79</v>
      </c>
      <c r="R30" s="4">
        <v>97.52</v>
      </c>
      <c r="S30" s="4">
        <v>148.4</v>
      </c>
      <c r="T30" s="4">
        <v>156.54</v>
      </c>
      <c r="U30" s="4">
        <v>42.27</v>
      </c>
      <c r="V30" s="4">
        <v>71.69</v>
      </c>
      <c r="W30" s="4">
        <v>75.099999999999994</v>
      </c>
      <c r="X30" s="4">
        <v>74.239999999999995</v>
      </c>
      <c r="Y30" s="4">
        <v>70</v>
      </c>
      <c r="Z30" s="4">
        <v>109.61</v>
      </c>
      <c r="AA30" s="4">
        <v>80.23</v>
      </c>
      <c r="AB30" s="4">
        <v>81.44</v>
      </c>
      <c r="AC30" s="4">
        <v>39.770000000000003</v>
      </c>
      <c r="AD30" s="4">
        <v>94</v>
      </c>
      <c r="AE30" s="4">
        <v>90</v>
      </c>
      <c r="AF30" s="4">
        <v>103.41</v>
      </c>
      <c r="AG30" s="4">
        <v>66.72</v>
      </c>
      <c r="AH30" s="4">
        <v>49.18</v>
      </c>
      <c r="AI30" s="4">
        <v>92.86</v>
      </c>
      <c r="AJ30" s="4">
        <v>61.1</v>
      </c>
      <c r="AK30" s="4">
        <v>101.18</v>
      </c>
      <c r="AL30" s="4">
        <v>91</v>
      </c>
      <c r="AM30" s="4">
        <v>81</v>
      </c>
      <c r="AN30" s="4">
        <v>104</v>
      </c>
      <c r="AO30" s="4">
        <v>48.88</v>
      </c>
      <c r="AP30" s="4">
        <v>72.14</v>
      </c>
      <c r="AQ30" s="4">
        <v>86.2</v>
      </c>
      <c r="AR30" s="4">
        <v>84.69</v>
      </c>
      <c r="AS30" s="4">
        <v>77.599999999999994</v>
      </c>
      <c r="AT30" s="4">
        <v>55.94</v>
      </c>
      <c r="AU30" s="4">
        <v>55.51</v>
      </c>
      <c r="AV30" s="4">
        <v>56.8</v>
      </c>
      <c r="AW30" s="4">
        <v>59.7</v>
      </c>
      <c r="AX30" s="4">
        <v>86.8</v>
      </c>
      <c r="AY30" s="4">
        <v>58.88</v>
      </c>
      <c r="AZ30" s="4">
        <v>67.84</v>
      </c>
      <c r="BA30" s="4">
        <v>75.38</v>
      </c>
      <c r="BB30" s="4">
        <v>81</v>
      </c>
      <c r="BC30" s="4">
        <v>2</v>
      </c>
      <c r="BD30" s="4">
        <v>50</v>
      </c>
      <c r="BE30" s="4">
        <v>92.5</v>
      </c>
      <c r="BF30" s="4">
        <v>75.5</v>
      </c>
      <c r="BG30" s="4">
        <v>81.900000000000006</v>
      </c>
      <c r="BH30" s="4">
        <v>94.7</v>
      </c>
      <c r="BI30" s="4">
        <v>100.37</v>
      </c>
      <c r="BJ30" s="4">
        <v>89.7</v>
      </c>
      <c r="BK30" s="4">
        <v>71.61</v>
      </c>
      <c r="BL30" s="4">
        <v>49.1</v>
      </c>
      <c r="BM30" s="4">
        <v>63.8</v>
      </c>
      <c r="BN30" s="4">
        <v>61.64</v>
      </c>
      <c r="BO30" s="4">
        <v>54.34</v>
      </c>
      <c r="BP30" s="4">
        <v>67.22</v>
      </c>
      <c r="BQ30" s="4">
        <v>191.14</v>
      </c>
      <c r="BR30" s="4">
        <v>71.900000000000006</v>
      </c>
      <c r="BS30" s="4">
        <v>48.57</v>
      </c>
      <c r="BT30" s="4">
        <v>95.48</v>
      </c>
      <c r="BU30" s="4">
        <v>96.39</v>
      </c>
      <c r="BV30" s="4">
        <v>128.63999999999999</v>
      </c>
      <c r="BW30" s="4">
        <v>116.68</v>
      </c>
      <c r="BX30" s="4">
        <v>93.14</v>
      </c>
      <c r="BY30" s="4">
        <v>91.89</v>
      </c>
      <c r="BZ30" s="4">
        <v>75.099999999999994</v>
      </c>
      <c r="CA30" s="4">
        <v>82.73</v>
      </c>
      <c r="CB30" s="4">
        <v>65.72</v>
      </c>
      <c r="CC30" s="4">
        <v>82.89</v>
      </c>
      <c r="CD30" s="4">
        <v>119.27</v>
      </c>
      <c r="CE30" s="4">
        <v>86.37</v>
      </c>
      <c r="CF30" s="4">
        <v>105.16</v>
      </c>
      <c r="CG30" s="4">
        <v>87.53</v>
      </c>
      <c r="CH30" s="4">
        <v>52.9</v>
      </c>
      <c r="CI30" s="4">
        <v>45.92</v>
      </c>
      <c r="CJ30" s="4">
        <v>122.07</v>
      </c>
      <c r="CK30" s="4">
        <v>122.6</v>
      </c>
      <c r="CL30" s="4">
        <v>123.54</v>
      </c>
      <c r="CM30" s="4">
        <v>37.68</v>
      </c>
      <c r="CN30" s="4">
        <v>82.73</v>
      </c>
      <c r="CO30" s="4">
        <v>110.8</v>
      </c>
      <c r="CP30" s="4">
        <v>106.99</v>
      </c>
      <c r="CQ30" s="4">
        <v>65.33</v>
      </c>
      <c r="CR30" s="4">
        <v>42.15</v>
      </c>
      <c r="CS30" s="4">
        <v>114.3</v>
      </c>
      <c r="CT30" s="4">
        <v>91.4</v>
      </c>
      <c r="CU30" s="4">
        <v>41.82</v>
      </c>
      <c r="CV30" s="4">
        <v>2.79</v>
      </c>
      <c r="CW30" s="4">
        <v>68.95</v>
      </c>
      <c r="CX30" s="4">
        <v>39</v>
      </c>
      <c r="CY30" s="4"/>
      <c r="CZ30" s="4">
        <v>33.4</v>
      </c>
      <c r="DA30" s="4">
        <v>101.83</v>
      </c>
      <c r="DB30" s="4">
        <v>85.48</v>
      </c>
      <c r="DC30" s="4">
        <v>84.1</v>
      </c>
      <c r="DD30" s="4">
        <v>93.54</v>
      </c>
      <c r="DE30" s="4">
        <v>103.05</v>
      </c>
      <c r="DF30" s="4">
        <v>106.75</v>
      </c>
      <c r="DG30" s="4">
        <v>68.099999999999994</v>
      </c>
      <c r="DH30" s="4">
        <v>91.87</v>
      </c>
      <c r="DI30" s="4">
        <v>73.7</v>
      </c>
      <c r="DJ30" s="4">
        <v>69.099999999999994</v>
      </c>
      <c r="DK30" s="4">
        <v>71.7</v>
      </c>
      <c r="DL30" s="4">
        <v>95.12</v>
      </c>
      <c r="DM30" s="4">
        <v>71.930000000000007</v>
      </c>
      <c r="DN30" s="4">
        <v>86.62</v>
      </c>
      <c r="DO30" s="4">
        <v>75.37</v>
      </c>
      <c r="DP30" s="4">
        <v>53.7</v>
      </c>
      <c r="DQ30" s="4">
        <v>54.9</v>
      </c>
      <c r="DR30" s="4">
        <v>71.2</v>
      </c>
      <c r="DS30" s="4">
        <v>83.46</v>
      </c>
      <c r="DT30" s="4">
        <v>55.7</v>
      </c>
      <c r="DU30" s="4">
        <v>101.6</v>
      </c>
      <c r="DV30" s="4">
        <v>60.99</v>
      </c>
      <c r="DW30" s="4">
        <v>82.53</v>
      </c>
      <c r="DX30" s="4">
        <v>70.33</v>
      </c>
      <c r="DY30" s="4">
        <v>116.1</v>
      </c>
      <c r="DZ30" s="4">
        <v>77.69</v>
      </c>
      <c r="EA30" s="4">
        <v>40.82</v>
      </c>
      <c r="EB30" s="4">
        <v>39.729999999999997</v>
      </c>
      <c r="EC30" s="4">
        <v>83.55</v>
      </c>
      <c r="ED30" s="4">
        <v>64.7</v>
      </c>
      <c r="EE30" s="4">
        <v>75.989999999999995</v>
      </c>
      <c r="EF30" s="4">
        <v>109.08</v>
      </c>
      <c r="EG30" s="4">
        <v>105.33</v>
      </c>
      <c r="EH30" s="4">
        <v>106.53</v>
      </c>
      <c r="EI30" s="4">
        <v>90.84</v>
      </c>
      <c r="EJ30" s="4">
        <v>97.1</v>
      </c>
      <c r="EK30" s="4">
        <v>66.5</v>
      </c>
      <c r="EL30" s="4">
        <v>145.5</v>
      </c>
      <c r="EM30" s="4">
        <v>67.599999999999994</v>
      </c>
      <c r="EN30" s="4">
        <v>58.5</v>
      </c>
      <c r="EO30" s="4">
        <v>48.58</v>
      </c>
      <c r="EP30" s="4">
        <v>83.44</v>
      </c>
      <c r="EQ30" s="4">
        <v>46.95</v>
      </c>
    </row>
    <row r="31" spans="1:147" x14ac:dyDescent="0.25">
      <c r="A31" s="1" t="s">
        <v>6</v>
      </c>
      <c r="B31" s="8" t="s">
        <v>11</v>
      </c>
      <c r="C31" s="4">
        <v>10.97</v>
      </c>
      <c r="D31" s="4">
        <v>9.81</v>
      </c>
      <c r="E31" s="4">
        <v>6.68</v>
      </c>
      <c r="F31" s="4">
        <v>8.08</v>
      </c>
      <c r="G31" s="4">
        <v>6.93</v>
      </c>
      <c r="H31" s="4">
        <v>10.16</v>
      </c>
      <c r="I31" s="4">
        <v>8.43</v>
      </c>
      <c r="J31" s="4">
        <v>8.35</v>
      </c>
      <c r="K31" s="4">
        <v>53.8</v>
      </c>
      <c r="L31" s="4">
        <v>6.02</v>
      </c>
      <c r="M31" s="4"/>
      <c r="N31" s="4">
        <v>8.86</v>
      </c>
      <c r="O31" s="4">
        <v>9.11</v>
      </c>
      <c r="P31" s="4">
        <v>7</v>
      </c>
      <c r="Q31" s="4">
        <v>15.79</v>
      </c>
      <c r="R31" s="4">
        <v>32.69</v>
      </c>
      <c r="S31" s="4">
        <v>15.04</v>
      </c>
      <c r="T31" s="4">
        <v>16.34</v>
      </c>
      <c r="U31" s="4">
        <v>14.81</v>
      </c>
      <c r="V31" s="4">
        <v>13.8</v>
      </c>
      <c r="W31" s="4">
        <v>4.5999999999999996</v>
      </c>
      <c r="X31" s="4">
        <v>14.31</v>
      </c>
      <c r="Y31" s="4">
        <v>5.8</v>
      </c>
      <c r="Z31" s="4">
        <v>10.64</v>
      </c>
      <c r="AA31" s="4">
        <v>5.81</v>
      </c>
      <c r="AB31" s="4">
        <v>10.18</v>
      </c>
      <c r="AC31" s="4">
        <v>12.02</v>
      </c>
      <c r="AD31" s="4">
        <v>7.6</v>
      </c>
      <c r="AE31" s="4">
        <v>10.4</v>
      </c>
      <c r="AF31" s="4">
        <v>9.58</v>
      </c>
      <c r="AG31" s="4">
        <v>3.3</v>
      </c>
      <c r="AH31" s="4">
        <v>7.1</v>
      </c>
      <c r="AI31" s="4">
        <v>72.58</v>
      </c>
      <c r="AJ31" s="4">
        <v>8.5500000000000007</v>
      </c>
      <c r="AK31" s="4">
        <v>11.21</v>
      </c>
      <c r="AL31" s="4">
        <v>10.8</v>
      </c>
      <c r="AM31" s="4">
        <v>10.8</v>
      </c>
      <c r="AN31" s="4">
        <v>16.600000000000001</v>
      </c>
      <c r="AO31" s="4">
        <v>26.69</v>
      </c>
      <c r="AP31" s="4">
        <v>7.33</v>
      </c>
      <c r="AQ31" s="4">
        <v>8.1</v>
      </c>
      <c r="AR31" s="4">
        <v>7.05</v>
      </c>
      <c r="AS31" s="4">
        <v>14.2</v>
      </c>
      <c r="AT31" s="4">
        <v>10.029999999999999</v>
      </c>
      <c r="AU31" s="4">
        <v>8.35</v>
      </c>
      <c r="AV31" s="4">
        <v>8</v>
      </c>
      <c r="AW31" s="4">
        <v>9.3000000000000007</v>
      </c>
      <c r="AX31" s="4">
        <v>6.9</v>
      </c>
      <c r="AY31" s="4">
        <v>6.23</v>
      </c>
      <c r="AZ31" s="4">
        <v>5.84</v>
      </c>
      <c r="BA31" s="4">
        <v>8.23</v>
      </c>
      <c r="BB31" s="4">
        <v>6.95</v>
      </c>
      <c r="BC31" s="4">
        <v>2.71</v>
      </c>
      <c r="BD31" s="4">
        <v>12.55</v>
      </c>
      <c r="BE31" s="4">
        <v>8.6999999999999993</v>
      </c>
      <c r="BF31" s="4">
        <v>9.3000000000000007</v>
      </c>
      <c r="BG31" s="4">
        <v>6.3</v>
      </c>
      <c r="BH31" s="4">
        <v>8</v>
      </c>
      <c r="BI31" s="4">
        <v>11.99</v>
      </c>
      <c r="BJ31" s="4">
        <v>11.53</v>
      </c>
      <c r="BK31" s="4">
        <v>29.31</v>
      </c>
      <c r="BL31" s="4">
        <v>5.68</v>
      </c>
      <c r="BM31" s="4">
        <v>8.3000000000000007</v>
      </c>
      <c r="BN31" s="4">
        <v>7.19</v>
      </c>
      <c r="BO31" s="4">
        <v>5.75</v>
      </c>
      <c r="BP31" s="4">
        <v>6.8</v>
      </c>
      <c r="BQ31" s="4">
        <v>14.65</v>
      </c>
      <c r="BR31" s="4">
        <v>6.4</v>
      </c>
      <c r="BS31" s="4">
        <v>5.5</v>
      </c>
      <c r="BT31" s="4">
        <v>11.65</v>
      </c>
      <c r="BU31" s="4">
        <v>9.44</v>
      </c>
      <c r="BV31" s="4">
        <v>10.46</v>
      </c>
      <c r="BW31" s="4">
        <v>1.93</v>
      </c>
      <c r="BX31" s="4">
        <v>1.72</v>
      </c>
      <c r="BY31" s="4">
        <v>71.84</v>
      </c>
      <c r="BZ31" s="4">
        <v>4.5999999999999996</v>
      </c>
      <c r="CA31" s="4">
        <v>8.1300000000000008</v>
      </c>
      <c r="CB31" s="4">
        <v>10.86</v>
      </c>
      <c r="CC31" s="4">
        <v>8.83</v>
      </c>
      <c r="CD31" s="4">
        <v>12.08</v>
      </c>
      <c r="CE31" s="4">
        <v>7.78</v>
      </c>
      <c r="CF31" s="4">
        <v>15.34</v>
      </c>
      <c r="CG31" s="4">
        <v>9.76</v>
      </c>
      <c r="CH31" s="4">
        <v>8.86</v>
      </c>
      <c r="CI31" s="4">
        <v>5.79</v>
      </c>
      <c r="CJ31" s="4">
        <v>8.67</v>
      </c>
      <c r="CK31" s="4">
        <v>15.14</v>
      </c>
      <c r="CL31" s="4">
        <v>12.74</v>
      </c>
      <c r="CM31" s="4">
        <v>8.26</v>
      </c>
      <c r="CN31" s="4">
        <v>8.1300000000000008</v>
      </c>
      <c r="CO31" s="4">
        <v>8.3000000000000007</v>
      </c>
      <c r="CP31" s="4">
        <v>4.13</v>
      </c>
      <c r="CQ31" s="4">
        <v>9.32</v>
      </c>
      <c r="CR31" s="4">
        <v>12.81</v>
      </c>
      <c r="CS31" s="4">
        <v>18.100000000000001</v>
      </c>
      <c r="CT31" s="4">
        <v>8.1999999999999993</v>
      </c>
      <c r="CU31" s="4">
        <v>6.6</v>
      </c>
      <c r="CV31" s="4">
        <v>0.44</v>
      </c>
      <c r="CW31" s="4">
        <v>12.6</v>
      </c>
      <c r="CX31" s="4">
        <v>1.8</v>
      </c>
      <c r="CY31" s="4">
        <v>5.27</v>
      </c>
      <c r="CZ31" s="4">
        <v>10.1</v>
      </c>
      <c r="DA31" s="4">
        <v>10.77</v>
      </c>
      <c r="DB31" s="4">
        <v>13.81</v>
      </c>
      <c r="DC31" s="4">
        <v>7.05</v>
      </c>
      <c r="DD31" s="4">
        <v>8.4600000000000009</v>
      </c>
      <c r="DE31" s="4">
        <v>11.18</v>
      </c>
      <c r="DF31" s="4">
        <v>15.76</v>
      </c>
      <c r="DG31" s="4">
        <v>6.68</v>
      </c>
      <c r="DH31" s="4">
        <v>11.53</v>
      </c>
      <c r="DI31" s="4">
        <v>10.4</v>
      </c>
      <c r="DJ31" s="4">
        <v>8.1999999999999993</v>
      </c>
      <c r="DK31" s="4">
        <v>7.8</v>
      </c>
      <c r="DL31" s="4">
        <v>10.42</v>
      </c>
      <c r="DM31" s="4">
        <v>10.64</v>
      </c>
      <c r="DN31" s="4">
        <v>7.91</v>
      </c>
      <c r="DO31" s="4">
        <v>7.49</v>
      </c>
      <c r="DP31" s="4">
        <v>9.5</v>
      </c>
      <c r="DQ31" s="4">
        <v>8.6</v>
      </c>
      <c r="DR31" s="4">
        <v>7.34</v>
      </c>
      <c r="DS31" s="4">
        <v>6.73</v>
      </c>
      <c r="DT31" s="4">
        <v>9.67</v>
      </c>
      <c r="DU31" s="4">
        <v>8.39</v>
      </c>
      <c r="DV31" s="4">
        <v>6.24</v>
      </c>
      <c r="DW31" s="4">
        <v>6.27</v>
      </c>
      <c r="DX31" s="4">
        <v>6.43</v>
      </c>
      <c r="DY31" s="4">
        <v>6.43</v>
      </c>
      <c r="DZ31" s="4">
        <v>10.16</v>
      </c>
      <c r="EA31" s="4">
        <v>7.96</v>
      </c>
      <c r="EB31" s="4">
        <v>8.67</v>
      </c>
      <c r="EC31" s="4">
        <v>10.42</v>
      </c>
      <c r="ED31" s="4">
        <v>6.73</v>
      </c>
      <c r="EE31" s="4">
        <v>8.06</v>
      </c>
      <c r="EF31" s="4">
        <v>12.49</v>
      </c>
      <c r="EG31" s="4">
        <v>12.26</v>
      </c>
      <c r="EH31" s="4">
        <v>14.61</v>
      </c>
      <c r="EI31" s="4">
        <v>10.79</v>
      </c>
      <c r="EJ31" s="4">
        <v>4.3600000000000003</v>
      </c>
      <c r="EK31" s="4">
        <v>8.1999999999999993</v>
      </c>
      <c r="EL31" s="4">
        <v>24.2</v>
      </c>
      <c r="EM31" s="4">
        <v>6.47</v>
      </c>
      <c r="EN31" s="4">
        <v>5.19</v>
      </c>
      <c r="EO31" s="4">
        <v>5.15</v>
      </c>
      <c r="EP31" s="4">
        <v>9.4600000000000009</v>
      </c>
      <c r="EQ31" s="4">
        <v>8.6</v>
      </c>
    </row>
    <row r="32" spans="1:147" x14ac:dyDescent="0.25">
      <c r="A32" s="1" t="s">
        <v>7</v>
      </c>
      <c r="B32" s="8" t="s">
        <v>12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>
        <v>17520.59</v>
      </c>
      <c r="T32" s="4">
        <v>17159.3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>
        <v>29485.46</v>
      </c>
      <c r="AL32" s="4"/>
      <c r="AM32" s="4"/>
      <c r="AN32" s="4"/>
      <c r="AO32" s="4"/>
      <c r="AP32" s="4">
        <v>3061.56</v>
      </c>
      <c r="AQ32" s="4"/>
      <c r="AR32" s="4"/>
      <c r="AS32" s="4"/>
      <c r="AT32" s="4"/>
      <c r="AU32" s="4"/>
      <c r="AV32" s="4">
        <v>9924.92</v>
      </c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>
        <v>18896.3</v>
      </c>
      <c r="BP32" s="4">
        <v>12539.16</v>
      </c>
      <c r="BQ32" s="4"/>
      <c r="BR32" s="4"/>
      <c r="BS32" s="4"/>
      <c r="BT32" s="4"/>
      <c r="BU32" s="4"/>
      <c r="BV32" s="4"/>
      <c r="BW32" s="4"/>
      <c r="BX32" s="4"/>
      <c r="BY32" s="4">
        <v>8052.8</v>
      </c>
      <c r="BZ32" s="4"/>
      <c r="CA32" s="4"/>
      <c r="CB32" s="4"/>
      <c r="CC32" s="4"/>
      <c r="CD32" s="4"/>
      <c r="CE32" s="4"/>
      <c r="CF32" s="4">
        <v>40092.07</v>
      </c>
      <c r="CG32" s="4"/>
      <c r="CH32" s="4">
        <v>39484.68</v>
      </c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>
        <v>4991.0200000000004</v>
      </c>
      <c r="CY32" s="4"/>
      <c r="CZ32" s="4"/>
      <c r="DA32" s="4"/>
      <c r="DB32" s="4"/>
      <c r="DC32" s="4"/>
      <c r="DD32" s="4"/>
      <c r="DE32" s="4"/>
      <c r="DF32" s="4">
        <v>14795.05</v>
      </c>
      <c r="DG32" s="4">
        <v>15448.09</v>
      </c>
      <c r="DH32" s="4"/>
      <c r="DI32" s="4"/>
      <c r="DJ32" s="4">
        <v>15860.61</v>
      </c>
      <c r="DK32" s="4">
        <v>12320.93</v>
      </c>
      <c r="DL32" s="4"/>
      <c r="DM32" s="4"/>
      <c r="DN32" s="4"/>
      <c r="DO32" s="4"/>
      <c r="DP32" s="4">
        <v>88818.42</v>
      </c>
      <c r="DQ32" s="4"/>
      <c r="DR32" s="4"/>
      <c r="DS32" s="4"/>
      <c r="DT32" s="4"/>
      <c r="DU32" s="4"/>
      <c r="DV32" s="4">
        <v>12260.26</v>
      </c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>
        <v>47017.82</v>
      </c>
      <c r="EK32" s="4"/>
      <c r="EL32" s="4"/>
      <c r="EM32" s="4"/>
      <c r="EN32" s="4"/>
      <c r="EO32" s="4"/>
      <c r="EP32" s="4"/>
      <c r="EQ32" s="4"/>
    </row>
    <row r="33" spans="1:147" x14ac:dyDescent="0.25">
      <c r="A33" s="1" t="s">
        <v>13</v>
      </c>
      <c r="B33" s="8" t="s">
        <v>59</v>
      </c>
      <c r="C33" s="7">
        <v>50.4</v>
      </c>
      <c r="D33" s="4">
        <v>50</v>
      </c>
      <c r="E33" s="4">
        <v>50</v>
      </c>
      <c r="F33" s="4">
        <v>50</v>
      </c>
      <c r="G33" s="4">
        <v>50</v>
      </c>
      <c r="H33" s="4">
        <v>50</v>
      </c>
      <c r="I33" s="4"/>
      <c r="J33" s="4">
        <v>53</v>
      </c>
      <c r="K33" s="4">
        <v>62</v>
      </c>
      <c r="L33" s="4">
        <v>59</v>
      </c>
      <c r="M33" s="4">
        <v>50</v>
      </c>
      <c r="N33" s="4">
        <v>59</v>
      </c>
      <c r="O33" s="4">
        <v>55</v>
      </c>
      <c r="P33" s="4">
        <v>57</v>
      </c>
      <c r="Q33" s="4">
        <v>60</v>
      </c>
      <c r="R33" s="4">
        <v>54</v>
      </c>
      <c r="S33" s="4">
        <v>50</v>
      </c>
      <c r="T33" s="4">
        <v>50</v>
      </c>
      <c r="U33" s="4">
        <v>50</v>
      </c>
      <c r="V33" s="4">
        <v>50</v>
      </c>
      <c r="W33" s="4">
        <v>50</v>
      </c>
      <c r="X33" s="4">
        <v>50</v>
      </c>
      <c r="Y33" s="4">
        <v>50</v>
      </c>
      <c r="Z33" s="4">
        <v>50</v>
      </c>
      <c r="AA33" s="4">
        <v>50</v>
      </c>
      <c r="AB33" s="4">
        <v>50</v>
      </c>
      <c r="AC33" s="4">
        <v>50</v>
      </c>
      <c r="AD33" s="4">
        <v>49</v>
      </c>
      <c r="AE33" s="4">
        <v>50</v>
      </c>
      <c r="AF33" s="4">
        <v>50</v>
      </c>
      <c r="AG33" s="4">
        <v>50</v>
      </c>
      <c r="AH33" s="4">
        <v>50</v>
      </c>
      <c r="AI33" s="4">
        <v>50</v>
      </c>
      <c r="AJ33" s="4">
        <v>50</v>
      </c>
      <c r="AK33" s="4">
        <v>50</v>
      </c>
      <c r="AL33" s="4">
        <v>50</v>
      </c>
      <c r="AM33" s="4">
        <v>50</v>
      </c>
      <c r="AN33" s="4">
        <v>50</v>
      </c>
      <c r="AO33" s="4">
        <v>50</v>
      </c>
      <c r="AP33" s="4">
        <v>50</v>
      </c>
      <c r="AQ33" s="4">
        <v>50</v>
      </c>
      <c r="AR33" s="4">
        <v>50</v>
      </c>
      <c r="AS33" s="4">
        <v>50</v>
      </c>
      <c r="AT33" s="4">
        <v>50</v>
      </c>
      <c r="AU33" s="4">
        <v>50</v>
      </c>
      <c r="AV33" s="4">
        <v>50</v>
      </c>
      <c r="AW33" s="4">
        <v>50</v>
      </c>
      <c r="AX33" s="4">
        <v>50</v>
      </c>
      <c r="AY33" s="4">
        <v>50</v>
      </c>
      <c r="AZ33" s="4">
        <v>50</v>
      </c>
      <c r="BA33" s="4">
        <v>50</v>
      </c>
      <c r="BB33" s="4">
        <v>50</v>
      </c>
      <c r="BC33" s="4">
        <v>50</v>
      </c>
      <c r="BD33" s="4">
        <v>50</v>
      </c>
      <c r="BE33" s="4">
        <v>50</v>
      </c>
      <c r="BF33" s="4">
        <v>50</v>
      </c>
      <c r="BG33" s="4">
        <v>50</v>
      </c>
      <c r="BH33" s="4">
        <v>50</v>
      </c>
      <c r="BI33" s="4">
        <v>50</v>
      </c>
      <c r="BJ33" s="4">
        <v>50</v>
      </c>
      <c r="BK33" s="4">
        <v>50</v>
      </c>
      <c r="BL33" s="4">
        <v>50</v>
      </c>
      <c r="BM33" s="4">
        <v>50</v>
      </c>
      <c r="BN33" s="4">
        <v>50</v>
      </c>
      <c r="BO33" s="4">
        <v>50</v>
      </c>
      <c r="BP33" s="4">
        <v>50</v>
      </c>
      <c r="BQ33" s="4">
        <v>50</v>
      </c>
      <c r="BR33" s="4">
        <v>50</v>
      </c>
      <c r="BS33" s="4">
        <v>50</v>
      </c>
      <c r="BT33" s="4">
        <v>50</v>
      </c>
      <c r="BU33" s="4">
        <v>50</v>
      </c>
      <c r="BV33" s="4">
        <v>50</v>
      </c>
      <c r="BW33" s="4"/>
      <c r="BX33" s="4">
        <v>50</v>
      </c>
      <c r="BY33" s="4">
        <v>50</v>
      </c>
      <c r="BZ33" s="4">
        <v>50</v>
      </c>
      <c r="CA33" s="4">
        <v>68</v>
      </c>
      <c r="CB33" s="4">
        <v>69</v>
      </c>
      <c r="CC33" s="4">
        <v>52</v>
      </c>
      <c r="CD33" s="4">
        <v>53</v>
      </c>
      <c r="CE33" s="4">
        <v>59</v>
      </c>
      <c r="CF33" s="4">
        <v>55</v>
      </c>
      <c r="CG33" s="4">
        <v>56</v>
      </c>
      <c r="CH33" s="4">
        <v>57</v>
      </c>
      <c r="CI33" s="4">
        <v>59</v>
      </c>
      <c r="CJ33" s="4">
        <v>57</v>
      </c>
      <c r="CK33" s="4">
        <v>58</v>
      </c>
      <c r="CL33" s="4">
        <v>56</v>
      </c>
      <c r="CM33" s="4">
        <v>67</v>
      </c>
      <c r="CN33" s="4">
        <v>68</v>
      </c>
      <c r="CO33" s="4">
        <v>50</v>
      </c>
      <c r="CP33" s="4">
        <v>50</v>
      </c>
      <c r="CQ33" s="4">
        <v>50</v>
      </c>
      <c r="CR33" s="4">
        <v>50</v>
      </c>
      <c r="CS33" s="4">
        <v>50</v>
      </c>
      <c r="CT33" s="4">
        <v>50</v>
      </c>
      <c r="CU33" s="4">
        <v>50</v>
      </c>
      <c r="CV33" s="4">
        <v>8</v>
      </c>
      <c r="CW33" s="4">
        <v>50</v>
      </c>
      <c r="CX33" s="4">
        <v>50</v>
      </c>
      <c r="CY33" s="4"/>
      <c r="CZ33" s="4">
        <v>50</v>
      </c>
      <c r="DA33" s="4">
        <v>50</v>
      </c>
      <c r="DB33" s="4">
        <v>50</v>
      </c>
      <c r="DC33" s="4">
        <v>50</v>
      </c>
      <c r="DD33" s="4">
        <v>50</v>
      </c>
      <c r="DE33" s="4">
        <v>50</v>
      </c>
      <c r="DF33" s="4">
        <v>50</v>
      </c>
      <c r="DG33" s="4">
        <v>50</v>
      </c>
      <c r="DH33" s="4">
        <v>50</v>
      </c>
      <c r="DI33" s="4">
        <v>50</v>
      </c>
      <c r="DJ33" s="4">
        <v>50</v>
      </c>
      <c r="DK33" s="4">
        <v>50</v>
      </c>
      <c r="DL33" s="4">
        <v>50</v>
      </c>
      <c r="DM33" s="4">
        <v>50</v>
      </c>
      <c r="DN33" s="4"/>
      <c r="DO33" s="4">
        <v>50</v>
      </c>
      <c r="DP33" s="4">
        <v>50</v>
      </c>
      <c r="DQ33" s="4">
        <v>50</v>
      </c>
      <c r="DR33" s="4">
        <v>50</v>
      </c>
      <c r="DS33" s="4">
        <v>50</v>
      </c>
      <c r="DT33" s="4">
        <v>50</v>
      </c>
      <c r="DU33" s="4">
        <v>50</v>
      </c>
      <c r="DV33" s="4">
        <v>50</v>
      </c>
      <c r="DW33" s="4">
        <v>50</v>
      </c>
      <c r="DX33" s="4">
        <v>50</v>
      </c>
      <c r="DY33" s="4">
        <v>50</v>
      </c>
      <c r="DZ33" s="4">
        <v>50</v>
      </c>
      <c r="EA33" s="4">
        <v>50</v>
      </c>
      <c r="EB33" s="4">
        <v>50</v>
      </c>
      <c r="EC33" s="4"/>
      <c r="ED33" s="4">
        <v>50</v>
      </c>
      <c r="EE33" s="4">
        <v>50</v>
      </c>
      <c r="EF33" s="4">
        <v>50</v>
      </c>
      <c r="EG33" s="4">
        <v>50</v>
      </c>
      <c r="EH33" s="4">
        <v>50</v>
      </c>
      <c r="EI33" s="4">
        <v>50</v>
      </c>
      <c r="EJ33" s="4">
        <v>50</v>
      </c>
      <c r="EK33" s="4">
        <v>49.57</v>
      </c>
      <c r="EL33" s="4">
        <v>50</v>
      </c>
      <c r="EM33" s="4">
        <v>50</v>
      </c>
      <c r="EN33" s="4">
        <v>50</v>
      </c>
      <c r="EO33" s="4">
        <v>50</v>
      </c>
      <c r="EP33" s="4">
        <v>50</v>
      </c>
      <c r="EQ33" s="4">
        <v>50</v>
      </c>
    </row>
    <row r="34" spans="1:147" x14ac:dyDescent="0.25">
      <c r="A34" s="2" t="s">
        <v>14</v>
      </c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</row>
    <row r="35" spans="1:147" x14ac:dyDescent="0.25">
      <c r="A35" s="1" t="s">
        <v>15</v>
      </c>
      <c r="B35" s="8" t="s">
        <v>8</v>
      </c>
      <c r="C35" s="4">
        <v>19553.07</v>
      </c>
      <c r="D35" s="4">
        <v>29252.92</v>
      </c>
      <c r="E35" s="4">
        <v>34226.620000000003</v>
      </c>
      <c r="F35" s="4">
        <v>7061.47</v>
      </c>
      <c r="G35" s="4">
        <v>30929.29</v>
      </c>
      <c r="H35" s="4">
        <v>11630.18</v>
      </c>
      <c r="I35" s="4">
        <v>19503.86</v>
      </c>
      <c r="J35" s="4">
        <v>6724.75</v>
      </c>
      <c r="K35" s="4">
        <v>26362.34</v>
      </c>
      <c r="L35" s="4">
        <v>23485.19</v>
      </c>
      <c r="M35" s="4">
        <v>2256.63</v>
      </c>
      <c r="N35" s="4">
        <v>20609.8</v>
      </c>
      <c r="O35" s="4">
        <v>5932.41</v>
      </c>
      <c r="P35" s="4">
        <v>16361.62</v>
      </c>
      <c r="Q35" s="4">
        <v>16499.98</v>
      </c>
      <c r="R35" s="4">
        <v>20300.72</v>
      </c>
      <c r="S35" s="4">
        <v>15179.28</v>
      </c>
      <c r="T35" s="4">
        <v>18286.52</v>
      </c>
      <c r="U35" s="4">
        <v>11553.37</v>
      </c>
      <c r="V35" s="4">
        <v>18266.66</v>
      </c>
      <c r="W35" s="4">
        <v>15815.94</v>
      </c>
      <c r="X35" s="4">
        <v>27458.99</v>
      </c>
      <c r="Y35" s="4">
        <v>3239.39</v>
      </c>
      <c r="Z35" s="4">
        <v>3227.09</v>
      </c>
      <c r="AA35" s="4">
        <v>1770.47</v>
      </c>
      <c r="AB35" s="4">
        <v>14110.36</v>
      </c>
      <c r="AC35" s="4">
        <v>3952.5</v>
      </c>
      <c r="AD35" s="4">
        <v>23070.82</v>
      </c>
      <c r="AE35" s="4">
        <v>12305.82</v>
      </c>
      <c r="AF35" s="4">
        <v>323.56</v>
      </c>
      <c r="AG35" s="4">
        <v>433.13</v>
      </c>
      <c r="AH35" s="4">
        <v>26.23</v>
      </c>
      <c r="AI35" s="4">
        <v>18737.849999999999</v>
      </c>
      <c r="AJ35" s="4">
        <v>8381.44</v>
      </c>
      <c r="AK35" s="4">
        <v>1989.28</v>
      </c>
      <c r="AL35" s="4">
        <v>35725.040000000001</v>
      </c>
      <c r="AM35" s="4">
        <v>19372.78</v>
      </c>
      <c r="AN35" s="4">
        <v>24373.66</v>
      </c>
      <c r="AO35" s="4">
        <v>3230.13</v>
      </c>
      <c r="AP35" s="4">
        <v>21647.69</v>
      </c>
      <c r="AQ35" s="4">
        <v>381.14</v>
      </c>
      <c r="AR35" s="4">
        <v>10499.3</v>
      </c>
      <c r="AS35" s="4">
        <v>24649.13</v>
      </c>
      <c r="AT35" s="4">
        <v>14010.94</v>
      </c>
      <c r="AU35" s="4">
        <v>19095.3</v>
      </c>
      <c r="AV35" s="4"/>
      <c r="AW35" s="4">
        <v>10715.96</v>
      </c>
      <c r="AX35" s="4">
        <v>11497.15</v>
      </c>
      <c r="AY35" s="4">
        <v>5438.59</v>
      </c>
      <c r="AZ35" s="4">
        <v>2540.11</v>
      </c>
      <c r="BA35" s="4">
        <v>7932.6</v>
      </c>
      <c r="BB35" s="4">
        <v>14161.72</v>
      </c>
      <c r="BC35" s="4">
        <v>7621.42</v>
      </c>
      <c r="BD35" s="4">
        <v>13453.36</v>
      </c>
      <c r="BE35" s="4">
        <v>40542.699999999997</v>
      </c>
      <c r="BF35" s="4">
        <v>11917.43</v>
      </c>
      <c r="BG35" s="4">
        <v>13849.96</v>
      </c>
      <c r="BH35" s="4">
        <v>17595.689999999999</v>
      </c>
      <c r="BI35" s="4">
        <v>3.35</v>
      </c>
      <c r="BJ35" s="4">
        <v>6098.48</v>
      </c>
      <c r="BK35" s="4">
        <v>14659.03</v>
      </c>
      <c r="BL35" s="4">
        <v>1479.57</v>
      </c>
      <c r="BM35" s="4">
        <v>9493.73</v>
      </c>
      <c r="BN35" s="4">
        <v>1738.07</v>
      </c>
      <c r="BO35" s="4">
        <v>22689.93</v>
      </c>
      <c r="BP35" s="4">
        <v>23316.86</v>
      </c>
      <c r="BQ35" s="4">
        <v>2292.08</v>
      </c>
      <c r="BR35" s="4">
        <v>630.79</v>
      </c>
      <c r="BS35" s="4">
        <v>6832.03</v>
      </c>
      <c r="BT35" s="4">
        <v>24030.53</v>
      </c>
      <c r="BU35" s="4">
        <v>3680.62</v>
      </c>
      <c r="BV35" s="4">
        <v>21392.86</v>
      </c>
      <c r="BW35" s="4">
        <v>4606.8900000000003</v>
      </c>
      <c r="BX35" s="4">
        <v>4964.9799999999996</v>
      </c>
      <c r="BY35" s="4">
        <v>15065.79</v>
      </c>
      <c r="BZ35" s="4">
        <v>15815.94</v>
      </c>
      <c r="CA35" s="4">
        <v>30991.03</v>
      </c>
      <c r="CB35" s="4">
        <v>46468.47</v>
      </c>
      <c r="CC35" s="4">
        <v>6352.45</v>
      </c>
      <c r="CD35" s="4">
        <v>32810.050000000003</v>
      </c>
      <c r="CE35" s="4">
        <v>33482.230000000003</v>
      </c>
      <c r="CF35" s="4">
        <v>23762.02</v>
      </c>
      <c r="CG35" s="4">
        <v>22061.74</v>
      </c>
      <c r="CH35" s="4">
        <v>16803.12</v>
      </c>
      <c r="CI35" s="4">
        <v>22358.54</v>
      </c>
      <c r="CJ35" s="4">
        <v>10958.34</v>
      </c>
      <c r="CK35" s="4">
        <v>22700.99</v>
      </c>
      <c r="CL35" s="4">
        <v>14818.64</v>
      </c>
      <c r="CM35" s="4">
        <v>55160.29</v>
      </c>
      <c r="CN35" s="4">
        <v>30991.03</v>
      </c>
      <c r="CO35" s="4">
        <v>5366.03</v>
      </c>
      <c r="CP35" s="4">
        <v>1792.74</v>
      </c>
      <c r="CQ35" s="4">
        <v>6310.59</v>
      </c>
      <c r="CR35" s="4">
        <v>4436.99</v>
      </c>
      <c r="CS35" s="4">
        <v>3867.67</v>
      </c>
      <c r="CT35" s="4">
        <v>3100.46</v>
      </c>
      <c r="CU35" s="4">
        <v>14693.37</v>
      </c>
      <c r="CV35" s="4">
        <v>7013.47</v>
      </c>
      <c r="CW35" s="4">
        <v>12059.14</v>
      </c>
      <c r="CX35" s="4">
        <v>12654.56</v>
      </c>
      <c r="CY35" s="4">
        <v>3661.13</v>
      </c>
      <c r="CZ35" s="4">
        <v>11513.65</v>
      </c>
      <c r="DA35" s="4">
        <v>11930.73</v>
      </c>
      <c r="DB35" s="4">
        <v>14199.12</v>
      </c>
      <c r="DC35" s="4">
        <v>4130.92</v>
      </c>
      <c r="DD35" s="4">
        <v>631.04</v>
      </c>
      <c r="DE35" s="4">
        <v>755.48</v>
      </c>
      <c r="DF35" s="4">
        <v>5114.66</v>
      </c>
      <c r="DG35" s="4">
        <v>26264.26</v>
      </c>
      <c r="DH35" s="4">
        <v>12506.18</v>
      </c>
      <c r="DI35" s="4">
        <v>9506.56</v>
      </c>
      <c r="DJ35" s="4">
        <v>54505.54</v>
      </c>
      <c r="DK35" s="4">
        <v>68547.06</v>
      </c>
      <c r="DL35" s="4">
        <v>6108.53</v>
      </c>
      <c r="DM35" s="4">
        <v>46336.38</v>
      </c>
      <c r="DN35" s="4">
        <v>14318.24</v>
      </c>
      <c r="DO35" s="4">
        <v>18261.97</v>
      </c>
      <c r="DP35" s="4">
        <v>14456.43</v>
      </c>
      <c r="DQ35" s="4">
        <v>47516.7</v>
      </c>
      <c r="DR35" s="4">
        <v>9604.57</v>
      </c>
      <c r="DS35" s="4">
        <v>13192.53</v>
      </c>
      <c r="DT35" s="4">
        <v>25610.25</v>
      </c>
      <c r="DU35" s="4">
        <v>19619.189999999999</v>
      </c>
      <c r="DV35" s="4">
        <v>22546.94</v>
      </c>
      <c r="DW35" s="4">
        <v>25562.77</v>
      </c>
      <c r="DX35" s="4">
        <v>29602.55</v>
      </c>
      <c r="DY35" s="4">
        <v>5097.68</v>
      </c>
      <c r="DZ35" s="4">
        <v>11630.18</v>
      </c>
      <c r="EA35" s="4">
        <v>12945.28</v>
      </c>
      <c r="EB35" s="4">
        <v>31870.18</v>
      </c>
      <c r="EC35" s="4">
        <v>14033.2</v>
      </c>
      <c r="ED35" s="4">
        <v>22611.69</v>
      </c>
      <c r="EE35" s="4">
        <v>38860.22</v>
      </c>
      <c r="EF35" s="4">
        <v>13514.81</v>
      </c>
      <c r="EG35" s="4">
        <v>23020.13</v>
      </c>
      <c r="EH35" s="4">
        <v>14589.52</v>
      </c>
      <c r="EI35" s="4">
        <v>10711.33</v>
      </c>
      <c r="EJ35" s="4">
        <v>21664.17</v>
      </c>
      <c r="EK35" s="4">
        <v>10367.42</v>
      </c>
      <c r="EL35" s="4">
        <v>17886.29</v>
      </c>
      <c r="EM35" s="4">
        <v>15607.13</v>
      </c>
      <c r="EN35" s="4">
        <v>15731.34</v>
      </c>
      <c r="EO35" s="4">
        <v>12314.6</v>
      </c>
      <c r="EP35" s="4">
        <v>2140.58</v>
      </c>
      <c r="EQ35" s="4">
        <v>10151.84</v>
      </c>
    </row>
    <row r="36" spans="1:147" x14ac:dyDescent="0.25">
      <c r="A36" s="2" t="s">
        <v>16</v>
      </c>
      <c r="B36" s="10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</row>
    <row r="37" spans="1:147" x14ac:dyDescent="0.25">
      <c r="A37" s="1" t="s">
        <v>17</v>
      </c>
      <c r="B37" s="8" t="s">
        <v>11</v>
      </c>
      <c r="C37" s="4"/>
      <c r="D37" s="4"/>
      <c r="E37" s="4"/>
      <c r="F37" s="4">
        <v>8.31</v>
      </c>
      <c r="G37" s="4">
        <v>1.1399999999999999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>
        <v>6.57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>
        <v>3.78</v>
      </c>
      <c r="BM37" s="4"/>
      <c r="BN37" s="4"/>
      <c r="BO37" s="4"/>
      <c r="BP37" s="4">
        <v>1.4</v>
      </c>
      <c r="BQ37" s="4"/>
      <c r="BR37" s="4"/>
      <c r="BS37" s="4"/>
      <c r="BT37" s="4"/>
      <c r="BU37" s="4"/>
      <c r="BV37" s="4"/>
      <c r="BW37" s="4"/>
      <c r="BX37" s="4"/>
      <c r="BY37" s="4"/>
      <c r="BZ37" s="4">
        <v>0</v>
      </c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>
        <v>0.3</v>
      </c>
      <c r="CP37" s="4"/>
      <c r="CQ37" s="4"/>
      <c r="CR37" s="4"/>
      <c r="CS37" s="4">
        <v>4.87</v>
      </c>
      <c r="CT37" s="4"/>
      <c r="CU37" s="4"/>
      <c r="CV37" s="4"/>
      <c r="CW37" s="4"/>
      <c r="CX37" s="4"/>
      <c r="CY37" s="4"/>
      <c r="CZ37" s="4"/>
      <c r="DA37" s="4"/>
      <c r="DB37" s="4"/>
      <c r="DC37" s="4">
        <v>0.17</v>
      </c>
      <c r="DD37" s="4"/>
      <c r="DE37" s="4"/>
      <c r="DF37" s="4"/>
      <c r="DG37" s="4"/>
      <c r="DH37" s="4"/>
      <c r="DI37" s="4">
        <v>8.76</v>
      </c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>
        <v>1.77</v>
      </c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>
        <v>2.25</v>
      </c>
      <c r="EK37" s="4"/>
      <c r="EL37" s="4"/>
      <c r="EM37" s="4">
        <v>4.8099999999999996</v>
      </c>
      <c r="EN37" s="4">
        <v>3.73</v>
      </c>
      <c r="EO37" s="4">
        <v>3.72</v>
      </c>
      <c r="EP37" s="4"/>
      <c r="EQ37" s="4"/>
    </row>
    <row r="38" spans="1:147" x14ac:dyDescent="0.25">
      <c r="A38" s="1" t="s">
        <v>18</v>
      </c>
      <c r="B38" s="8" t="s">
        <v>11</v>
      </c>
      <c r="C38" s="4">
        <v>12.82</v>
      </c>
      <c r="D38" s="4">
        <v>12.27</v>
      </c>
      <c r="E38" s="4">
        <v>12.84</v>
      </c>
      <c r="F38" s="4">
        <v>2.2999999999999998</v>
      </c>
      <c r="G38" s="4">
        <v>11.17</v>
      </c>
      <c r="H38" s="4">
        <v>6.23</v>
      </c>
      <c r="I38" s="4">
        <v>11.75</v>
      </c>
      <c r="J38" s="4"/>
      <c r="K38" s="4"/>
      <c r="L38" s="4"/>
      <c r="M38" s="4"/>
      <c r="N38" s="4"/>
      <c r="O38" s="4"/>
      <c r="P38" s="4"/>
      <c r="Q38" s="4"/>
      <c r="R38" s="4"/>
      <c r="S38" s="4">
        <v>6.35</v>
      </c>
      <c r="T38" s="4">
        <v>8.69</v>
      </c>
      <c r="U38" s="4">
        <v>5.4</v>
      </c>
      <c r="V38" s="4">
        <v>12</v>
      </c>
      <c r="W38" s="4">
        <v>17.600000000000001</v>
      </c>
      <c r="X38" s="4">
        <v>12</v>
      </c>
      <c r="Y38" s="4">
        <v>8.64</v>
      </c>
      <c r="Z38" s="4">
        <v>4.8600000000000003</v>
      </c>
      <c r="AA38" s="4">
        <v>7.87</v>
      </c>
      <c r="AB38" s="4">
        <v>13.19</v>
      </c>
      <c r="AC38" s="4">
        <v>6.34</v>
      </c>
      <c r="AD38" s="4">
        <v>12.34</v>
      </c>
      <c r="AE38" s="4">
        <v>12.39</v>
      </c>
      <c r="AF38" s="4">
        <v>9.5</v>
      </c>
      <c r="AG38" s="4">
        <v>9.3699999999999992</v>
      </c>
      <c r="AH38" s="4">
        <v>10.17</v>
      </c>
      <c r="AI38" s="4">
        <v>14.51</v>
      </c>
      <c r="AJ38" s="4">
        <v>11.8</v>
      </c>
      <c r="AK38" s="4">
        <v>3.77</v>
      </c>
      <c r="AL38" s="4">
        <v>7.86</v>
      </c>
      <c r="AM38" s="4">
        <v>8.52</v>
      </c>
      <c r="AN38" s="4">
        <v>8.32</v>
      </c>
      <c r="AO38" s="4">
        <v>1.8</v>
      </c>
      <c r="AP38" s="4">
        <v>15.92</v>
      </c>
      <c r="AQ38" s="4">
        <v>6.07</v>
      </c>
      <c r="AR38" s="4">
        <v>4.75</v>
      </c>
      <c r="AS38" s="4">
        <v>12</v>
      </c>
      <c r="AT38" s="4">
        <v>12</v>
      </c>
      <c r="AU38" s="4">
        <v>12.84</v>
      </c>
      <c r="AV38" s="4">
        <v>10.210000000000001</v>
      </c>
      <c r="AW38" s="4">
        <v>11.82</v>
      </c>
      <c r="AX38" s="4">
        <v>6.81</v>
      </c>
      <c r="AY38" s="4">
        <v>18.82</v>
      </c>
      <c r="AZ38" s="4">
        <v>12.89</v>
      </c>
      <c r="BA38" s="4">
        <v>14.92</v>
      </c>
      <c r="BB38" s="4">
        <v>14.1</v>
      </c>
      <c r="BC38" s="4">
        <v>2.73</v>
      </c>
      <c r="BD38" s="4">
        <v>5.75</v>
      </c>
      <c r="BE38" s="4">
        <v>12</v>
      </c>
      <c r="BF38" s="4">
        <v>6.99</v>
      </c>
      <c r="BG38" s="4">
        <v>7.08</v>
      </c>
      <c r="BH38" s="4">
        <v>7.65</v>
      </c>
      <c r="BI38" s="4">
        <v>9.48</v>
      </c>
      <c r="BJ38" s="4">
        <v>8.92</v>
      </c>
      <c r="BK38" s="4">
        <v>3.85</v>
      </c>
      <c r="BL38" s="4">
        <v>6.19</v>
      </c>
      <c r="BM38" s="4">
        <v>6.87</v>
      </c>
      <c r="BN38" s="4">
        <v>2.36</v>
      </c>
      <c r="BO38" s="4">
        <v>8.8699999999999992</v>
      </c>
      <c r="BP38" s="4">
        <v>9.66</v>
      </c>
      <c r="BQ38" s="4">
        <v>14.96</v>
      </c>
      <c r="BR38" s="4">
        <v>34.85</v>
      </c>
      <c r="BS38" s="4">
        <v>13.15</v>
      </c>
      <c r="BT38" s="4">
        <v>10.81</v>
      </c>
      <c r="BU38" s="4">
        <v>6.42</v>
      </c>
      <c r="BV38" s="4">
        <v>12</v>
      </c>
      <c r="BW38" s="4">
        <v>5.66</v>
      </c>
      <c r="BX38" s="4">
        <v>6.63</v>
      </c>
      <c r="BY38" s="4">
        <v>10.76</v>
      </c>
      <c r="BZ38" s="4">
        <v>17.600000000000001</v>
      </c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>
        <v>15.26</v>
      </c>
      <c r="CP38" s="4">
        <v>7.42</v>
      </c>
      <c r="CQ38" s="4">
        <v>19.63</v>
      </c>
      <c r="CR38" s="4">
        <v>20.43</v>
      </c>
      <c r="CS38" s="4">
        <v>9.7799999999999994</v>
      </c>
      <c r="CT38" s="4">
        <v>21.44</v>
      </c>
      <c r="CU38" s="4">
        <v>5.29</v>
      </c>
      <c r="CV38" s="4">
        <v>12</v>
      </c>
      <c r="CW38" s="4">
        <v>9.9499999999999993</v>
      </c>
      <c r="CX38" s="4"/>
      <c r="CY38" s="4">
        <v>18.71</v>
      </c>
      <c r="CZ38" s="4">
        <v>13.15</v>
      </c>
      <c r="DA38" s="4">
        <v>5.2</v>
      </c>
      <c r="DB38" s="4">
        <v>12</v>
      </c>
      <c r="DC38" s="4">
        <v>13.34</v>
      </c>
      <c r="DD38" s="4">
        <v>2.34</v>
      </c>
      <c r="DE38" s="4">
        <v>15.45</v>
      </c>
      <c r="DF38" s="4">
        <v>4.12</v>
      </c>
      <c r="DG38" s="4">
        <v>8.0299999999999994</v>
      </c>
      <c r="DH38" s="4">
        <v>10.88</v>
      </c>
      <c r="DI38" s="4">
        <v>8.48</v>
      </c>
      <c r="DJ38" s="4">
        <v>12</v>
      </c>
      <c r="DK38" s="4">
        <v>12</v>
      </c>
      <c r="DL38" s="4">
        <v>5.21</v>
      </c>
      <c r="DM38" s="4">
        <v>8.5</v>
      </c>
      <c r="DN38" s="4">
        <v>14.77</v>
      </c>
      <c r="DO38" s="4">
        <v>13.01</v>
      </c>
      <c r="DP38" s="4">
        <v>8.61</v>
      </c>
      <c r="DQ38" s="4">
        <v>10.32</v>
      </c>
      <c r="DR38" s="4">
        <v>10.45</v>
      </c>
      <c r="DS38" s="4">
        <v>4.1100000000000003</v>
      </c>
      <c r="DT38" s="4">
        <v>9.14</v>
      </c>
      <c r="DU38" s="4">
        <v>21.09</v>
      </c>
      <c r="DV38" s="4">
        <v>9.48</v>
      </c>
      <c r="DW38" s="4">
        <v>10.029999999999999</v>
      </c>
      <c r="DX38" s="4">
        <v>10.6</v>
      </c>
      <c r="DY38" s="4">
        <v>18.75</v>
      </c>
      <c r="DZ38" s="4">
        <v>6.23</v>
      </c>
      <c r="EA38" s="4">
        <v>12</v>
      </c>
      <c r="EB38" s="4">
        <v>10.58</v>
      </c>
      <c r="EC38" s="4">
        <v>9.0500000000000007</v>
      </c>
      <c r="ED38" s="4">
        <v>11.98</v>
      </c>
      <c r="EE38" s="4">
        <v>10.95</v>
      </c>
      <c r="EF38" s="4">
        <v>14.71</v>
      </c>
      <c r="EG38" s="4">
        <v>14.43</v>
      </c>
      <c r="EH38" s="4">
        <v>11.05</v>
      </c>
      <c r="EI38" s="4">
        <v>15.17</v>
      </c>
      <c r="EJ38" s="4">
        <v>4.54</v>
      </c>
      <c r="EK38" s="4">
        <v>14.92</v>
      </c>
      <c r="EL38" s="4">
        <v>12</v>
      </c>
      <c r="EM38" s="4">
        <v>3.81</v>
      </c>
      <c r="EN38" s="4">
        <v>6.49</v>
      </c>
      <c r="EO38" s="4">
        <v>8.3699999999999992</v>
      </c>
      <c r="EP38" s="4">
        <v>5.12</v>
      </c>
      <c r="EQ38" s="4">
        <v>5.46</v>
      </c>
    </row>
    <row r="39" spans="1:147" x14ac:dyDescent="0.25">
      <c r="A39" s="1" t="s">
        <v>19</v>
      </c>
      <c r="B39" s="8" t="s">
        <v>11</v>
      </c>
      <c r="C39" s="4">
        <v>5.81</v>
      </c>
      <c r="D39" s="4">
        <v>7.12</v>
      </c>
      <c r="E39" s="4">
        <v>7.77</v>
      </c>
      <c r="F39" s="4">
        <v>3.23</v>
      </c>
      <c r="G39" s="4">
        <v>6.77</v>
      </c>
      <c r="H39" s="4">
        <v>2.54</v>
      </c>
      <c r="I39" s="4">
        <v>5.04</v>
      </c>
      <c r="J39" s="4"/>
      <c r="K39" s="4"/>
      <c r="L39" s="4"/>
      <c r="M39" s="4"/>
      <c r="N39" s="4"/>
      <c r="O39" s="4"/>
      <c r="P39" s="4"/>
      <c r="Q39" s="4"/>
      <c r="R39" s="4"/>
      <c r="S39" s="4">
        <v>2.48</v>
      </c>
      <c r="T39" s="4">
        <v>3.16</v>
      </c>
      <c r="U39" s="4">
        <v>1.95</v>
      </c>
      <c r="V39" s="4">
        <v>5</v>
      </c>
      <c r="W39" s="4">
        <v>3.27</v>
      </c>
      <c r="X39" s="4">
        <v>5</v>
      </c>
      <c r="Y39" s="4">
        <v>7.05</v>
      </c>
      <c r="Z39" s="4">
        <v>1.07</v>
      </c>
      <c r="AA39" s="4">
        <v>4</v>
      </c>
      <c r="AB39" s="4">
        <v>5.85</v>
      </c>
      <c r="AC39" s="4">
        <v>2.2000000000000002</v>
      </c>
      <c r="AD39" s="4">
        <v>5.39</v>
      </c>
      <c r="AE39" s="4">
        <v>5.45</v>
      </c>
      <c r="AF39" s="4">
        <v>4.32</v>
      </c>
      <c r="AG39" s="4">
        <v>1.84</v>
      </c>
      <c r="AH39" s="4"/>
      <c r="AI39" s="4">
        <v>6.54</v>
      </c>
      <c r="AJ39" s="4">
        <v>10.35</v>
      </c>
      <c r="AK39" s="4">
        <v>1.52</v>
      </c>
      <c r="AL39" s="4">
        <v>4.38</v>
      </c>
      <c r="AM39" s="4">
        <v>4.6500000000000004</v>
      </c>
      <c r="AN39" s="4">
        <v>4.45</v>
      </c>
      <c r="AO39" s="4">
        <v>0.75</v>
      </c>
      <c r="AP39" s="4">
        <v>5.61</v>
      </c>
      <c r="AQ39" s="4">
        <v>4.42</v>
      </c>
      <c r="AR39" s="4">
        <v>3.13</v>
      </c>
      <c r="AS39" s="4">
        <v>5</v>
      </c>
      <c r="AT39" s="4">
        <v>5</v>
      </c>
      <c r="AU39" s="4">
        <v>10.199999999999999</v>
      </c>
      <c r="AV39" s="4">
        <v>5.81</v>
      </c>
      <c r="AW39" s="4">
        <v>4.2699999999999996</v>
      </c>
      <c r="AX39" s="4">
        <v>1.94</v>
      </c>
      <c r="AY39" s="4">
        <v>15.23</v>
      </c>
      <c r="AZ39" s="4">
        <v>13.18</v>
      </c>
      <c r="BA39" s="4">
        <v>13.52</v>
      </c>
      <c r="BB39" s="4">
        <v>10.45</v>
      </c>
      <c r="BC39" s="4"/>
      <c r="BD39" s="4">
        <v>3.16</v>
      </c>
      <c r="BE39" s="4">
        <v>5</v>
      </c>
      <c r="BF39" s="4">
        <v>2.04</v>
      </c>
      <c r="BG39" s="4">
        <v>2.09</v>
      </c>
      <c r="BH39" s="4">
        <v>2.41</v>
      </c>
      <c r="BI39" s="4">
        <v>3.09</v>
      </c>
      <c r="BJ39" s="4">
        <v>12.54</v>
      </c>
      <c r="BK39" s="4">
        <v>0.06</v>
      </c>
      <c r="BL39" s="4">
        <v>5.39</v>
      </c>
      <c r="BM39" s="4">
        <v>2.71</v>
      </c>
      <c r="BN39" s="4">
        <v>0.18</v>
      </c>
      <c r="BO39" s="4">
        <v>5.77</v>
      </c>
      <c r="BP39" s="4">
        <v>5.3</v>
      </c>
      <c r="BQ39" s="4">
        <v>8.74</v>
      </c>
      <c r="BR39" s="4">
        <v>8.35</v>
      </c>
      <c r="BS39" s="4">
        <v>3.31</v>
      </c>
      <c r="BT39" s="4">
        <v>1.02</v>
      </c>
      <c r="BU39" s="4">
        <v>2.0699999999999998</v>
      </c>
      <c r="BV39" s="4">
        <v>5</v>
      </c>
      <c r="BW39" s="4">
        <v>1.21</v>
      </c>
      <c r="BX39" s="4">
        <v>0.47</v>
      </c>
      <c r="BY39" s="4">
        <v>0.53</v>
      </c>
      <c r="BZ39" s="4">
        <v>3.27</v>
      </c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>
        <v>8.83</v>
      </c>
      <c r="CP39" s="4">
        <v>4.38</v>
      </c>
      <c r="CQ39" s="4">
        <v>14.56</v>
      </c>
      <c r="CR39" s="4">
        <v>3.55</v>
      </c>
      <c r="CS39" s="4">
        <v>3.62</v>
      </c>
      <c r="CT39" s="4">
        <v>1.1200000000000001</v>
      </c>
      <c r="CU39" s="4">
        <v>1.65</v>
      </c>
      <c r="CV39" s="4">
        <v>5</v>
      </c>
      <c r="CW39" s="4">
        <v>4.4000000000000004</v>
      </c>
      <c r="CX39" s="4">
        <v>0.1</v>
      </c>
      <c r="CY39" s="4">
        <v>7.98</v>
      </c>
      <c r="CZ39" s="4"/>
      <c r="DA39" s="4">
        <v>0.03</v>
      </c>
      <c r="DB39" s="4">
        <v>5</v>
      </c>
      <c r="DC39" s="4">
        <v>4.54</v>
      </c>
      <c r="DD39" s="4">
        <v>3.93</v>
      </c>
      <c r="DE39" s="4">
        <v>3.2</v>
      </c>
      <c r="DF39" s="4">
        <v>5.72</v>
      </c>
      <c r="DG39" s="4">
        <v>3.24</v>
      </c>
      <c r="DH39" s="4">
        <v>3.73</v>
      </c>
      <c r="DI39" s="4">
        <v>2.69</v>
      </c>
      <c r="DJ39" s="4">
        <v>5</v>
      </c>
      <c r="DK39" s="4">
        <v>5</v>
      </c>
      <c r="DL39" s="4">
        <v>2.56</v>
      </c>
      <c r="DM39" s="4">
        <v>3.88</v>
      </c>
      <c r="DN39" s="4">
        <v>8.09</v>
      </c>
      <c r="DO39" s="4">
        <v>7.14</v>
      </c>
      <c r="DP39" s="4">
        <v>4.49</v>
      </c>
      <c r="DQ39" s="4">
        <v>4.6399999999999997</v>
      </c>
      <c r="DR39" s="4">
        <v>5.95</v>
      </c>
      <c r="DS39" s="4">
        <v>2.06</v>
      </c>
      <c r="DT39" s="4">
        <v>3.88</v>
      </c>
      <c r="DU39" s="4">
        <v>8.9600000000000009</v>
      </c>
      <c r="DV39" s="4">
        <v>6.9</v>
      </c>
      <c r="DW39" s="4">
        <v>6.64</v>
      </c>
      <c r="DX39" s="4">
        <v>5.93</v>
      </c>
      <c r="DY39" s="4">
        <v>11.8</v>
      </c>
      <c r="DZ39" s="4">
        <v>2.54</v>
      </c>
      <c r="EA39" s="4">
        <v>5</v>
      </c>
      <c r="EB39" s="4">
        <v>4.5999999999999996</v>
      </c>
      <c r="EC39" s="4">
        <v>3.95</v>
      </c>
      <c r="ED39" s="4">
        <v>4.97</v>
      </c>
      <c r="EE39" s="4">
        <v>3.92</v>
      </c>
      <c r="EF39" s="4">
        <v>2.0099999999999998</v>
      </c>
      <c r="EG39" s="4">
        <v>2.3199999999999998</v>
      </c>
      <c r="EH39" s="4">
        <v>4.32</v>
      </c>
      <c r="EI39" s="4">
        <v>7.84</v>
      </c>
      <c r="EJ39" s="4">
        <v>3.4</v>
      </c>
      <c r="EK39" s="4">
        <v>9.32</v>
      </c>
      <c r="EL39" s="4">
        <v>5</v>
      </c>
      <c r="EM39" s="4">
        <v>4.6500000000000004</v>
      </c>
      <c r="EN39" s="4">
        <v>5.33</v>
      </c>
      <c r="EO39" s="4">
        <v>3.77</v>
      </c>
      <c r="EP39" s="4">
        <v>2.64</v>
      </c>
      <c r="EQ39" s="4"/>
    </row>
    <row r="40" spans="1:147" x14ac:dyDescent="0.25">
      <c r="A40" s="2" t="s">
        <v>20</v>
      </c>
      <c r="B40" s="10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</row>
    <row r="41" spans="1:147" x14ac:dyDescent="0.25">
      <c r="A41" s="1" t="s">
        <v>21</v>
      </c>
      <c r="B41" s="8" t="s">
        <v>31</v>
      </c>
      <c r="C41" s="4">
        <v>0.52</v>
      </c>
      <c r="D41" s="4">
        <v>1.35</v>
      </c>
      <c r="E41" s="4">
        <v>0.72</v>
      </c>
      <c r="F41" s="4">
        <v>0.52</v>
      </c>
      <c r="G41" s="4">
        <v>0.95</v>
      </c>
      <c r="H41" s="4">
        <v>0.5</v>
      </c>
      <c r="I41" s="4">
        <v>1.26</v>
      </c>
      <c r="J41" s="4"/>
      <c r="K41" s="4"/>
      <c r="L41" s="4"/>
      <c r="M41" s="4"/>
      <c r="N41" s="4"/>
      <c r="O41" s="4"/>
      <c r="P41" s="4"/>
      <c r="Q41" s="4"/>
      <c r="R41" s="4"/>
      <c r="S41" s="4">
        <v>0.64</v>
      </c>
      <c r="T41" s="4">
        <v>0.65</v>
      </c>
      <c r="U41" s="4">
        <v>0.76</v>
      </c>
      <c r="V41" s="4">
        <v>2</v>
      </c>
      <c r="W41" s="4">
        <v>0.48</v>
      </c>
      <c r="X41" s="4">
        <v>2</v>
      </c>
      <c r="Y41" s="4">
        <v>0.19</v>
      </c>
      <c r="Z41" s="4">
        <v>0.25</v>
      </c>
      <c r="AA41" s="4">
        <v>0.25</v>
      </c>
      <c r="AB41" s="4">
        <v>1.1200000000000001</v>
      </c>
      <c r="AC41" s="4">
        <v>0.52</v>
      </c>
      <c r="AD41" s="4">
        <v>1.02</v>
      </c>
      <c r="AE41" s="4">
        <v>0.86</v>
      </c>
      <c r="AF41" s="4">
        <v>0.95</v>
      </c>
      <c r="AG41" s="4">
        <v>0.5</v>
      </c>
      <c r="AH41" s="4">
        <v>0.01</v>
      </c>
      <c r="AI41" s="4">
        <v>1.08</v>
      </c>
      <c r="AJ41" s="4">
        <v>0.59</v>
      </c>
      <c r="AK41" s="4">
        <v>0.42</v>
      </c>
      <c r="AL41" s="4">
        <v>0.8</v>
      </c>
      <c r="AM41" s="4">
        <v>0.97</v>
      </c>
      <c r="AN41" s="4">
        <v>0.94</v>
      </c>
      <c r="AO41" s="4">
        <v>0.3</v>
      </c>
      <c r="AP41" s="4">
        <v>1.1399999999999999</v>
      </c>
      <c r="AQ41" s="4">
        <v>0.12</v>
      </c>
      <c r="AR41" s="4">
        <v>0.26</v>
      </c>
      <c r="AS41" s="4">
        <v>2</v>
      </c>
      <c r="AT41" s="4">
        <v>2</v>
      </c>
      <c r="AU41" s="4">
        <v>0.51</v>
      </c>
      <c r="AV41" s="4"/>
      <c r="AW41" s="4">
        <v>0.89</v>
      </c>
      <c r="AX41" s="4">
        <v>0.17</v>
      </c>
      <c r="AY41" s="4">
        <v>0.17</v>
      </c>
      <c r="AZ41" s="4">
        <v>0.55000000000000004</v>
      </c>
      <c r="BA41" s="4">
        <v>0.28000000000000003</v>
      </c>
      <c r="BB41" s="4">
        <v>0.94</v>
      </c>
      <c r="BC41" s="4">
        <v>0.01</v>
      </c>
      <c r="BD41" s="4">
        <v>0.33</v>
      </c>
      <c r="BE41" s="4">
        <v>2</v>
      </c>
      <c r="BF41" s="4">
        <v>0.23</v>
      </c>
      <c r="BG41" s="4">
        <v>0.23</v>
      </c>
      <c r="BH41" s="4">
        <v>0.36</v>
      </c>
      <c r="BI41" s="4">
        <v>0.57999999999999996</v>
      </c>
      <c r="BJ41" s="4">
        <v>0.65</v>
      </c>
      <c r="BK41" s="4">
        <v>0.01</v>
      </c>
      <c r="BL41" s="4">
        <v>0.56999999999999995</v>
      </c>
      <c r="BM41" s="4">
        <v>1.0900000000000001</v>
      </c>
      <c r="BN41" s="4">
        <v>7.0000000000000007E-2</v>
      </c>
      <c r="BO41" s="4">
        <v>0.61</v>
      </c>
      <c r="BP41" s="4">
        <v>1.61</v>
      </c>
      <c r="BQ41" s="4">
        <v>0.45</v>
      </c>
      <c r="BR41" s="4">
        <v>0.91</v>
      </c>
      <c r="BS41" s="4">
        <v>0.46</v>
      </c>
      <c r="BT41" s="4">
        <v>0.46</v>
      </c>
      <c r="BU41" s="4">
        <v>0.54</v>
      </c>
      <c r="BV41" s="4">
        <v>2</v>
      </c>
      <c r="BW41" s="4">
        <v>0.16</v>
      </c>
      <c r="BX41" s="4">
        <v>0.11</v>
      </c>
      <c r="BY41" s="4">
        <v>0.21</v>
      </c>
      <c r="BZ41" s="4">
        <v>0.48</v>
      </c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>
        <v>0.85</v>
      </c>
      <c r="CP41" s="4">
        <v>1.1399999999999999</v>
      </c>
      <c r="CQ41" s="4">
        <v>0.51</v>
      </c>
      <c r="CR41" s="4">
        <v>7.0000000000000007E-2</v>
      </c>
      <c r="CS41" s="4">
        <v>0.72</v>
      </c>
      <c r="CT41" s="4">
        <v>0.45</v>
      </c>
      <c r="CU41" s="4">
        <v>0.19</v>
      </c>
      <c r="CV41" s="4">
        <v>2</v>
      </c>
      <c r="CW41" s="4">
        <v>1.04</v>
      </c>
      <c r="CX41" s="4">
        <v>0.87</v>
      </c>
      <c r="CY41" s="4">
        <v>0.72</v>
      </c>
      <c r="CZ41" s="4">
        <v>0.06</v>
      </c>
      <c r="DA41" s="4">
        <v>0.21</v>
      </c>
      <c r="DB41" s="4">
        <v>2</v>
      </c>
      <c r="DC41" s="4">
        <v>0.2</v>
      </c>
      <c r="DD41" s="4">
        <v>0.11</v>
      </c>
      <c r="DE41" s="4">
        <v>0.05</v>
      </c>
      <c r="DF41" s="4">
        <v>0.66</v>
      </c>
      <c r="DG41" s="4">
        <v>0.99</v>
      </c>
      <c r="DH41" s="4">
        <v>1.0900000000000001</v>
      </c>
      <c r="DI41" s="4">
        <v>0.41</v>
      </c>
      <c r="DJ41" s="4">
        <v>2</v>
      </c>
      <c r="DK41" s="4">
        <v>2</v>
      </c>
      <c r="DL41" s="4">
        <v>0.25</v>
      </c>
      <c r="DM41" s="4">
        <v>1.06</v>
      </c>
      <c r="DN41" s="4">
        <v>0.72</v>
      </c>
      <c r="DO41" s="4">
        <v>0.98</v>
      </c>
      <c r="DP41" s="4">
        <v>0.7</v>
      </c>
      <c r="DQ41" s="4">
        <v>0.95</v>
      </c>
      <c r="DR41" s="4">
        <v>0.71</v>
      </c>
      <c r="DS41" s="4">
        <v>0.53</v>
      </c>
      <c r="DT41" s="4">
        <v>1.43</v>
      </c>
      <c r="DU41" s="4">
        <v>1.02</v>
      </c>
      <c r="DV41" s="4">
        <v>1</v>
      </c>
      <c r="DW41" s="4">
        <v>1.22</v>
      </c>
      <c r="DX41" s="4">
        <v>1.1299999999999999</v>
      </c>
      <c r="DY41" s="4">
        <v>0.24</v>
      </c>
      <c r="DZ41" s="4">
        <v>0.5</v>
      </c>
      <c r="EA41" s="4">
        <v>2</v>
      </c>
      <c r="EB41" s="4">
        <v>1.2</v>
      </c>
      <c r="EC41" s="4">
        <v>0.92</v>
      </c>
      <c r="ED41" s="4">
        <v>1.75</v>
      </c>
      <c r="EE41" s="4">
        <v>0.99</v>
      </c>
      <c r="EF41" s="4">
        <v>0.24</v>
      </c>
      <c r="EG41" s="4">
        <v>0.42</v>
      </c>
      <c r="EH41" s="4">
        <v>0.42</v>
      </c>
      <c r="EI41" s="4">
        <v>1.31</v>
      </c>
      <c r="EJ41" s="4">
        <v>0.64</v>
      </c>
      <c r="EK41" s="4">
        <v>0.36</v>
      </c>
      <c r="EL41" s="4">
        <v>2</v>
      </c>
      <c r="EM41" s="4">
        <v>0.64</v>
      </c>
      <c r="EN41" s="4">
        <v>0.85</v>
      </c>
      <c r="EO41" s="4">
        <v>0.48</v>
      </c>
      <c r="EP41" s="4">
        <v>0.6</v>
      </c>
      <c r="EQ41" s="4">
        <v>0.05</v>
      </c>
    </row>
    <row r="42" spans="1:147" x14ac:dyDescent="0.25">
      <c r="A42" s="1" t="s">
        <v>22</v>
      </c>
      <c r="B42" s="8" t="s">
        <v>31</v>
      </c>
      <c r="C42" s="4">
        <v>0.02</v>
      </c>
      <c r="D42" s="4">
        <v>0.06</v>
      </c>
      <c r="E42" s="4">
        <v>0.01</v>
      </c>
      <c r="F42" s="4">
        <v>0.1</v>
      </c>
      <c r="G42" s="4">
        <v>0.02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0.05</v>
      </c>
      <c r="V42" s="4"/>
      <c r="W42" s="4">
        <v>0.12</v>
      </c>
      <c r="X42" s="4"/>
      <c r="Y42" s="4"/>
      <c r="Z42" s="4">
        <v>0.02</v>
      </c>
      <c r="AA42" s="4">
        <v>7.0000000000000007E-2</v>
      </c>
      <c r="AB42" s="4">
        <v>0.11</v>
      </c>
      <c r="AC42" s="4"/>
      <c r="AD42" s="4"/>
      <c r="AE42" s="4"/>
      <c r="AF42" s="4"/>
      <c r="AG42" s="4">
        <v>0.22</v>
      </c>
      <c r="AH42" s="4"/>
      <c r="AI42" s="4">
        <v>0.05</v>
      </c>
      <c r="AJ42" s="4">
        <v>0.05</v>
      </c>
      <c r="AK42" s="4"/>
      <c r="AL42" s="4"/>
      <c r="AM42" s="4">
        <v>0.03</v>
      </c>
      <c r="AN42" s="4"/>
      <c r="AO42" s="4"/>
      <c r="AP42" s="4">
        <v>0.01</v>
      </c>
      <c r="AQ42" s="4">
        <v>0.06</v>
      </c>
      <c r="AR42" s="4">
        <v>0.01</v>
      </c>
      <c r="AS42" s="4"/>
      <c r="AT42" s="4"/>
      <c r="AU42" s="4">
        <v>0.02</v>
      </c>
      <c r="AV42" s="4">
        <v>0.06</v>
      </c>
      <c r="AW42" s="4">
        <v>0.08</v>
      </c>
      <c r="AX42" s="4">
        <v>0.09</v>
      </c>
      <c r="AY42" s="4">
        <v>7.0000000000000007E-2</v>
      </c>
      <c r="AZ42" s="4">
        <v>0.68</v>
      </c>
      <c r="BA42" s="4">
        <v>0.09</v>
      </c>
      <c r="BB42" s="4">
        <v>7.0000000000000007E-2</v>
      </c>
      <c r="BC42" s="4">
        <v>0.04</v>
      </c>
      <c r="BD42" s="4">
        <v>0.03</v>
      </c>
      <c r="BE42" s="4"/>
      <c r="BF42" s="4">
        <v>0.09</v>
      </c>
      <c r="BG42" s="4">
        <v>0.09</v>
      </c>
      <c r="BH42" s="4">
        <v>0.09</v>
      </c>
      <c r="BI42" s="4">
        <v>7.0000000000000007E-2</v>
      </c>
      <c r="BJ42" s="4">
        <v>0.04</v>
      </c>
      <c r="BK42" s="4">
        <v>0.02</v>
      </c>
      <c r="BL42" s="4">
        <v>0.15</v>
      </c>
      <c r="BM42" s="4"/>
      <c r="BN42" s="4"/>
      <c r="BO42" s="4">
        <v>0.02</v>
      </c>
      <c r="BP42" s="4"/>
      <c r="BQ42" s="4">
        <v>0.1</v>
      </c>
      <c r="BR42" s="4">
        <v>0.11</v>
      </c>
      <c r="BS42" s="4">
        <v>0.11</v>
      </c>
      <c r="BT42" s="4">
        <v>0.09</v>
      </c>
      <c r="BU42" s="4">
        <v>0.03</v>
      </c>
      <c r="BV42" s="4"/>
      <c r="BW42" s="4"/>
      <c r="BX42" s="4"/>
      <c r="BY42" s="4"/>
      <c r="BZ42" s="4">
        <v>0.12</v>
      </c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>
        <v>7.0000000000000007E-2</v>
      </c>
      <c r="CP42" s="4">
        <v>0.1</v>
      </c>
      <c r="CQ42" s="4">
        <v>0.25</v>
      </c>
      <c r="CR42" s="4">
        <v>0.16</v>
      </c>
      <c r="CS42" s="4">
        <v>0.02</v>
      </c>
      <c r="CT42" s="4">
        <v>0.11</v>
      </c>
      <c r="CU42" s="4">
        <v>0.15</v>
      </c>
      <c r="CV42" s="4"/>
      <c r="CW42" s="4">
        <v>0.01</v>
      </c>
      <c r="CX42" s="4">
        <v>0.04</v>
      </c>
      <c r="CY42" s="4"/>
      <c r="CZ42" s="4">
        <v>0.06</v>
      </c>
      <c r="DA42" s="4">
        <v>0.06</v>
      </c>
      <c r="DB42" s="4"/>
      <c r="DC42" s="4">
        <v>0.11</v>
      </c>
      <c r="DD42" s="4">
        <v>0.02</v>
      </c>
      <c r="DE42" s="4"/>
      <c r="DF42" s="4">
        <v>0.12</v>
      </c>
      <c r="DG42" s="4">
        <v>0.01</v>
      </c>
      <c r="DH42" s="4">
        <v>0.01</v>
      </c>
      <c r="DI42" s="4">
        <v>0.01</v>
      </c>
      <c r="DJ42" s="4"/>
      <c r="DK42" s="4"/>
      <c r="DL42" s="4">
        <v>0.01</v>
      </c>
      <c r="DM42" s="4">
        <v>0.01</v>
      </c>
      <c r="DN42" s="4">
        <v>7.0000000000000007E-2</v>
      </c>
      <c r="DO42" s="4">
        <v>0.05</v>
      </c>
      <c r="DP42" s="4"/>
      <c r="DQ42" s="4"/>
      <c r="DR42" s="4">
        <v>0.02</v>
      </c>
      <c r="DS42" s="4"/>
      <c r="DT42" s="4"/>
      <c r="DU42" s="4">
        <v>7.0000000000000007E-2</v>
      </c>
      <c r="DV42" s="4"/>
      <c r="DW42" s="4"/>
      <c r="DX42" s="4">
        <v>0.01</v>
      </c>
      <c r="DY42" s="4">
        <v>0.01</v>
      </c>
      <c r="DZ42" s="4"/>
      <c r="EA42" s="4"/>
      <c r="EB42" s="4"/>
      <c r="EC42" s="4"/>
      <c r="ED42" s="4"/>
      <c r="EE42" s="4"/>
      <c r="EF42" s="4">
        <v>0.05</v>
      </c>
      <c r="EG42" s="4">
        <v>0.04</v>
      </c>
      <c r="EH42" s="4">
        <v>0.06</v>
      </c>
      <c r="EI42" s="4">
        <v>0.09</v>
      </c>
      <c r="EJ42" s="4">
        <v>0.03</v>
      </c>
      <c r="EK42" s="4"/>
      <c r="EL42" s="4"/>
      <c r="EM42" s="4">
        <v>0.03</v>
      </c>
      <c r="EN42" s="4">
        <v>0.04</v>
      </c>
      <c r="EO42" s="4">
        <v>0.05</v>
      </c>
      <c r="EP42" s="4">
        <v>0.03</v>
      </c>
      <c r="EQ42" s="4"/>
    </row>
    <row r="43" spans="1:147" x14ac:dyDescent="0.25">
      <c r="A43" s="1" t="s">
        <v>22</v>
      </c>
      <c r="B43" s="8" t="s">
        <v>32</v>
      </c>
      <c r="C43" s="4">
        <v>0.02</v>
      </c>
      <c r="D43" s="4">
        <v>0.06</v>
      </c>
      <c r="E43" s="4">
        <v>0.01</v>
      </c>
      <c r="F43" s="4">
        <v>0.44</v>
      </c>
      <c r="G43" s="4">
        <v>0.02</v>
      </c>
      <c r="H43" s="4"/>
      <c r="I43" s="4">
        <v>0.04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>
        <v>0.01</v>
      </c>
      <c r="U43" s="4">
        <v>0.21</v>
      </c>
      <c r="V43" s="4"/>
      <c r="W43" s="4">
        <v>0.62</v>
      </c>
      <c r="X43" s="4"/>
      <c r="Y43" s="4"/>
      <c r="Z43" s="4" t="s">
        <v>332</v>
      </c>
      <c r="AA43" s="4">
        <v>0.33</v>
      </c>
      <c r="AB43" s="4">
        <v>0.25</v>
      </c>
      <c r="AC43" s="4"/>
      <c r="AD43" s="4"/>
      <c r="AE43" s="4">
        <v>0.01</v>
      </c>
      <c r="AF43" s="4"/>
      <c r="AG43" s="4">
        <v>1.1200000000000001</v>
      </c>
      <c r="AH43" s="4"/>
      <c r="AI43" s="4">
        <v>0.05</v>
      </c>
      <c r="AJ43" s="4">
        <v>0.27</v>
      </c>
      <c r="AK43" s="4"/>
      <c r="AL43" s="4"/>
      <c r="AM43" s="4">
        <v>0.08</v>
      </c>
      <c r="AN43" s="4"/>
      <c r="AO43" s="4"/>
      <c r="AP43" s="4">
        <v>0.05</v>
      </c>
      <c r="AQ43" s="4">
        <v>0.26</v>
      </c>
      <c r="AR43" s="4">
        <v>0.06</v>
      </c>
      <c r="AS43" s="4"/>
      <c r="AT43" s="4"/>
      <c r="AU43" s="4">
        <v>0.06</v>
      </c>
      <c r="AV43" s="4">
        <v>0.28000000000000003</v>
      </c>
      <c r="AW43" s="4">
        <v>0.38</v>
      </c>
      <c r="AX43" s="4">
        <v>0.6</v>
      </c>
      <c r="AY43" s="4">
        <v>0.37</v>
      </c>
      <c r="AZ43" s="4">
        <v>0.41</v>
      </c>
      <c r="BA43" s="4">
        <v>0.46</v>
      </c>
      <c r="BB43" s="4">
        <v>0.32</v>
      </c>
      <c r="BC43" s="4">
        <v>0.17</v>
      </c>
      <c r="BD43" s="4">
        <v>0.13</v>
      </c>
      <c r="BE43" s="4"/>
      <c r="BF43" s="4">
        <v>0.59</v>
      </c>
      <c r="BG43" s="4">
        <v>0.6</v>
      </c>
      <c r="BH43" s="4">
        <v>0.61</v>
      </c>
      <c r="BI43" s="4">
        <v>0.34</v>
      </c>
      <c r="BJ43" s="4">
        <v>0.16</v>
      </c>
      <c r="BK43" s="4">
        <v>0.08</v>
      </c>
      <c r="BL43" s="4">
        <v>0.73</v>
      </c>
      <c r="BM43" s="4">
        <v>0.01</v>
      </c>
      <c r="BN43" s="4">
        <v>0.01</v>
      </c>
      <c r="BO43" s="4">
        <v>0.08</v>
      </c>
      <c r="BP43" s="4">
        <v>0.02</v>
      </c>
      <c r="BQ43" s="4">
        <v>0.49</v>
      </c>
      <c r="BR43" s="4">
        <v>0.54</v>
      </c>
      <c r="BS43" s="4">
        <v>0.56999999999999995</v>
      </c>
      <c r="BT43" s="4">
        <v>0.44</v>
      </c>
      <c r="BU43" s="4">
        <v>0.14000000000000001</v>
      </c>
      <c r="BV43" s="4"/>
      <c r="BW43" s="4"/>
      <c r="BX43" s="4"/>
      <c r="BY43" s="4"/>
      <c r="BZ43" s="4">
        <v>0.62</v>
      </c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>
        <v>0.35</v>
      </c>
      <c r="CP43" s="4">
        <v>0.48</v>
      </c>
      <c r="CQ43" s="4">
        <v>1.02</v>
      </c>
      <c r="CR43" s="4">
        <v>0.74</v>
      </c>
      <c r="CS43" s="4">
        <v>0.15</v>
      </c>
      <c r="CT43" s="4">
        <v>0.5</v>
      </c>
      <c r="CU43" s="4">
        <v>0.72</v>
      </c>
      <c r="CV43" s="4"/>
      <c r="CW43" s="4">
        <v>0.04</v>
      </c>
      <c r="CX43" s="4">
        <v>0.19</v>
      </c>
      <c r="CY43" s="4">
        <v>0.03</v>
      </c>
      <c r="CZ43" s="4">
        <v>0.32</v>
      </c>
      <c r="DA43" s="4">
        <v>0.27</v>
      </c>
      <c r="DB43" s="4"/>
      <c r="DC43" s="4">
        <v>0.49</v>
      </c>
      <c r="DD43" s="4">
        <v>0.02</v>
      </c>
      <c r="DE43" s="4">
        <v>0.1</v>
      </c>
      <c r="DF43" s="4">
        <v>0.12</v>
      </c>
      <c r="DG43" s="4">
        <v>0.01</v>
      </c>
      <c r="DH43" s="4">
        <v>0.01</v>
      </c>
      <c r="DI43" s="4">
        <v>0.03</v>
      </c>
      <c r="DJ43" s="4"/>
      <c r="DK43" s="4"/>
      <c r="DL43" s="4">
        <v>0.13</v>
      </c>
      <c r="DM43" s="4">
        <v>0.06</v>
      </c>
      <c r="DN43" s="4">
        <v>0.28999999999999998</v>
      </c>
      <c r="DO43" s="4">
        <v>0.22</v>
      </c>
      <c r="DP43" s="4"/>
      <c r="DQ43" s="4">
        <v>7.0000000000000007E-2</v>
      </c>
      <c r="DR43" s="4">
        <v>7.0000000000000007E-2</v>
      </c>
      <c r="DS43" s="4"/>
      <c r="DT43" s="4"/>
      <c r="DU43" s="4">
        <v>7.0000000000000007E-2</v>
      </c>
      <c r="DV43" s="4"/>
      <c r="DW43" s="4"/>
      <c r="DX43" s="4">
        <v>0.01</v>
      </c>
      <c r="DY43" s="4">
        <v>0.01</v>
      </c>
      <c r="DZ43" s="4"/>
      <c r="EA43" s="4"/>
      <c r="EB43" s="4">
        <v>0.04</v>
      </c>
      <c r="EC43" s="4">
        <v>0.01</v>
      </c>
      <c r="ED43" s="4"/>
      <c r="EE43" s="4"/>
      <c r="EF43" s="4">
        <v>0.23</v>
      </c>
      <c r="EG43" s="4">
        <v>0.2</v>
      </c>
      <c r="EH43" s="4">
        <v>0.28999999999999998</v>
      </c>
      <c r="EI43" s="4">
        <v>0.46</v>
      </c>
      <c r="EJ43" s="4">
        <v>0.12</v>
      </c>
      <c r="EK43" s="4"/>
      <c r="EL43" s="4"/>
      <c r="EM43" s="4">
        <v>0.15</v>
      </c>
      <c r="EN43" s="4">
        <v>0.18</v>
      </c>
      <c r="EO43" s="4">
        <v>0.22</v>
      </c>
      <c r="EP43" s="4">
        <v>0.13</v>
      </c>
      <c r="EQ43" s="4">
        <v>0.01</v>
      </c>
    </row>
    <row r="44" spans="1:147" x14ac:dyDescent="0.25">
      <c r="A44" s="1" t="s">
        <v>23</v>
      </c>
      <c r="B44" s="8" t="s">
        <v>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>
        <v>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>
        <v>0</v>
      </c>
      <c r="BT44" s="4"/>
      <c r="BU44" s="4"/>
      <c r="BV44" s="4"/>
      <c r="BW44" s="4"/>
      <c r="BX44" s="4"/>
      <c r="BY44" s="4"/>
      <c r="BZ44" s="4">
        <v>0</v>
      </c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>
        <v>0</v>
      </c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>
        <v>0.01</v>
      </c>
    </row>
    <row r="45" spans="1:147" x14ac:dyDescent="0.25">
      <c r="A45" s="1" t="s">
        <v>23</v>
      </c>
      <c r="B45" s="8" t="s">
        <v>32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>
        <v>0.01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>
        <v>0.01</v>
      </c>
      <c r="BT45" s="4"/>
      <c r="BU45" s="4"/>
      <c r="BV45" s="4"/>
      <c r="BW45" s="4"/>
      <c r="BX45" s="4"/>
      <c r="BY45" s="4"/>
      <c r="BZ45" s="4">
        <v>0.01</v>
      </c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>
        <v>1.1200000000000001</v>
      </c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>
        <v>0</v>
      </c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</row>
    <row r="46" spans="1:147" x14ac:dyDescent="0.25">
      <c r="A46" s="1" t="s">
        <v>24</v>
      </c>
      <c r="B46" s="8" t="s">
        <v>31</v>
      </c>
      <c r="C46" s="4">
        <v>0.24</v>
      </c>
      <c r="D46" s="4">
        <v>0.09</v>
      </c>
      <c r="E46" s="4">
        <v>0.38</v>
      </c>
      <c r="F46" s="4">
        <v>0.83</v>
      </c>
      <c r="G46" s="4">
        <v>0.16</v>
      </c>
      <c r="H46" s="4"/>
      <c r="I46" s="4">
        <v>0.1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>
        <v>0.37</v>
      </c>
      <c r="X46" s="4"/>
      <c r="Y46" s="4"/>
      <c r="Z46" s="4">
        <v>0.01</v>
      </c>
      <c r="AA46" s="4">
        <v>0.55000000000000004</v>
      </c>
      <c r="AB46" s="4"/>
      <c r="AC46" s="4"/>
      <c r="AD46" s="4"/>
      <c r="AE46" s="4"/>
      <c r="AF46" s="4">
        <v>0.26</v>
      </c>
      <c r="AG46" s="4">
        <v>0.04</v>
      </c>
      <c r="AH46" s="4"/>
      <c r="AI46" s="4">
        <v>0.32</v>
      </c>
      <c r="AJ46" s="4">
        <v>0.59</v>
      </c>
      <c r="AK46" s="4"/>
      <c r="AL46" s="4">
        <v>0.16</v>
      </c>
      <c r="AM46" s="4"/>
      <c r="AN46" s="4">
        <v>0.14000000000000001</v>
      </c>
      <c r="AO46" s="4"/>
      <c r="AP46" s="4">
        <v>0.06</v>
      </c>
      <c r="AQ46" s="4"/>
      <c r="AR46" s="4">
        <v>0.5</v>
      </c>
      <c r="AS46" s="4"/>
      <c r="AT46" s="4"/>
      <c r="AU46" s="4">
        <v>0.03</v>
      </c>
      <c r="AV46" s="4">
        <v>0.03</v>
      </c>
      <c r="AW46" s="4"/>
      <c r="AX46" s="4">
        <v>0.82</v>
      </c>
      <c r="AY46" s="4">
        <v>0.35</v>
      </c>
      <c r="AZ46" s="4">
        <v>0.49</v>
      </c>
      <c r="BA46" s="4">
        <v>0.71</v>
      </c>
      <c r="BB46" s="4">
        <v>0.54</v>
      </c>
      <c r="BC46" s="4"/>
      <c r="BD46" s="4">
        <v>0.14000000000000001</v>
      </c>
      <c r="BE46" s="4"/>
      <c r="BF46" s="4">
        <v>0.8</v>
      </c>
      <c r="BG46" s="4">
        <v>0.8</v>
      </c>
      <c r="BH46" s="4">
        <v>0.77</v>
      </c>
      <c r="BI46" s="4"/>
      <c r="BJ46" s="4">
        <v>0.09</v>
      </c>
      <c r="BK46" s="4"/>
      <c r="BL46" s="4">
        <v>0.09</v>
      </c>
      <c r="BM46" s="4">
        <v>0.03</v>
      </c>
      <c r="BN46" s="4">
        <v>0.02</v>
      </c>
      <c r="BO46" s="4">
        <v>0.51</v>
      </c>
      <c r="BP46" s="4"/>
      <c r="BQ46" s="4">
        <v>0.82</v>
      </c>
      <c r="BR46" s="4"/>
      <c r="BS46" s="4">
        <v>0.3</v>
      </c>
      <c r="BT46" s="4">
        <v>0.32</v>
      </c>
      <c r="BU46" s="4">
        <v>0.15</v>
      </c>
      <c r="BV46" s="4"/>
      <c r="BW46" s="4"/>
      <c r="BX46" s="4"/>
      <c r="BY46" s="4"/>
      <c r="BZ46" s="4">
        <v>0.37</v>
      </c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>
        <v>0.23</v>
      </c>
      <c r="CP46" s="4">
        <v>0.01</v>
      </c>
      <c r="CQ46" s="4">
        <v>0.69</v>
      </c>
      <c r="CR46" s="4"/>
      <c r="CS46" s="4">
        <v>0.36</v>
      </c>
      <c r="CT46" s="4">
        <v>0.69</v>
      </c>
      <c r="CU46" s="4"/>
      <c r="CV46" s="4"/>
      <c r="CW46" s="4">
        <v>7.0000000000000007E-2</v>
      </c>
      <c r="CX46" s="4"/>
      <c r="CY46" s="4">
        <v>0.12</v>
      </c>
      <c r="CZ46" s="4">
        <v>0.03</v>
      </c>
      <c r="DA46" s="4">
        <v>0.28999999999999998</v>
      </c>
      <c r="DB46" s="4"/>
      <c r="DC46" s="4">
        <v>0.09</v>
      </c>
      <c r="DD46" s="4">
        <v>0.16</v>
      </c>
      <c r="DE46" s="4">
        <v>0.02</v>
      </c>
      <c r="DF46" s="4">
        <v>0.61</v>
      </c>
      <c r="DG46" s="4"/>
      <c r="DH46" s="4">
        <v>0.15</v>
      </c>
      <c r="DI46" s="4">
        <v>0.04</v>
      </c>
      <c r="DJ46" s="4"/>
      <c r="DK46" s="4"/>
      <c r="DL46" s="4">
        <v>0.47</v>
      </c>
      <c r="DM46" s="4">
        <v>0.1</v>
      </c>
      <c r="DN46" s="4">
        <v>0.61</v>
      </c>
      <c r="DO46" s="4">
        <v>0.57999999999999996</v>
      </c>
      <c r="DP46" s="4"/>
      <c r="DQ46" s="4">
        <v>0.27</v>
      </c>
      <c r="DR46" s="4">
        <v>0.63</v>
      </c>
      <c r="DS46" s="4"/>
      <c r="DT46" s="4">
        <v>0.23</v>
      </c>
      <c r="DU46" s="4">
        <v>0.52</v>
      </c>
      <c r="DV46" s="4">
        <v>0.41</v>
      </c>
      <c r="DW46" s="4">
        <v>0.04</v>
      </c>
      <c r="DX46" s="4">
        <v>0.37</v>
      </c>
      <c r="DY46" s="4">
        <v>0.37</v>
      </c>
      <c r="DZ46" s="4"/>
      <c r="EA46" s="4"/>
      <c r="EB46" s="4">
        <v>0.14000000000000001</v>
      </c>
      <c r="EC46" s="4"/>
      <c r="ED46" s="4"/>
      <c r="EE46" s="4">
        <v>0.32</v>
      </c>
      <c r="EF46" s="4"/>
      <c r="EG46" s="4"/>
      <c r="EH46" s="4">
        <v>0.56999999999999995</v>
      </c>
      <c r="EI46" s="4"/>
      <c r="EJ46" s="4"/>
      <c r="EK46" s="4"/>
      <c r="EL46" s="4"/>
      <c r="EM46" s="4"/>
      <c r="EN46" s="4"/>
      <c r="EO46" s="4">
        <v>0.27</v>
      </c>
      <c r="EP46" s="4">
        <v>0.64</v>
      </c>
      <c r="EQ46" s="4">
        <v>0.32</v>
      </c>
    </row>
    <row r="47" spans="1:147" x14ac:dyDescent="0.25">
      <c r="A47" s="1" t="s">
        <v>25</v>
      </c>
      <c r="B47" s="8" t="s">
        <v>31</v>
      </c>
      <c r="C47" s="4"/>
      <c r="D47" s="4"/>
      <c r="E47" s="4"/>
      <c r="F47" s="4"/>
      <c r="G47" s="4">
        <v>7.0000000000000007E-2</v>
      </c>
      <c r="H47" s="4"/>
      <c r="I47" s="4">
        <v>0.28000000000000003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v>0.01</v>
      </c>
      <c r="AE47" s="4">
        <v>0.01</v>
      </c>
      <c r="AF47" s="4"/>
      <c r="AG47" s="4"/>
      <c r="AH47" s="4"/>
      <c r="AI47" s="4"/>
      <c r="AJ47" s="4"/>
      <c r="AK47" s="4"/>
      <c r="AL47" s="4">
        <v>0.23</v>
      </c>
      <c r="AM47" s="4">
        <v>0.34</v>
      </c>
      <c r="AN47" s="4">
        <v>0.2</v>
      </c>
      <c r="AO47" s="4"/>
      <c r="AP47" s="4">
        <v>0.1</v>
      </c>
      <c r="AQ47" s="4"/>
      <c r="AR47" s="4"/>
      <c r="AS47" s="4"/>
      <c r="AT47" s="4"/>
      <c r="AU47" s="4">
        <v>0.15</v>
      </c>
      <c r="AV47" s="4"/>
      <c r="AW47" s="4">
        <v>0.28000000000000003</v>
      </c>
      <c r="AX47" s="4"/>
      <c r="AY47" s="4"/>
      <c r="AZ47" s="4">
        <v>0.01</v>
      </c>
      <c r="BA47" s="4">
        <v>0.05</v>
      </c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>
        <v>0.23</v>
      </c>
      <c r="BP47" s="4"/>
      <c r="BQ47" s="4">
        <v>0.01</v>
      </c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>
        <v>0.22</v>
      </c>
      <c r="CP47" s="4"/>
      <c r="CQ47" s="4"/>
      <c r="CR47" s="4"/>
      <c r="CS47" s="4">
        <v>0.36</v>
      </c>
      <c r="CT47" s="4"/>
      <c r="CU47" s="4"/>
      <c r="CV47" s="4"/>
      <c r="CW47" s="4">
        <v>0.09</v>
      </c>
      <c r="CX47" s="4"/>
      <c r="CY47" s="4"/>
      <c r="CZ47" s="4"/>
      <c r="DA47" s="4"/>
      <c r="DB47" s="4"/>
      <c r="DC47" s="4"/>
      <c r="DD47" s="4">
        <v>0.05</v>
      </c>
      <c r="DE47" s="4"/>
      <c r="DF47" s="4"/>
      <c r="DG47" s="4"/>
      <c r="DH47" s="4"/>
      <c r="DI47" s="4"/>
      <c r="DJ47" s="4"/>
      <c r="DK47" s="4"/>
      <c r="DL47" s="4">
        <v>0.28999999999999998</v>
      </c>
      <c r="DM47" s="4">
        <v>0.3</v>
      </c>
      <c r="DN47" s="4"/>
      <c r="DO47" s="4"/>
      <c r="DP47" s="4"/>
      <c r="DQ47" s="4">
        <v>0.23</v>
      </c>
      <c r="DR47" s="4"/>
      <c r="DS47" s="4"/>
      <c r="DT47" s="4"/>
      <c r="DU47" s="4">
        <v>0</v>
      </c>
      <c r="DV47" s="4"/>
      <c r="DW47" s="4"/>
      <c r="DX47" s="4"/>
      <c r="DY47" s="4"/>
      <c r="DZ47" s="4"/>
      <c r="EA47" s="4"/>
      <c r="EB47" s="4">
        <v>0.22</v>
      </c>
      <c r="EC47" s="4">
        <v>0.12</v>
      </c>
      <c r="ED47" s="4"/>
      <c r="EE47" s="4"/>
      <c r="EF47" s="4"/>
      <c r="EG47" s="4"/>
      <c r="EH47" s="4"/>
      <c r="EI47" s="4"/>
      <c r="EJ47" s="4">
        <v>0.23</v>
      </c>
      <c r="EK47" s="4"/>
      <c r="EL47" s="4"/>
      <c r="EM47" s="4">
        <v>0.08</v>
      </c>
      <c r="EN47" s="4">
        <v>0.12</v>
      </c>
      <c r="EO47" s="4"/>
      <c r="EP47" s="4"/>
      <c r="EQ47" s="4"/>
    </row>
    <row r="48" spans="1:147" x14ac:dyDescent="0.25">
      <c r="A48" s="1" t="s">
        <v>60</v>
      </c>
      <c r="B48" s="8" t="s">
        <v>31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>
        <v>0</v>
      </c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</row>
    <row r="49" spans="1:147" x14ac:dyDescent="0.25">
      <c r="A49" s="1" t="s">
        <v>61</v>
      </c>
      <c r="B49" s="8" t="s">
        <v>31</v>
      </c>
      <c r="C49" s="4"/>
      <c r="D49" s="4">
        <v>0.03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>
        <v>0.15</v>
      </c>
      <c r="V49" s="4"/>
      <c r="W49" s="4">
        <v>0.14000000000000001</v>
      </c>
      <c r="X49" s="4"/>
      <c r="Y49" s="4"/>
      <c r="Z49" s="4"/>
      <c r="AA49" s="4"/>
      <c r="AB49" s="4">
        <v>0.13</v>
      </c>
      <c r="AC49" s="4"/>
      <c r="AD49" s="4"/>
      <c r="AE49" s="4"/>
      <c r="AF49" s="4"/>
      <c r="AG49" s="4">
        <v>0.12</v>
      </c>
      <c r="AH49" s="4">
        <v>0.06</v>
      </c>
      <c r="AI49" s="4">
        <v>0.03</v>
      </c>
      <c r="AJ49" s="4"/>
      <c r="AK49" s="4"/>
      <c r="AL49" s="4"/>
      <c r="AM49" s="4"/>
      <c r="AN49" s="4"/>
      <c r="AO49" s="4"/>
      <c r="AP49" s="4">
        <v>7.0000000000000007E-2</v>
      </c>
      <c r="AQ49" s="4"/>
      <c r="AR49" s="4">
        <v>0.03</v>
      </c>
      <c r="AS49" s="4"/>
      <c r="AT49" s="4"/>
      <c r="AU49" s="4"/>
      <c r="AV49" s="4"/>
      <c r="AW49" s="4"/>
      <c r="AX49" s="4">
        <v>0.17</v>
      </c>
      <c r="AY49" s="4"/>
      <c r="AZ49" s="4"/>
      <c r="BA49" s="4"/>
      <c r="BB49" s="4"/>
      <c r="BC49" s="4">
        <v>0.08</v>
      </c>
      <c r="BD49" s="4"/>
      <c r="BE49" s="4"/>
      <c r="BF49" s="4">
        <v>0.17</v>
      </c>
      <c r="BG49" s="4">
        <v>0.16</v>
      </c>
      <c r="BH49" s="4">
        <v>0.15</v>
      </c>
      <c r="BI49" s="4">
        <v>0.03</v>
      </c>
      <c r="BJ49" s="4"/>
      <c r="BK49" s="4">
        <v>0.02</v>
      </c>
      <c r="BL49" s="4">
        <v>0.01</v>
      </c>
      <c r="BM49" s="4"/>
      <c r="BN49" s="4"/>
      <c r="BO49" s="4"/>
      <c r="BP49" s="4"/>
      <c r="BQ49" s="4">
        <v>0.04</v>
      </c>
      <c r="BR49" s="4">
        <v>0.05</v>
      </c>
      <c r="BS49" s="4">
        <v>0.14000000000000001</v>
      </c>
      <c r="BT49" s="4"/>
      <c r="BU49" s="4"/>
      <c r="BV49" s="4"/>
      <c r="BW49" s="4"/>
      <c r="BX49" s="4"/>
      <c r="BY49" s="4"/>
      <c r="BZ49" s="4">
        <v>0.14000000000000001</v>
      </c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>
        <v>1.1599999999999999</v>
      </c>
      <c r="CS49" s="4">
        <v>0.02</v>
      </c>
      <c r="CT49" s="4"/>
      <c r="CU49" s="4">
        <v>1.1100000000000001</v>
      </c>
      <c r="CV49" s="4"/>
      <c r="CW49" s="4"/>
      <c r="CX49" s="4"/>
      <c r="CY49" s="4">
        <v>1.95</v>
      </c>
      <c r="CZ49" s="4">
        <v>0.87</v>
      </c>
      <c r="DA49" s="4">
        <v>0.71</v>
      </c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>
        <v>0.09</v>
      </c>
      <c r="DO49" s="4">
        <v>0.08</v>
      </c>
      <c r="DP49" s="4"/>
      <c r="DQ49" s="4"/>
      <c r="DR49" s="4"/>
      <c r="DS49" s="4"/>
      <c r="DT49" s="4"/>
      <c r="DU49" s="4">
        <v>7.0000000000000007E-2</v>
      </c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>
        <v>0.17</v>
      </c>
      <c r="EP49" s="4"/>
      <c r="EQ49" s="4">
        <v>1</v>
      </c>
    </row>
    <row r="50" spans="1:147" x14ac:dyDescent="0.25">
      <c r="A50" s="1" t="s">
        <v>26</v>
      </c>
      <c r="B50" s="8" t="s">
        <v>31</v>
      </c>
      <c r="C50" s="4">
        <v>7.0000000000000007E-2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>
        <v>0.56999999999999995</v>
      </c>
      <c r="AZ50" s="4"/>
      <c r="BA50" s="4">
        <v>0.14000000000000001</v>
      </c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>
        <v>0.04</v>
      </c>
      <c r="CP50" s="4"/>
      <c r="CQ50" s="4"/>
      <c r="CR50" s="4"/>
      <c r="CS50" s="4"/>
      <c r="CT50" s="4"/>
      <c r="CU50" s="4"/>
      <c r="CV50" s="4"/>
      <c r="CW50" s="4"/>
      <c r="CX50" s="4">
        <v>0.28000000000000003</v>
      </c>
      <c r="CY50" s="4">
        <v>7.0000000000000007E-2</v>
      </c>
      <c r="CZ50" s="4"/>
      <c r="DA50" s="4">
        <v>0.04</v>
      </c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>
        <v>0</v>
      </c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</row>
    <row r="51" spans="1:147" x14ac:dyDescent="0.25">
      <c r="A51" s="1" t="s">
        <v>27</v>
      </c>
      <c r="B51" s="8" t="s">
        <v>32</v>
      </c>
      <c r="C51" s="4">
        <v>0.23</v>
      </c>
      <c r="D51" s="4">
        <v>0.42</v>
      </c>
      <c r="E51" s="4">
        <v>0.35</v>
      </c>
      <c r="F51" s="4">
        <v>0.19</v>
      </c>
      <c r="G51" s="4">
        <v>0.47</v>
      </c>
      <c r="H51" s="4">
        <v>0.25</v>
      </c>
      <c r="I51" s="4">
        <v>0.06</v>
      </c>
      <c r="J51" s="4"/>
      <c r="K51" s="4"/>
      <c r="L51" s="4"/>
      <c r="M51" s="4"/>
      <c r="N51" s="4"/>
      <c r="O51" s="4"/>
      <c r="P51" s="4"/>
      <c r="Q51" s="4"/>
      <c r="R51" s="4"/>
      <c r="S51" s="4">
        <v>0.32</v>
      </c>
      <c r="T51" s="4">
        <v>0.33</v>
      </c>
      <c r="U51" s="4">
        <v>0.37</v>
      </c>
      <c r="V51" s="4">
        <v>1</v>
      </c>
      <c r="W51" s="4">
        <v>0.09</v>
      </c>
      <c r="X51" s="4">
        <v>1</v>
      </c>
      <c r="Y51" s="4">
        <v>0.23</v>
      </c>
      <c r="Z51" s="4">
        <v>0.13</v>
      </c>
      <c r="AA51" s="4">
        <v>0.04</v>
      </c>
      <c r="AB51" s="4">
        <v>0.35</v>
      </c>
      <c r="AC51" s="4">
        <v>0.24</v>
      </c>
      <c r="AD51" s="4">
        <v>0.5</v>
      </c>
      <c r="AE51" s="4">
        <v>0.42</v>
      </c>
      <c r="AF51" s="4">
        <v>0.02</v>
      </c>
      <c r="AG51" s="4">
        <v>7.0000000000000007E-2</v>
      </c>
      <c r="AH51" s="4"/>
      <c r="AI51" s="4">
        <v>0.56999999999999995</v>
      </c>
      <c r="AJ51" s="4">
        <v>0.28999999999999998</v>
      </c>
      <c r="AK51" s="4">
        <v>0.06</v>
      </c>
      <c r="AL51" s="4">
        <v>0.34</v>
      </c>
      <c r="AM51" s="4">
        <v>0.42</v>
      </c>
      <c r="AN51" s="4">
        <v>0.41</v>
      </c>
      <c r="AO51" s="4">
        <v>1.4999999999999999E-2</v>
      </c>
      <c r="AP51" s="4">
        <v>0.46</v>
      </c>
      <c r="AQ51" s="4">
        <v>0.03</v>
      </c>
      <c r="AR51" s="4">
        <v>7.0000000000000007E-2</v>
      </c>
      <c r="AS51" s="4">
        <v>1</v>
      </c>
      <c r="AT51" s="4">
        <v>1</v>
      </c>
      <c r="AU51" s="4">
        <v>0.26</v>
      </c>
      <c r="AV51" s="4"/>
      <c r="AW51" s="4">
        <v>0.38</v>
      </c>
      <c r="AX51" s="4">
        <v>0.09</v>
      </c>
      <c r="AY51" s="4">
        <v>7.0000000000000007E-2</v>
      </c>
      <c r="AZ51" s="4">
        <v>0.28000000000000003</v>
      </c>
      <c r="BA51" s="4"/>
      <c r="BB51" s="4">
        <v>0.47</v>
      </c>
      <c r="BC51" s="4"/>
      <c r="BD51" s="4">
        <v>0.17</v>
      </c>
      <c r="BE51" s="4">
        <v>1</v>
      </c>
      <c r="BF51" s="4">
        <v>0.12</v>
      </c>
      <c r="BG51" s="4">
        <v>0.12</v>
      </c>
      <c r="BH51" s="4">
        <v>0.19</v>
      </c>
      <c r="BI51" s="4"/>
      <c r="BJ51" s="4">
        <v>0.22</v>
      </c>
      <c r="BK51" s="4"/>
      <c r="BL51" s="4"/>
      <c r="BM51" s="4">
        <v>0.54</v>
      </c>
      <c r="BN51" s="4">
        <v>0.04</v>
      </c>
      <c r="BO51" s="4">
        <v>0.28999999999999998</v>
      </c>
      <c r="BP51" s="4">
        <v>0.81</v>
      </c>
      <c r="BQ51" s="4">
        <v>0.03</v>
      </c>
      <c r="BR51" s="4">
        <v>0.09</v>
      </c>
      <c r="BS51" s="4">
        <v>0.08</v>
      </c>
      <c r="BT51" s="4">
        <v>0.2</v>
      </c>
      <c r="BU51" s="4">
        <v>0.11</v>
      </c>
      <c r="BV51" s="4">
        <v>1</v>
      </c>
      <c r="BW51" s="4">
        <v>0.08</v>
      </c>
      <c r="BX51" s="4">
        <v>0.06</v>
      </c>
      <c r="BY51" s="4">
        <v>0.11</v>
      </c>
      <c r="BZ51" s="4">
        <v>0.09</v>
      </c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>
        <v>0.37</v>
      </c>
      <c r="CP51" s="4">
        <v>7.0000000000000007E-2</v>
      </c>
      <c r="CQ51" s="4">
        <v>0.25</v>
      </c>
      <c r="CR51" s="4">
        <v>0.04</v>
      </c>
      <c r="CS51" s="4">
        <v>0.37</v>
      </c>
      <c r="CT51" s="4">
        <v>0.11</v>
      </c>
      <c r="CU51" s="4">
        <v>0.05</v>
      </c>
      <c r="CV51" s="4">
        <v>1</v>
      </c>
      <c r="CW51" s="4">
        <v>0.52</v>
      </c>
      <c r="CX51" s="4"/>
      <c r="CY51" s="4">
        <v>0.55000000000000004</v>
      </c>
      <c r="CZ51" s="4"/>
      <c r="DA51" s="4">
        <v>0.12</v>
      </c>
      <c r="DB51" s="4">
        <v>1</v>
      </c>
      <c r="DC51" s="4">
        <v>0.12</v>
      </c>
      <c r="DD51" s="4"/>
      <c r="DE51" s="4"/>
      <c r="DF51" s="4">
        <v>0.1</v>
      </c>
      <c r="DG51" s="4">
        <v>0.5</v>
      </c>
      <c r="DH51" s="4">
        <v>0.23</v>
      </c>
      <c r="DI51" s="4">
        <v>0.2</v>
      </c>
      <c r="DJ51" s="4">
        <v>1</v>
      </c>
      <c r="DK51" s="4">
        <v>1</v>
      </c>
      <c r="DL51" s="4">
        <v>0.02</v>
      </c>
      <c r="DM51" s="4">
        <v>0.51</v>
      </c>
      <c r="DN51" s="4">
        <v>0.33</v>
      </c>
      <c r="DO51" s="4">
        <v>0.42</v>
      </c>
      <c r="DP51" s="4">
        <v>0.35</v>
      </c>
      <c r="DQ51" s="4">
        <v>0.45</v>
      </c>
      <c r="DR51" s="4">
        <v>0.19</v>
      </c>
      <c r="DS51" s="4">
        <v>0.26</v>
      </c>
      <c r="DT51" s="4">
        <v>0.71</v>
      </c>
      <c r="DU51" s="4">
        <v>0.6</v>
      </c>
      <c r="DV51" s="4">
        <v>0.49</v>
      </c>
      <c r="DW51" s="4">
        <v>0.61</v>
      </c>
      <c r="DX51" s="4">
        <v>0.53</v>
      </c>
      <c r="DY51" s="4">
        <v>0.12</v>
      </c>
      <c r="DZ51" s="4">
        <v>0.25</v>
      </c>
      <c r="EA51" s="4">
        <v>1</v>
      </c>
      <c r="EB51" s="4">
        <v>0.57999999999999996</v>
      </c>
      <c r="EC51" s="4">
        <v>0.46</v>
      </c>
      <c r="ED51" s="4">
        <v>0.77</v>
      </c>
      <c r="EE51" s="4">
        <v>0.37</v>
      </c>
      <c r="EF51" s="4">
        <v>0.08</v>
      </c>
      <c r="EG51" s="4">
        <v>0.18</v>
      </c>
      <c r="EH51" s="4">
        <v>0.19</v>
      </c>
      <c r="EI51" s="4">
        <v>0.2</v>
      </c>
      <c r="EJ51" s="4">
        <v>0.32</v>
      </c>
      <c r="EK51" s="4">
        <v>0.32</v>
      </c>
      <c r="EL51" s="4">
        <v>1</v>
      </c>
      <c r="EM51" s="4">
        <v>0.32</v>
      </c>
      <c r="EN51" s="4">
        <v>0.43</v>
      </c>
      <c r="EO51" s="4">
        <v>0.23</v>
      </c>
      <c r="EP51" s="4">
        <v>0.3</v>
      </c>
      <c r="EQ51" s="4">
        <v>0.03</v>
      </c>
    </row>
    <row r="52" spans="1:147" x14ac:dyDescent="0.25">
      <c r="A52" s="1" t="s">
        <v>28</v>
      </c>
      <c r="B52" s="8" t="s">
        <v>32</v>
      </c>
      <c r="C52" s="4"/>
      <c r="D52" s="4">
        <v>0.08</v>
      </c>
      <c r="E52" s="4"/>
      <c r="F52" s="4">
        <v>0.01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>
        <v>0.03</v>
      </c>
      <c r="AB52" s="4"/>
      <c r="AC52" s="4"/>
      <c r="AD52" s="4"/>
      <c r="AE52" s="4"/>
      <c r="AF52" s="4"/>
      <c r="AG52" s="4"/>
      <c r="AH52" s="4"/>
      <c r="AI52" s="4">
        <v>0.05</v>
      </c>
      <c r="AJ52" s="4"/>
      <c r="AK52" s="4">
        <v>7.0000000000000007E-2</v>
      </c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>
        <v>0.01</v>
      </c>
      <c r="AY52" s="4">
        <v>0.14000000000000001</v>
      </c>
      <c r="AZ52" s="4"/>
      <c r="BA52" s="4"/>
      <c r="BB52" s="4"/>
      <c r="BC52" s="4"/>
      <c r="BD52" s="4"/>
      <c r="BE52" s="4"/>
      <c r="BF52" s="4">
        <v>0.01</v>
      </c>
      <c r="BG52" s="4">
        <v>0.01</v>
      </c>
      <c r="BH52" s="4">
        <v>0.01</v>
      </c>
      <c r="BI52" s="4"/>
      <c r="BJ52" s="4"/>
      <c r="BK52" s="4"/>
      <c r="BL52" s="4"/>
      <c r="BM52" s="4"/>
      <c r="BN52" s="4"/>
      <c r="BO52" s="4">
        <v>0.02</v>
      </c>
      <c r="BP52" s="4"/>
      <c r="BQ52" s="4"/>
      <c r="BR52" s="4">
        <v>0.05</v>
      </c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>
        <v>0.04</v>
      </c>
      <c r="CT52" s="4">
        <v>0.01</v>
      </c>
      <c r="CU52" s="4">
        <v>0.15</v>
      </c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>
        <v>0.11</v>
      </c>
      <c r="DG52" s="4"/>
      <c r="DH52" s="4">
        <v>0.22</v>
      </c>
      <c r="DI52" s="4"/>
      <c r="DJ52" s="4"/>
      <c r="DK52" s="4"/>
      <c r="DL52" s="4"/>
      <c r="DM52" s="4">
        <v>1.1399999999999999</v>
      </c>
      <c r="DN52" s="4">
        <v>0.04</v>
      </c>
      <c r="DO52" s="4">
        <v>0.05</v>
      </c>
      <c r="DP52" s="4"/>
      <c r="DQ52" s="4"/>
      <c r="DR52" s="4"/>
      <c r="DS52" s="4"/>
      <c r="DT52" s="4"/>
      <c r="DU52" s="4">
        <v>0.09</v>
      </c>
      <c r="DV52" s="4">
        <v>0.03</v>
      </c>
      <c r="DW52" s="4"/>
      <c r="DX52" s="4">
        <v>0.01</v>
      </c>
      <c r="DY52" s="4"/>
      <c r="DZ52" s="4"/>
      <c r="EA52" s="4"/>
      <c r="EB52" s="4"/>
      <c r="EC52" s="4"/>
      <c r="ED52" s="4"/>
      <c r="EE52" s="4">
        <v>0.01</v>
      </c>
      <c r="EF52" s="4">
        <v>0.28999999999999998</v>
      </c>
      <c r="EG52" s="4">
        <v>0.26</v>
      </c>
      <c r="EH52" s="4"/>
      <c r="EI52" s="4"/>
      <c r="EJ52" s="4"/>
      <c r="EK52" s="4"/>
      <c r="EL52" s="4"/>
      <c r="EM52" s="4"/>
      <c r="EN52" s="4"/>
      <c r="EO52" s="4"/>
      <c r="EP52" s="4"/>
      <c r="EQ52" s="4"/>
    </row>
    <row r="53" spans="1:147" x14ac:dyDescent="0.25">
      <c r="A53" s="1" t="s">
        <v>29</v>
      </c>
      <c r="B53" s="8" t="s">
        <v>247</v>
      </c>
      <c r="C53" s="4">
        <v>0.46</v>
      </c>
      <c r="D53" s="4">
        <v>1.44</v>
      </c>
      <c r="E53" s="4">
        <v>0.88</v>
      </c>
      <c r="F53" s="4">
        <v>1.2</v>
      </c>
      <c r="G53" s="4">
        <v>1.05</v>
      </c>
      <c r="H53" s="4">
        <v>0.5</v>
      </c>
      <c r="I53" s="4">
        <v>1.32</v>
      </c>
      <c r="J53" s="4"/>
      <c r="K53" s="4"/>
      <c r="L53" s="4"/>
      <c r="M53" s="4"/>
      <c r="N53" s="4"/>
      <c r="O53" s="4"/>
      <c r="P53" s="4"/>
      <c r="Q53" s="4"/>
      <c r="R53" s="4"/>
      <c r="S53" s="4">
        <v>0.65</v>
      </c>
      <c r="T53" s="4">
        <v>0.66</v>
      </c>
      <c r="U53" s="4">
        <v>0.97</v>
      </c>
      <c r="V53" s="4">
        <v>2</v>
      </c>
      <c r="W53" s="4">
        <v>1.34</v>
      </c>
      <c r="X53" s="4">
        <v>2</v>
      </c>
      <c r="Y53" s="4">
        <v>0.18</v>
      </c>
      <c r="Z53" s="4">
        <v>0.26</v>
      </c>
      <c r="AA53" s="4">
        <v>0.77</v>
      </c>
      <c r="AB53" s="4">
        <v>0.82</v>
      </c>
      <c r="AC53" s="4">
        <v>0.32</v>
      </c>
      <c r="AD53" s="4">
        <v>1.02</v>
      </c>
      <c r="AE53" s="4">
        <v>0.87</v>
      </c>
      <c r="AF53" s="4">
        <v>0.14000000000000001</v>
      </c>
      <c r="AG53" s="4">
        <v>1.69</v>
      </c>
      <c r="AH53" s="4"/>
      <c r="AI53" s="4">
        <v>1.5</v>
      </c>
      <c r="AJ53" s="4">
        <v>1.26</v>
      </c>
      <c r="AK53" s="4">
        <v>0.2</v>
      </c>
      <c r="AL53" s="4">
        <v>1.1399999999999999</v>
      </c>
      <c r="AM53" s="4">
        <v>1.18</v>
      </c>
      <c r="AN53" s="4">
        <v>1.24</v>
      </c>
      <c r="AO53" s="4">
        <v>0.3</v>
      </c>
      <c r="AP53" s="4">
        <v>1.1499999999999999</v>
      </c>
      <c r="AQ53" s="4">
        <v>0.06</v>
      </c>
      <c r="AR53" s="4">
        <v>0.94</v>
      </c>
      <c r="AS53" s="4">
        <v>2</v>
      </c>
      <c r="AT53" s="4">
        <v>2</v>
      </c>
      <c r="AU53" s="4">
        <v>0.71</v>
      </c>
      <c r="AV53" s="4">
        <v>0.02</v>
      </c>
      <c r="AW53" s="4">
        <v>1.2</v>
      </c>
      <c r="AX53" s="4">
        <v>1.6</v>
      </c>
      <c r="AY53" s="4">
        <v>0.62</v>
      </c>
      <c r="AZ53" s="4">
        <v>1.38</v>
      </c>
      <c r="BA53" s="4">
        <v>1.06</v>
      </c>
      <c r="BB53" s="4">
        <v>1.57</v>
      </c>
      <c r="BC53" s="4">
        <v>0.15</v>
      </c>
      <c r="BD53" s="4">
        <v>0.33</v>
      </c>
      <c r="BE53" s="4">
        <v>2</v>
      </c>
      <c r="BF53" s="4">
        <v>1.61</v>
      </c>
      <c r="BG53" s="4">
        <v>1.61</v>
      </c>
      <c r="BH53" s="4">
        <v>1.67</v>
      </c>
      <c r="BI53" s="4">
        <v>0.92</v>
      </c>
      <c r="BJ53" s="4">
        <v>0.43</v>
      </c>
      <c r="BK53" s="4">
        <v>0.08</v>
      </c>
      <c r="BL53" s="4">
        <v>2.17</v>
      </c>
      <c r="BM53" s="4">
        <v>1.08</v>
      </c>
      <c r="BN53" s="4">
        <v>7.0000000000000007E-2</v>
      </c>
      <c r="BO53" s="4">
        <v>0.63</v>
      </c>
      <c r="BP53" s="4">
        <v>1.63</v>
      </c>
      <c r="BQ53" s="4">
        <v>1.47</v>
      </c>
      <c r="BR53" s="4">
        <v>0.97</v>
      </c>
      <c r="BS53" s="4">
        <v>1.27</v>
      </c>
      <c r="BT53" s="4">
        <v>0.7</v>
      </c>
      <c r="BU53" s="4">
        <v>0.33</v>
      </c>
      <c r="BV53" s="4">
        <v>2</v>
      </c>
      <c r="BW53" s="4">
        <v>0.18</v>
      </c>
      <c r="BX53" s="4">
        <v>0.11</v>
      </c>
      <c r="BY53" s="4">
        <v>0.21</v>
      </c>
      <c r="BZ53" s="4">
        <v>1.34</v>
      </c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>
        <v>1.39</v>
      </c>
      <c r="CP53" s="4">
        <v>1.28</v>
      </c>
      <c r="CQ53" s="4">
        <v>1.35</v>
      </c>
      <c r="CR53" s="4">
        <v>1.69</v>
      </c>
      <c r="CS53" s="4">
        <v>1.27</v>
      </c>
      <c r="CT53" s="4">
        <v>1.48</v>
      </c>
      <c r="CU53" s="4">
        <v>2.0699999999999998</v>
      </c>
      <c r="CV53" s="4">
        <v>2</v>
      </c>
      <c r="CW53" s="4">
        <v>1.25</v>
      </c>
      <c r="CX53" s="4">
        <v>0.52</v>
      </c>
      <c r="CY53" s="4">
        <v>2.4900000000000002</v>
      </c>
      <c r="CZ53" s="4">
        <v>1.57</v>
      </c>
      <c r="DA53" s="4">
        <v>1.2</v>
      </c>
      <c r="DB53" s="4">
        <v>2</v>
      </c>
      <c r="DC53" s="4">
        <v>0.59</v>
      </c>
      <c r="DD53" s="4">
        <v>0.04</v>
      </c>
      <c r="DE53" s="4">
        <v>0.1</v>
      </c>
      <c r="DF53" s="4">
        <v>1.23</v>
      </c>
      <c r="DG53" s="4">
        <v>1.04</v>
      </c>
      <c r="DH53" s="4">
        <v>0.73</v>
      </c>
      <c r="DI53" s="4">
        <v>0.42</v>
      </c>
      <c r="DJ53" s="4">
        <v>2</v>
      </c>
      <c r="DK53" s="4">
        <v>2</v>
      </c>
      <c r="DL53" s="4">
        <v>0.53</v>
      </c>
      <c r="DM53" s="4"/>
      <c r="DN53" s="4">
        <v>1.39</v>
      </c>
      <c r="DO53" s="4">
        <v>1.51</v>
      </c>
      <c r="DP53" s="4">
        <v>0.71</v>
      </c>
      <c r="DQ53" s="4">
        <v>1.1200000000000001</v>
      </c>
      <c r="DR53" s="4" t="s">
        <v>651</v>
      </c>
      <c r="DS53" s="4">
        <v>0.91</v>
      </c>
      <c r="DT53" s="4">
        <v>1.68</v>
      </c>
      <c r="DU53" s="4">
        <v>1.56</v>
      </c>
      <c r="DV53" s="4">
        <v>1.17</v>
      </c>
      <c r="DW53" s="4">
        <v>1.31</v>
      </c>
      <c r="DX53" s="4">
        <v>1.29</v>
      </c>
      <c r="DY53" s="4">
        <v>0.12</v>
      </c>
      <c r="DZ53" s="4">
        <v>0.5</v>
      </c>
      <c r="EA53" s="4">
        <v>2</v>
      </c>
      <c r="EB53" s="4">
        <v>1.25</v>
      </c>
      <c r="EC53" s="4">
        <v>0.91</v>
      </c>
      <c r="ED53" s="4">
        <v>1.85</v>
      </c>
      <c r="EE53" s="4">
        <v>0.99</v>
      </c>
      <c r="EF53" s="4">
        <v>0.21</v>
      </c>
      <c r="EG53" s="4">
        <v>0.39</v>
      </c>
      <c r="EH53" s="4">
        <v>0.95</v>
      </c>
      <c r="EI53" s="4">
        <v>0.85</v>
      </c>
      <c r="EJ53" s="4">
        <v>0.72</v>
      </c>
      <c r="EK53" s="4">
        <v>0.34</v>
      </c>
      <c r="EL53" s="4">
        <v>2</v>
      </c>
      <c r="EM53" s="4">
        <v>0.65</v>
      </c>
      <c r="EN53" s="4">
        <v>0.9</v>
      </c>
      <c r="EO53" s="4">
        <v>1.1200000000000001</v>
      </c>
      <c r="EP53" s="4">
        <v>0.95</v>
      </c>
      <c r="EQ53" s="4">
        <v>2.33</v>
      </c>
    </row>
    <row r="54" spans="1:147" x14ac:dyDescent="0.25">
      <c r="A54" s="1" t="s">
        <v>30</v>
      </c>
      <c r="B54" s="8" t="s">
        <v>31</v>
      </c>
      <c r="C54" s="4">
        <v>0.65</v>
      </c>
      <c r="D54" s="4"/>
      <c r="E54" s="4">
        <v>0.36</v>
      </c>
      <c r="F54" s="4">
        <v>0.04</v>
      </c>
      <c r="G54" s="4">
        <v>0.5</v>
      </c>
      <c r="H54" s="4">
        <v>0.74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>
        <v>0.4</v>
      </c>
      <c r="T54" s="4">
        <v>0.5</v>
      </c>
      <c r="U54" s="4"/>
      <c r="V54" s="4"/>
      <c r="W54" s="4">
        <v>0</v>
      </c>
      <c r="X54" s="4"/>
      <c r="Y54" s="4">
        <v>0.96</v>
      </c>
      <c r="Z54" s="4">
        <v>0.51</v>
      </c>
      <c r="AA54" s="4">
        <v>0.01</v>
      </c>
      <c r="AB54" s="4"/>
      <c r="AC54" s="4">
        <v>0.98</v>
      </c>
      <c r="AD54" s="4">
        <v>0.37</v>
      </c>
      <c r="AE54" s="4">
        <v>0.43</v>
      </c>
      <c r="AF54" s="4"/>
      <c r="AG54" s="4">
        <v>0.2</v>
      </c>
      <c r="AH54" s="4">
        <v>0.8</v>
      </c>
      <c r="AI54" s="4"/>
      <c r="AJ54" s="4">
        <v>0.87</v>
      </c>
      <c r="AK54" s="4">
        <v>0.71</v>
      </c>
      <c r="AL54" s="4">
        <v>0.03</v>
      </c>
      <c r="AM54" s="4"/>
      <c r="AN54" s="4">
        <v>0.03</v>
      </c>
      <c r="AO54" s="4">
        <v>0.35</v>
      </c>
      <c r="AP54" s="4">
        <v>0.02</v>
      </c>
      <c r="AQ54" s="4">
        <v>0.38</v>
      </c>
      <c r="AR54" s="4">
        <v>0.28999999999999998</v>
      </c>
      <c r="AS54" s="4"/>
      <c r="AT54" s="4"/>
      <c r="AU54" s="4">
        <v>0.82</v>
      </c>
      <c r="AV54" s="4">
        <v>0.62</v>
      </c>
      <c r="AW54" s="4">
        <v>0</v>
      </c>
      <c r="AX54" s="4"/>
      <c r="AY54" s="4">
        <v>0.62</v>
      </c>
      <c r="AZ54" s="4">
        <v>1.1499999999999999</v>
      </c>
      <c r="BA54" s="4">
        <v>0.84</v>
      </c>
      <c r="BB54" s="4">
        <v>0.62</v>
      </c>
      <c r="BC54" s="4">
        <v>0.02</v>
      </c>
      <c r="BD54" s="4">
        <v>0.44</v>
      </c>
      <c r="BE54" s="4"/>
      <c r="BF54" s="4"/>
      <c r="BG54" s="4"/>
      <c r="BH54" s="4"/>
      <c r="BI54" s="4"/>
      <c r="BJ54" s="4">
        <v>0.35</v>
      </c>
      <c r="BK54" s="4">
        <v>0.03</v>
      </c>
      <c r="BL54" s="4">
        <v>0.03</v>
      </c>
      <c r="BM54" s="4">
        <v>0.11</v>
      </c>
      <c r="BN54" s="4">
        <v>0.08</v>
      </c>
      <c r="BO54" s="4"/>
      <c r="BP54" s="4">
        <v>0.17</v>
      </c>
      <c r="BQ54" s="4"/>
      <c r="BR54" s="4">
        <v>0.01</v>
      </c>
      <c r="BS54" s="4">
        <v>0</v>
      </c>
      <c r="BT54" s="4"/>
      <c r="BU54" s="4">
        <v>0.62</v>
      </c>
      <c r="BV54" s="4"/>
      <c r="BW54" s="4">
        <v>1.01</v>
      </c>
      <c r="BX54" s="4">
        <v>0.98</v>
      </c>
      <c r="BY54" s="4">
        <v>0.93</v>
      </c>
      <c r="BZ54" s="4">
        <v>0</v>
      </c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>
        <v>0.18</v>
      </c>
      <c r="CT54" s="4">
        <v>0.02</v>
      </c>
      <c r="CU54" s="4"/>
      <c r="CV54" s="4"/>
      <c r="CW54" s="4">
        <v>0.15</v>
      </c>
      <c r="CX54" s="4">
        <v>0.45</v>
      </c>
      <c r="CY54" s="4">
        <v>0.03</v>
      </c>
      <c r="CZ54" s="4"/>
      <c r="DA54" s="4">
        <v>0.14000000000000001</v>
      </c>
      <c r="DB54" s="4"/>
      <c r="DC54" s="4"/>
      <c r="DD54" s="4">
        <v>0.85</v>
      </c>
      <c r="DE54" s="4">
        <v>0.03</v>
      </c>
      <c r="DF54" s="4"/>
      <c r="DG54" s="4">
        <v>0.47</v>
      </c>
      <c r="DH54" s="4">
        <v>0.06</v>
      </c>
      <c r="DI54" s="4">
        <v>0.87</v>
      </c>
      <c r="DJ54" s="4"/>
      <c r="DK54" s="4"/>
      <c r="DL54" s="4"/>
      <c r="DM54" s="4">
        <v>0.01</v>
      </c>
      <c r="DN54" s="4"/>
      <c r="DO54" s="4"/>
      <c r="DP54" s="4"/>
      <c r="DQ54" s="4"/>
      <c r="DR54" s="4">
        <v>0.01</v>
      </c>
      <c r="DS54" s="4">
        <v>0.51</v>
      </c>
      <c r="DT54" s="4"/>
      <c r="DU54" s="4">
        <v>0</v>
      </c>
      <c r="DV54" s="4">
        <v>0.09</v>
      </c>
      <c r="DW54" s="4">
        <v>0.26</v>
      </c>
      <c r="DX54" s="4">
        <v>7.0000000000000007E-2</v>
      </c>
      <c r="DY54" s="4">
        <v>0.7</v>
      </c>
      <c r="DZ54" s="4">
        <v>0.74</v>
      </c>
      <c r="EA54" s="4"/>
      <c r="EB54" s="4"/>
      <c r="EC54" s="4"/>
      <c r="ED54" s="4">
        <v>0.1</v>
      </c>
      <c r="EE54" s="4">
        <v>0.01</v>
      </c>
      <c r="EF54" s="4">
        <v>0.63</v>
      </c>
      <c r="EG54" s="4">
        <v>0.56000000000000005</v>
      </c>
      <c r="EH54" s="4">
        <v>0.06</v>
      </c>
      <c r="EI54" s="4"/>
      <c r="EJ54" s="4">
        <v>0.48</v>
      </c>
      <c r="EK54" s="4">
        <v>1.3</v>
      </c>
      <c r="EL54" s="4"/>
      <c r="EM54" s="4">
        <v>0.59</v>
      </c>
      <c r="EN54" s="4">
        <v>0.34</v>
      </c>
      <c r="EO54" s="4">
        <v>0.04</v>
      </c>
      <c r="EP54" s="4"/>
      <c r="EQ54" s="4"/>
    </row>
    <row r="55" spans="1:147" x14ac:dyDescent="0.25">
      <c r="A55" s="1" t="s">
        <v>30</v>
      </c>
      <c r="B55" s="8" t="s">
        <v>32</v>
      </c>
      <c r="C55" s="4">
        <v>0.28999999999999998</v>
      </c>
      <c r="D55" s="4"/>
      <c r="E55" s="4">
        <v>0.02</v>
      </c>
      <c r="F55" s="4">
        <v>0.28000000000000003</v>
      </c>
      <c r="G55" s="4">
        <v>0.09</v>
      </c>
      <c r="H55" s="4">
        <v>0.2</v>
      </c>
      <c r="I55" s="4">
        <v>0.01</v>
      </c>
      <c r="J55" s="4"/>
      <c r="K55" s="4"/>
      <c r="L55" s="4"/>
      <c r="M55" s="4"/>
      <c r="N55" s="4"/>
      <c r="O55" s="4"/>
      <c r="P55" s="4"/>
      <c r="Q55" s="4"/>
      <c r="R55" s="4"/>
      <c r="S55" s="4">
        <v>0.09</v>
      </c>
      <c r="T55" s="4">
        <v>0.12</v>
      </c>
      <c r="U55" s="4"/>
      <c r="V55" s="4"/>
      <c r="W55" s="4">
        <v>0.33</v>
      </c>
      <c r="X55" s="4"/>
      <c r="Y55" s="4">
        <v>0.49</v>
      </c>
      <c r="Z55" s="4">
        <v>0.12</v>
      </c>
      <c r="AA55" s="4"/>
      <c r="AB55" s="4"/>
      <c r="AC55" s="4">
        <v>0.39</v>
      </c>
      <c r="AD55" s="4">
        <v>0.28000000000000003</v>
      </c>
      <c r="AE55" s="4">
        <v>0.33</v>
      </c>
      <c r="AF55" s="4">
        <v>0.8</v>
      </c>
      <c r="AG55" s="4">
        <v>0.8</v>
      </c>
      <c r="AH55" s="4">
        <v>0.31</v>
      </c>
      <c r="AI55" s="4"/>
      <c r="AJ55" s="4">
        <v>0.32</v>
      </c>
      <c r="AK55" s="4">
        <v>0.28999999999999998</v>
      </c>
      <c r="AL55" s="4">
        <v>0.23</v>
      </c>
      <c r="AM55" s="4">
        <v>0.09</v>
      </c>
      <c r="AN55" s="4">
        <v>0.2</v>
      </c>
      <c r="AO55" s="4">
        <v>0.03</v>
      </c>
      <c r="AP55" s="4">
        <v>0.52</v>
      </c>
      <c r="AQ55" s="4">
        <v>0.09</v>
      </c>
      <c r="AR55" s="4">
        <v>0.1</v>
      </c>
      <c r="AS55" s="4"/>
      <c r="AT55" s="4"/>
      <c r="AU55" s="4">
        <v>0.59</v>
      </c>
      <c r="AV55" s="4">
        <v>0.19</v>
      </c>
      <c r="AW55" s="4">
        <v>0.05</v>
      </c>
      <c r="AX55" s="4"/>
      <c r="AY55" s="4">
        <v>0.46</v>
      </c>
      <c r="AZ55" s="4">
        <v>0.62</v>
      </c>
      <c r="BA55" s="4">
        <v>0.79</v>
      </c>
      <c r="BB55" s="4">
        <v>0.54</v>
      </c>
      <c r="BC55" s="4"/>
      <c r="BD55" s="4">
        <v>0.01</v>
      </c>
      <c r="BE55" s="4"/>
      <c r="BF55" s="4"/>
      <c r="BG55" s="4"/>
      <c r="BH55" s="4"/>
      <c r="BI55" s="4"/>
      <c r="BJ55" s="4">
        <v>0.2</v>
      </c>
      <c r="BK55" s="4"/>
      <c r="BL55" s="4">
        <v>0.25</v>
      </c>
      <c r="BM55" s="4">
        <v>0.04</v>
      </c>
      <c r="BN55" s="4">
        <v>0.12</v>
      </c>
      <c r="BO55" s="4">
        <v>0.33</v>
      </c>
      <c r="BP55" s="4">
        <v>0.03</v>
      </c>
      <c r="BQ55" s="4">
        <v>0.28000000000000003</v>
      </c>
      <c r="BR55" s="4">
        <v>0.4</v>
      </c>
      <c r="BS55" s="4">
        <v>0.36</v>
      </c>
      <c r="BT55" s="4"/>
      <c r="BU55" s="4">
        <v>0.25</v>
      </c>
      <c r="BV55" s="4"/>
      <c r="BW55" s="4">
        <v>0.18</v>
      </c>
      <c r="BX55" s="4">
        <v>0.19</v>
      </c>
      <c r="BY55" s="4">
        <v>0.36</v>
      </c>
      <c r="BZ55" s="4">
        <v>0.33</v>
      </c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>
        <v>7.0000000000000007E-2</v>
      </c>
      <c r="CQ55" s="4"/>
      <c r="CR55" s="4"/>
      <c r="CS55" s="4">
        <v>0.15</v>
      </c>
      <c r="CT55" s="4">
        <v>0.47</v>
      </c>
      <c r="CU55" s="4"/>
      <c r="CV55" s="4"/>
      <c r="CW55" s="4">
        <v>0.06</v>
      </c>
      <c r="CX55" s="4">
        <v>0.01</v>
      </c>
      <c r="CY55" s="4">
        <v>0</v>
      </c>
      <c r="CZ55" s="4"/>
      <c r="DA55" s="4">
        <v>0.02</v>
      </c>
      <c r="DB55" s="4"/>
      <c r="DC55" s="4"/>
      <c r="DD55" s="4">
        <v>0.17</v>
      </c>
      <c r="DE55" s="4">
        <v>0.19</v>
      </c>
      <c r="DF55" s="4"/>
      <c r="DG55" s="4">
        <v>0.17</v>
      </c>
      <c r="DH55" s="4">
        <v>0.12</v>
      </c>
      <c r="DI55" s="4">
        <v>0.6</v>
      </c>
      <c r="DJ55" s="4"/>
      <c r="DK55" s="4"/>
      <c r="DL55" s="4"/>
      <c r="DM55" s="4"/>
      <c r="DN55" s="4"/>
      <c r="DO55" s="4"/>
      <c r="DP55" s="4">
        <v>0.03</v>
      </c>
      <c r="DQ55" s="4">
        <v>0.01</v>
      </c>
      <c r="DR55" s="4">
        <v>0.04</v>
      </c>
      <c r="DS55" s="4">
        <v>7.0000000000000007E-2</v>
      </c>
      <c r="DT55" s="4">
        <v>0.3</v>
      </c>
      <c r="DU55" s="4">
        <v>0</v>
      </c>
      <c r="DV55" s="4">
        <v>0.02</v>
      </c>
      <c r="DW55" s="4"/>
      <c r="DX55" s="4">
        <v>7.0000000000000007E-2</v>
      </c>
      <c r="DY55" s="4">
        <v>0.31</v>
      </c>
      <c r="DZ55" s="4">
        <v>0.2</v>
      </c>
      <c r="EA55" s="4"/>
      <c r="EB55" s="4">
        <v>0.01</v>
      </c>
      <c r="EC55" s="4">
        <v>0.01</v>
      </c>
      <c r="ED55" s="4">
        <v>0.43</v>
      </c>
      <c r="EE55" s="4">
        <v>0.1</v>
      </c>
      <c r="EF55" s="4">
        <v>0.02</v>
      </c>
      <c r="EG55" s="4">
        <v>0.02</v>
      </c>
      <c r="EH55" s="4">
        <v>0.1</v>
      </c>
      <c r="EI55" s="4">
        <v>0.36</v>
      </c>
      <c r="EJ55" s="4">
        <v>0.26</v>
      </c>
      <c r="EK55" s="4">
        <v>0.68</v>
      </c>
      <c r="EL55" s="4"/>
      <c r="EM55" s="4">
        <v>0.39</v>
      </c>
      <c r="EN55" s="4">
        <v>0.06</v>
      </c>
      <c r="EO55" s="4">
        <v>0.33</v>
      </c>
      <c r="EP55" s="4"/>
      <c r="EQ55" s="4"/>
    </row>
    <row r="56" spans="1:147" x14ac:dyDescent="0.25">
      <c r="A56" s="1" t="s">
        <v>30</v>
      </c>
      <c r="B56" s="8" t="s">
        <v>247</v>
      </c>
      <c r="C56" s="4">
        <v>6.3E-2</v>
      </c>
      <c r="D56" s="4"/>
      <c r="E56" s="4">
        <v>0.06</v>
      </c>
      <c r="F56" s="4">
        <v>0.06</v>
      </c>
      <c r="G56" s="4">
        <v>0.06</v>
      </c>
      <c r="H56" s="4">
        <v>0.88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>
        <v>0.19</v>
      </c>
      <c r="T56" s="4">
        <v>0.39</v>
      </c>
      <c r="U56" s="4"/>
      <c r="V56" s="4"/>
      <c r="W56" s="4">
        <v>0</v>
      </c>
      <c r="X56" s="4"/>
      <c r="Y56" s="4">
        <v>0.73</v>
      </c>
      <c r="Z56" s="4">
        <v>0.6</v>
      </c>
      <c r="AA56" s="4"/>
      <c r="AB56" s="4"/>
      <c r="AC56" s="4">
        <v>1.0900000000000001</v>
      </c>
      <c r="AD56" s="4">
        <v>0.38</v>
      </c>
      <c r="AE56" s="4">
        <v>0.44</v>
      </c>
      <c r="AF56" s="4">
        <v>0.92</v>
      </c>
      <c r="AG56" s="4">
        <v>0.24</v>
      </c>
      <c r="AH56" s="4">
        <v>0.97</v>
      </c>
      <c r="AI56" s="4"/>
      <c r="AJ56" s="4">
        <v>0.81</v>
      </c>
      <c r="AK56" s="4">
        <v>0.79</v>
      </c>
      <c r="AL56" s="4">
        <v>0.18</v>
      </c>
      <c r="AM56" s="4">
        <v>0.01</v>
      </c>
      <c r="AN56" s="4">
        <v>0.16</v>
      </c>
      <c r="AO56" s="4">
        <v>0.46</v>
      </c>
      <c r="AP56" s="4">
        <v>0.14000000000000001</v>
      </c>
      <c r="AQ56" s="4">
        <v>0.49</v>
      </c>
      <c r="AR56" s="4">
        <v>0.16</v>
      </c>
      <c r="AS56" s="4"/>
      <c r="AT56" s="4"/>
      <c r="AU56" s="4">
        <v>0.79</v>
      </c>
      <c r="AV56" s="4">
        <v>0.97</v>
      </c>
      <c r="AW56" s="4"/>
      <c r="AX56" s="4"/>
      <c r="AY56" s="4">
        <v>0.57999999999999996</v>
      </c>
      <c r="AZ56" s="4">
        <v>0.61</v>
      </c>
      <c r="BA56" s="4">
        <v>0.83</v>
      </c>
      <c r="BB56" s="4">
        <v>0.67</v>
      </c>
      <c r="BC56" s="4"/>
      <c r="BD56" s="4">
        <v>0.59</v>
      </c>
      <c r="BE56" s="4"/>
      <c r="BF56" s="4"/>
      <c r="BG56" s="4"/>
      <c r="BH56" s="4"/>
      <c r="BI56" s="4"/>
      <c r="BJ56" s="4">
        <v>0.51</v>
      </c>
      <c r="BK56" s="4">
        <v>0.01</v>
      </c>
      <c r="BL56" s="4"/>
      <c r="BM56" s="4">
        <v>0.11</v>
      </c>
      <c r="BN56" s="4">
        <v>0.27</v>
      </c>
      <c r="BO56" s="4">
        <v>0.35</v>
      </c>
      <c r="BP56" s="4">
        <v>0.13</v>
      </c>
      <c r="BQ56" s="4"/>
      <c r="BR56" s="4">
        <v>0</v>
      </c>
      <c r="BS56" s="4">
        <v>0</v>
      </c>
      <c r="BT56" s="4"/>
      <c r="BU56" s="4">
        <v>0.69</v>
      </c>
      <c r="BV56" s="4"/>
      <c r="BW56" s="4">
        <v>1.04</v>
      </c>
      <c r="BX56" s="4">
        <v>0.99</v>
      </c>
      <c r="BY56" s="4">
        <v>1.1499999999999999</v>
      </c>
      <c r="BZ56" s="4">
        <v>0</v>
      </c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>
        <v>0.01</v>
      </c>
      <c r="CS56" s="4">
        <v>0.14000000000000001</v>
      </c>
      <c r="CT56" s="4">
        <v>0.02</v>
      </c>
      <c r="CU56" s="4"/>
      <c r="CV56" s="4"/>
      <c r="CW56" s="4"/>
      <c r="CX56" s="4">
        <v>0.49</v>
      </c>
      <c r="CY56" s="4">
        <v>0.05</v>
      </c>
      <c r="CZ56" s="4"/>
      <c r="DA56" s="4">
        <v>0.19</v>
      </c>
      <c r="DB56" s="4"/>
      <c r="DC56" s="4"/>
      <c r="DD56" s="4">
        <v>0.89</v>
      </c>
      <c r="DE56" s="4"/>
      <c r="DF56" s="4"/>
      <c r="DG56" s="4">
        <v>0.31</v>
      </c>
      <c r="DH56" s="4">
        <v>0.12</v>
      </c>
      <c r="DI56" s="4">
        <v>0.65</v>
      </c>
      <c r="DJ56" s="4"/>
      <c r="DK56" s="4"/>
      <c r="DL56" s="4"/>
      <c r="DM56" s="4"/>
      <c r="DN56" s="4"/>
      <c r="DO56" s="4"/>
      <c r="DP56" s="4"/>
      <c r="DQ56" s="4"/>
      <c r="DR56" s="4"/>
      <c r="DS56" s="4">
        <v>0.04</v>
      </c>
      <c r="DT56" s="4"/>
      <c r="DU56" s="4">
        <v>0</v>
      </c>
      <c r="DV56" s="4"/>
      <c r="DW56" s="4"/>
      <c r="DX56" s="4">
        <v>0.02</v>
      </c>
      <c r="DY56" s="4">
        <v>0.11</v>
      </c>
      <c r="DZ56" s="4">
        <v>0.88</v>
      </c>
      <c r="EA56" s="4"/>
      <c r="EB56" s="4"/>
      <c r="EC56" s="4"/>
      <c r="ED56" s="4">
        <v>0.4</v>
      </c>
      <c r="EE56" s="4"/>
      <c r="EF56" s="4">
        <v>0.51</v>
      </c>
      <c r="EG56" s="4">
        <v>0.46</v>
      </c>
      <c r="EH56" s="4"/>
      <c r="EI56" s="4"/>
      <c r="EJ56" s="4">
        <v>0.39</v>
      </c>
      <c r="EK56" s="4">
        <v>1.1000000000000001</v>
      </c>
      <c r="EL56" s="4"/>
      <c r="EM56" s="4">
        <v>0.41</v>
      </c>
      <c r="EN56" s="4">
        <v>0.34</v>
      </c>
      <c r="EO56" s="4">
        <v>0.05</v>
      </c>
      <c r="EP56" s="4"/>
      <c r="EQ56" s="4"/>
    </row>
    <row r="57" spans="1:147" x14ac:dyDescent="0.25">
      <c r="A57" s="2" t="s">
        <v>33</v>
      </c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</row>
    <row r="58" spans="1:147" x14ac:dyDescent="0.25">
      <c r="A58" s="1" t="s">
        <v>37</v>
      </c>
      <c r="B58" s="8" t="s">
        <v>34</v>
      </c>
      <c r="C58" s="4">
        <v>555.54</v>
      </c>
      <c r="D58" s="4">
        <v>770.78</v>
      </c>
      <c r="E58" s="4">
        <v>567.14</v>
      </c>
      <c r="F58" s="4">
        <v>879.38</v>
      </c>
      <c r="G58" s="4">
        <v>615.28</v>
      </c>
      <c r="H58" s="4">
        <v>638.05999999999995</v>
      </c>
      <c r="I58" s="4">
        <v>772.5</v>
      </c>
      <c r="J58" s="4"/>
      <c r="K58" s="4"/>
      <c r="L58" s="4"/>
      <c r="M58" s="4"/>
      <c r="N58" s="4"/>
      <c r="O58" s="4"/>
      <c r="P58" s="4"/>
      <c r="Q58" s="4"/>
      <c r="R58" s="4"/>
      <c r="S58" s="4">
        <v>881.72</v>
      </c>
      <c r="T58" s="4">
        <v>1074.31</v>
      </c>
      <c r="U58" s="4">
        <v>359.4</v>
      </c>
      <c r="V58" s="4">
        <v>1000</v>
      </c>
      <c r="W58" s="4">
        <v>264.02</v>
      </c>
      <c r="X58" s="4">
        <v>1000</v>
      </c>
      <c r="Y58" s="4">
        <v>874.97</v>
      </c>
      <c r="Z58" s="4">
        <v>1095.79</v>
      </c>
      <c r="AA58" s="4">
        <v>919.47</v>
      </c>
      <c r="AB58" s="4">
        <v>1023.12</v>
      </c>
      <c r="AC58" s="4">
        <v>785.41</v>
      </c>
      <c r="AD58" s="4">
        <v>1241.5</v>
      </c>
      <c r="AE58" s="4">
        <v>1279.97</v>
      </c>
      <c r="AF58" s="4">
        <v>1069.98</v>
      </c>
      <c r="AG58" s="4">
        <v>1235.6099999999999</v>
      </c>
      <c r="AH58" s="4">
        <v>845.01</v>
      </c>
      <c r="AI58" s="4">
        <v>1469.94</v>
      </c>
      <c r="AJ58" s="4">
        <v>2164.61</v>
      </c>
      <c r="AK58" s="4">
        <v>557</v>
      </c>
      <c r="AL58" s="4">
        <v>1087.49</v>
      </c>
      <c r="AM58" s="4">
        <v>852.27</v>
      </c>
      <c r="AN58" s="4">
        <v>1077.5899999999999</v>
      </c>
      <c r="AO58" s="4">
        <v>1075.51</v>
      </c>
      <c r="AP58" s="4">
        <v>601.41999999999996</v>
      </c>
      <c r="AQ58" s="4">
        <v>700.15</v>
      </c>
      <c r="AR58" s="4">
        <v>1051.42</v>
      </c>
      <c r="AS58" s="4">
        <v>1000</v>
      </c>
      <c r="AT58" s="4">
        <v>1000</v>
      </c>
      <c r="AU58" s="4">
        <v>1166.6600000000001</v>
      </c>
      <c r="AV58" s="4">
        <v>433.62</v>
      </c>
      <c r="AW58" s="4">
        <v>673.83</v>
      </c>
      <c r="AX58" s="4">
        <v>945.38</v>
      </c>
      <c r="AY58" s="4">
        <v>1050.98</v>
      </c>
      <c r="AZ58" s="4">
        <v>757.91</v>
      </c>
      <c r="BA58" s="4">
        <v>1077.44</v>
      </c>
      <c r="BB58" s="4">
        <v>1746.46</v>
      </c>
      <c r="BC58" s="4">
        <v>844.19</v>
      </c>
      <c r="BD58" s="4">
        <v>1141.2</v>
      </c>
      <c r="BE58" s="4">
        <v>1000</v>
      </c>
      <c r="BF58" s="4">
        <v>941.65</v>
      </c>
      <c r="BG58" s="4">
        <v>911.35</v>
      </c>
      <c r="BH58" s="4">
        <v>837.38</v>
      </c>
      <c r="BI58" s="4">
        <v>870.75</v>
      </c>
      <c r="BJ58" s="4">
        <v>739.5</v>
      </c>
      <c r="BK58" s="4">
        <v>1204.69</v>
      </c>
      <c r="BL58" s="4">
        <v>391.23</v>
      </c>
      <c r="BM58" s="4">
        <v>1050.28</v>
      </c>
      <c r="BN58" s="4">
        <v>975.54</v>
      </c>
      <c r="BO58" s="4">
        <v>592.27</v>
      </c>
      <c r="BP58" s="4">
        <v>1019.17</v>
      </c>
      <c r="BQ58" s="4">
        <v>827.89</v>
      </c>
      <c r="BR58" s="4">
        <v>234.96</v>
      </c>
      <c r="BS58" s="4">
        <v>318.82</v>
      </c>
      <c r="BT58" s="4">
        <v>1160.3399999999999</v>
      </c>
      <c r="BU58" s="4">
        <v>1204.8499999999999</v>
      </c>
      <c r="BV58" s="4">
        <v>1000</v>
      </c>
      <c r="BW58" s="4">
        <v>681.83</v>
      </c>
      <c r="BX58" s="4">
        <v>762.7</v>
      </c>
      <c r="BY58" s="4">
        <v>1183.42</v>
      </c>
      <c r="BZ58" s="4">
        <v>264.02</v>
      </c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>
        <v>1287.48</v>
      </c>
      <c r="CP58" s="4">
        <v>842.07</v>
      </c>
      <c r="CQ58" s="4">
        <v>914.48</v>
      </c>
      <c r="CR58" s="4">
        <v>1345.4</v>
      </c>
      <c r="CS58" s="4">
        <v>1183.75</v>
      </c>
      <c r="CT58" s="4">
        <v>602.09</v>
      </c>
      <c r="CU58" s="4">
        <v>1068.08</v>
      </c>
      <c r="CV58" s="4">
        <v>1000</v>
      </c>
      <c r="CW58" s="4">
        <v>889.35</v>
      </c>
      <c r="CX58" s="4">
        <v>1379.66</v>
      </c>
      <c r="CY58" s="4">
        <v>967.52</v>
      </c>
      <c r="CZ58" s="4">
        <v>501.5</v>
      </c>
      <c r="DA58" s="4">
        <v>375.05</v>
      </c>
      <c r="DB58" s="4">
        <v>1000</v>
      </c>
      <c r="DC58" s="4">
        <v>1219.82</v>
      </c>
      <c r="DD58" s="4">
        <v>793.98</v>
      </c>
      <c r="DE58" s="4">
        <v>804.93</v>
      </c>
      <c r="DF58" s="4">
        <v>1067.06</v>
      </c>
      <c r="DG58" s="4">
        <v>821.39</v>
      </c>
      <c r="DH58" s="4">
        <v>598.65</v>
      </c>
      <c r="DI58" s="4">
        <v>908.84</v>
      </c>
      <c r="DJ58" s="4">
        <v>1000</v>
      </c>
      <c r="DK58" s="4">
        <v>1000</v>
      </c>
      <c r="DL58" s="4">
        <v>1901.94</v>
      </c>
      <c r="DM58" s="4">
        <v>1437.37</v>
      </c>
      <c r="DN58" s="4">
        <v>1236.73</v>
      </c>
      <c r="DO58" s="4">
        <v>1223.24</v>
      </c>
      <c r="DP58" s="4">
        <v>505.06</v>
      </c>
      <c r="DQ58" s="4">
        <v>994.84</v>
      </c>
      <c r="DR58" s="4">
        <v>1131.51</v>
      </c>
      <c r="DS58" s="4">
        <v>468.98</v>
      </c>
      <c r="DT58" s="4">
        <v>1130.8599999999999</v>
      </c>
      <c r="DU58" s="4">
        <v>1343.94</v>
      </c>
      <c r="DV58" s="4">
        <v>876.73</v>
      </c>
      <c r="DW58" s="4">
        <v>807.8</v>
      </c>
      <c r="DX58" s="4">
        <v>646.98</v>
      </c>
      <c r="DY58" s="4">
        <v>472.54</v>
      </c>
      <c r="DZ58" s="4">
        <v>638.05999999999995</v>
      </c>
      <c r="EA58" s="4">
        <v>1000</v>
      </c>
      <c r="EB58" s="4">
        <v>1213.8</v>
      </c>
      <c r="EC58" s="4">
        <v>684.93</v>
      </c>
      <c r="ED58" s="4">
        <v>768.41</v>
      </c>
      <c r="EE58" s="4">
        <v>642.39</v>
      </c>
      <c r="EF58" s="4">
        <v>456.93</v>
      </c>
      <c r="EG58" s="4">
        <v>513.76</v>
      </c>
      <c r="EH58" s="4">
        <v>1023.07</v>
      </c>
      <c r="EI58" s="4">
        <v>813.02</v>
      </c>
      <c r="EJ58" s="4">
        <v>764.08</v>
      </c>
      <c r="EK58" s="4">
        <v>850.65</v>
      </c>
      <c r="EL58" s="4">
        <v>1000</v>
      </c>
      <c r="EM58" s="4">
        <v>1019.49</v>
      </c>
      <c r="EN58" s="4">
        <v>958.28</v>
      </c>
      <c r="EO58" s="4">
        <v>632.95000000000005</v>
      </c>
      <c r="EP58" s="4">
        <v>1202.3599999999999</v>
      </c>
      <c r="EQ58" s="4">
        <v>1251.1300000000001</v>
      </c>
    </row>
    <row r="59" spans="1:147" x14ac:dyDescent="0.25">
      <c r="A59" s="1" t="s">
        <v>41</v>
      </c>
      <c r="B59" s="8" t="s">
        <v>10</v>
      </c>
      <c r="C59" s="4">
        <v>23.15</v>
      </c>
      <c r="D59" s="4">
        <v>32.86</v>
      </c>
      <c r="E59" s="4">
        <v>22.21</v>
      </c>
      <c r="F59" s="4">
        <v>36.9</v>
      </c>
      <c r="G59" s="4">
        <v>39.06</v>
      </c>
      <c r="H59" s="4">
        <v>32.909999999999997</v>
      </c>
      <c r="I59" s="4">
        <v>36.659999999999997</v>
      </c>
      <c r="J59" s="4">
        <v>17.399999999999999</v>
      </c>
      <c r="K59" s="4">
        <v>38.74</v>
      </c>
      <c r="L59" s="4">
        <v>34.71</v>
      </c>
      <c r="M59" s="4">
        <v>6.94</v>
      </c>
      <c r="N59" s="4">
        <v>40.229999999999997</v>
      </c>
      <c r="O59" s="4">
        <v>28.48</v>
      </c>
      <c r="P59" s="4">
        <v>31.68</v>
      </c>
      <c r="Q59" s="4">
        <v>30.43</v>
      </c>
      <c r="R59" s="4">
        <v>38.090000000000003</v>
      </c>
      <c r="S59" s="4">
        <v>28.74</v>
      </c>
      <c r="T59" s="4">
        <v>21.82</v>
      </c>
      <c r="U59" s="4">
        <v>15.38</v>
      </c>
      <c r="V59" s="4">
        <v>42.8</v>
      </c>
      <c r="W59" s="4">
        <v>25.1</v>
      </c>
      <c r="X59" s="4">
        <v>42.8</v>
      </c>
      <c r="Y59" s="4">
        <v>25.7</v>
      </c>
      <c r="Z59" s="4">
        <v>5.36</v>
      </c>
      <c r="AA59" s="4">
        <v>6.2</v>
      </c>
      <c r="AB59" s="4">
        <v>53.52</v>
      </c>
      <c r="AC59" s="4">
        <v>36.1</v>
      </c>
      <c r="AD59" s="4">
        <v>43.35</v>
      </c>
      <c r="AE59" s="4">
        <v>43.44</v>
      </c>
      <c r="AF59" s="4">
        <v>23.97</v>
      </c>
      <c r="AG59" s="4">
        <v>3.06</v>
      </c>
      <c r="AH59" s="4">
        <v>28.65</v>
      </c>
      <c r="AI59" s="4">
        <v>21.83</v>
      </c>
      <c r="AJ59" s="4">
        <v>12.52</v>
      </c>
      <c r="AK59" s="4">
        <v>2.6</v>
      </c>
      <c r="AL59" s="4">
        <v>52.64</v>
      </c>
      <c r="AM59" s="4">
        <v>52.54</v>
      </c>
      <c r="AN59" s="4">
        <v>51.52</v>
      </c>
      <c r="AO59" s="4">
        <v>46.3</v>
      </c>
      <c r="AP59" s="4">
        <v>25.29</v>
      </c>
      <c r="AQ59" s="4">
        <v>31.03</v>
      </c>
      <c r="AR59" s="4">
        <v>3.2</v>
      </c>
      <c r="AS59" s="4">
        <v>42.8</v>
      </c>
      <c r="AT59" s="4">
        <v>42.8</v>
      </c>
      <c r="AU59" s="4">
        <v>13.58</v>
      </c>
      <c r="AV59" s="4">
        <v>39.71</v>
      </c>
      <c r="AW59" s="4">
        <v>19.399999999999999</v>
      </c>
      <c r="AX59" s="4">
        <v>26.74</v>
      </c>
      <c r="AY59" s="4">
        <v>3.04</v>
      </c>
      <c r="AZ59" s="4">
        <v>27.19</v>
      </c>
      <c r="BA59" s="4">
        <v>6.14</v>
      </c>
      <c r="BB59" s="4">
        <v>20.05</v>
      </c>
      <c r="BC59" s="4">
        <v>39.39</v>
      </c>
      <c r="BD59" s="4">
        <v>7.14</v>
      </c>
      <c r="BE59" s="4">
        <v>42.8</v>
      </c>
      <c r="BF59" s="4">
        <v>27.11</v>
      </c>
      <c r="BG59" s="4">
        <v>26.33</v>
      </c>
      <c r="BH59" s="4">
        <v>25.35</v>
      </c>
      <c r="BI59" s="4">
        <v>35.090000000000003</v>
      </c>
      <c r="BJ59" s="4">
        <v>39.94</v>
      </c>
      <c r="BK59" s="4">
        <v>42.72</v>
      </c>
      <c r="BL59" s="4">
        <v>35.229999999999997</v>
      </c>
      <c r="BM59" s="4">
        <v>57.41</v>
      </c>
      <c r="BN59" s="4">
        <v>60.63</v>
      </c>
      <c r="BO59" s="4">
        <v>42.98</v>
      </c>
      <c r="BP59" s="4">
        <v>36.61</v>
      </c>
      <c r="BQ59" s="4">
        <v>3.88</v>
      </c>
      <c r="BR59" s="4">
        <v>6.14</v>
      </c>
      <c r="BS59" s="4">
        <v>19.940000000000001</v>
      </c>
      <c r="BT59" s="4">
        <v>33.26</v>
      </c>
      <c r="BU59" s="4">
        <v>39.17</v>
      </c>
      <c r="BV59" s="4">
        <v>42.8</v>
      </c>
      <c r="BW59" s="4">
        <v>20.53</v>
      </c>
      <c r="BX59" s="4">
        <v>26.31</v>
      </c>
      <c r="BY59" s="4">
        <v>29.02</v>
      </c>
      <c r="BZ59" s="4">
        <v>25.1</v>
      </c>
      <c r="CA59" s="4">
        <v>42.8</v>
      </c>
      <c r="CB59" s="4">
        <v>42.8</v>
      </c>
      <c r="CC59" s="4">
        <v>37.380000000000003</v>
      </c>
      <c r="CD59" s="4">
        <v>27.58</v>
      </c>
      <c r="CE59" s="4">
        <v>60.2</v>
      </c>
      <c r="CF59" s="4">
        <v>21.79</v>
      </c>
      <c r="CG59" s="4">
        <v>20.67</v>
      </c>
      <c r="CH59" s="4">
        <v>42.61</v>
      </c>
      <c r="CI59" s="4">
        <v>49.42</v>
      </c>
      <c r="CJ59" s="4">
        <v>22.46</v>
      </c>
      <c r="CK59" s="4">
        <v>24.51</v>
      </c>
      <c r="CL59" s="4">
        <v>24.97</v>
      </c>
      <c r="CM59" s="4">
        <v>42.8</v>
      </c>
      <c r="CN59" s="4">
        <v>42.8</v>
      </c>
      <c r="CO59" s="4">
        <v>30.19</v>
      </c>
      <c r="CP59" s="4">
        <v>26.89</v>
      </c>
      <c r="CQ59" s="4">
        <v>45.86</v>
      </c>
      <c r="CR59" s="4"/>
      <c r="CS59" s="4">
        <v>45.9</v>
      </c>
      <c r="CT59" s="4">
        <v>25.04</v>
      </c>
      <c r="CU59" s="4">
        <v>1.64</v>
      </c>
      <c r="CV59" s="4">
        <v>42.8</v>
      </c>
      <c r="CW59" s="4">
        <v>36.880000000000003</v>
      </c>
      <c r="CX59" s="4"/>
      <c r="CY59" s="4">
        <v>56.25</v>
      </c>
      <c r="CZ59" s="4">
        <v>29.2</v>
      </c>
      <c r="DA59" s="4">
        <v>27.47</v>
      </c>
      <c r="DB59" s="4">
        <v>42.8</v>
      </c>
      <c r="DC59" s="4">
        <v>27.5</v>
      </c>
      <c r="DD59" s="4">
        <v>0.16</v>
      </c>
      <c r="DE59" s="4">
        <v>35.9</v>
      </c>
      <c r="DF59" s="4">
        <v>33.450000000000003</v>
      </c>
      <c r="DG59" s="4">
        <v>35.26</v>
      </c>
      <c r="DH59" s="4">
        <v>25.06</v>
      </c>
      <c r="DI59" s="4" t="s">
        <v>627</v>
      </c>
      <c r="DJ59" s="4">
        <v>42.8</v>
      </c>
      <c r="DK59" s="4">
        <v>42.8</v>
      </c>
      <c r="DL59" s="4">
        <v>48.74</v>
      </c>
      <c r="DM59" s="4">
        <v>32.22</v>
      </c>
      <c r="DN59" s="4">
        <v>10.7</v>
      </c>
      <c r="DO59" s="4">
        <v>14.81</v>
      </c>
      <c r="DP59" s="4">
        <v>18.8</v>
      </c>
      <c r="DQ59" s="4">
        <v>26.19</v>
      </c>
      <c r="DR59" s="4">
        <v>13.72</v>
      </c>
      <c r="DS59" s="4">
        <v>11.29</v>
      </c>
      <c r="DT59" s="4">
        <v>70.36</v>
      </c>
      <c r="DU59" s="4">
        <v>17.899999999999999</v>
      </c>
      <c r="DV59" s="4">
        <v>40.71</v>
      </c>
      <c r="DW59" s="4">
        <v>36.19</v>
      </c>
      <c r="DX59" s="4">
        <v>25.68</v>
      </c>
      <c r="DY59" s="4">
        <v>21.07</v>
      </c>
      <c r="DZ59" s="4">
        <v>32.909999999999997</v>
      </c>
      <c r="EA59" s="4">
        <v>42.8</v>
      </c>
      <c r="EB59" s="4">
        <v>34.06</v>
      </c>
      <c r="EC59" s="4">
        <v>36.630000000000003</v>
      </c>
      <c r="ED59" s="4">
        <v>35.340000000000003</v>
      </c>
      <c r="EE59" s="4">
        <v>49.39</v>
      </c>
      <c r="EF59" s="4">
        <v>2.2400000000000002</v>
      </c>
      <c r="EG59" s="4">
        <v>6.48</v>
      </c>
      <c r="EH59" s="4">
        <v>39.75</v>
      </c>
      <c r="EI59" s="4">
        <v>24.22</v>
      </c>
      <c r="EJ59" s="4">
        <v>47.78</v>
      </c>
      <c r="EK59" s="4">
        <v>23.71</v>
      </c>
      <c r="EL59" s="4">
        <v>42.8</v>
      </c>
      <c r="EM59" s="4">
        <v>45.79</v>
      </c>
      <c r="EN59" s="4">
        <v>42.23</v>
      </c>
      <c r="EO59" s="4">
        <v>44.16</v>
      </c>
      <c r="EP59" s="4">
        <v>32.81</v>
      </c>
      <c r="EQ59" s="4">
        <v>23.25</v>
      </c>
    </row>
    <row r="60" spans="1:147" x14ac:dyDescent="0.25">
      <c r="A60" s="1" t="s">
        <v>42</v>
      </c>
      <c r="B60" s="8" t="s">
        <v>10</v>
      </c>
      <c r="C60" s="4">
        <v>9.2799999999999994</v>
      </c>
      <c r="D60" s="4">
        <v>3.03</v>
      </c>
      <c r="E60" s="4">
        <v>9.64</v>
      </c>
      <c r="F60" s="4">
        <v>13.97</v>
      </c>
      <c r="G60" s="4">
        <v>8.65</v>
      </c>
      <c r="H60" s="4">
        <v>2.52</v>
      </c>
      <c r="I60" s="4">
        <v>6.09</v>
      </c>
      <c r="J60" s="4">
        <v>1.81</v>
      </c>
      <c r="K60" s="4">
        <v>7.76</v>
      </c>
      <c r="L60" s="4">
        <v>4.8899999999999997</v>
      </c>
      <c r="M60" s="4">
        <v>0.37</v>
      </c>
      <c r="N60" s="4">
        <v>5.2</v>
      </c>
      <c r="O60" s="4">
        <v>3.14</v>
      </c>
      <c r="P60" s="4">
        <v>6.23</v>
      </c>
      <c r="Q60" s="4">
        <v>6.55</v>
      </c>
      <c r="R60" s="4">
        <v>8.0500000000000007</v>
      </c>
      <c r="S60" s="4">
        <v>17.52</v>
      </c>
      <c r="T60" s="4">
        <v>38.06</v>
      </c>
      <c r="U60" s="4">
        <v>3.62</v>
      </c>
      <c r="V60" s="4">
        <v>10.08</v>
      </c>
      <c r="W60" s="4">
        <v>8.6999999999999993</v>
      </c>
      <c r="X60" s="4">
        <v>10.08</v>
      </c>
      <c r="Y60" s="4">
        <v>0.88</v>
      </c>
      <c r="Z60" s="4">
        <v>1.26</v>
      </c>
      <c r="AA60" s="4">
        <v>8.08</v>
      </c>
      <c r="AB60" s="4">
        <v>18.87</v>
      </c>
      <c r="AC60" s="4">
        <v>16.23</v>
      </c>
      <c r="AD60" s="4">
        <v>5.0599999999999996</v>
      </c>
      <c r="AE60" s="4">
        <v>4.26</v>
      </c>
      <c r="AF60" s="4">
        <v>5.3</v>
      </c>
      <c r="AG60" s="4">
        <v>0.72</v>
      </c>
      <c r="AH60" s="4">
        <v>9.15</v>
      </c>
      <c r="AI60" s="4">
        <v>5.17</v>
      </c>
      <c r="AJ60" s="4">
        <v>2.95</v>
      </c>
      <c r="AK60" s="4">
        <v>0.61</v>
      </c>
      <c r="AL60" s="4">
        <v>3.4</v>
      </c>
      <c r="AM60" s="4">
        <v>11.16</v>
      </c>
      <c r="AN60" s="4">
        <v>4.1500000000000004</v>
      </c>
      <c r="AO60" s="4">
        <v>1.5</v>
      </c>
      <c r="AP60" s="4">
        <v>4.66</v>
      </c>
      <c r="AQ60" s="4">
        <v>0.28999999999999998</v>
      </c>
      <c r="AR60" s="4">
        <v>0.75</v>
      </c>
      <c r="AS60" s="4">
        <v>10.08</v>
      </c>
      <c r="AT60" s="4">
        <v>10.08</v>
      </c>
      <c r="AU60" s="4">
        <v>2.57</v>
      </c>
      <c r="AV60" s="4">
        <v>12.75</v>
      </c>
      <c r="AW60" s="4">
        <v>16.12</v>
      </c>
      <c r="AX60" s="4">
        <v>9.6999999999999993</v>
      </c>
      <c r="AY60" s="4">
        <v>0.72</v>
      </c>
      <c r="AZ60" s="4">
        <v>2.77</v>
      </c>
      <c r="BA60" s="4">
        <v>1.43</v>
      </c>
      <c r="BB60" s="4">
        <v>4.72</v>
      </c>
      <c r="BC60" s="4"/>
      <c r="BD60" s="4">
        <v>1.68</v>
      </c>
      <c r="BE60" s="4">
        <v>10.08</v>
      </c>
      <c r="BF60" s="4">
        <v>9.66</v>
      </c>
      <c r="BG60" s="4">
        <v>9.35</v>
      </c>
      <c r="BH60" s="4">
        <v>8.57</v>
      </c>
      <c r="BI60" s="4">
        <v>0.31</v>
      </c>
      <c r="BJ60" s="4">
        <v>16.22</v>
      </c>
      <c r="BK60" s="4"/>
      <c r="BL60" s="4"/>
      <c r="BM60" s="4">
        <v>9.06</v>
      </c>
      <c r="BN60" s="4">
        <v>7.26</v>
      </c>
      <c r="BO60" s="4">
        <v>25.24</v>
      </c>
      <c r="BP60" s="4">
        <v>8.1199999999999992</v>
      </c>
      <c r="BQ60" s="4">
        <v>12.24</v>
      </c>
      <c r="BR60" s="4">
        <v>3.92</v>
      </c>
      <c r="BS60" s="4">
        <v>9.9600000000000009</v>
      </c>
      <c r="BT60" s="4">
        <v>6.85</v>
      </c>
      <c r="BU60" s="4">
        <v>14.04</v>
      </c>
      <c r="BV60" s="4">
        <v>10.8</v>
      </c>
      <c r="BW60" s="4">
        <v>0.8</v>
      </c>
      <c r="BX60" s="4">
        <v>0.56000000000000005</v>
      </c>
      <c r="BY60" s="4">
        <v>1.06</v>
      </c>
      <c r="BZ60" s="4">
        <v>8.6999999999999993</v>
      </c>
      <c r="CA60" s="4">
        <v>10.8</v>
      </c>
      <c r="CB60" s="4">
        <v>10.8</v>
      </c>
      <c r="CC60" s="4">
        <v>1.48</v>
      </c>
      <c r="CD60" s="4">
        <v>2.37</v>
      </c>
      <c r="CE60" s="4">
        <v>5.32</v>
      </c>
      <c r="CF60" s="4">
        <v>3.38</v>
      </c>
      <c r="CG60" s="4">
        <v>25.09</v>
      </c>
      <c r="CH60" s="4">
        <v>4.18</v>
      </c>
      <c r="CI60" s="4">
        <v>5.0599999999999996</v>
      </c>
      <c r="CJ60" s="4">
        <v>3.87</v>
      </c>
      <c r="CK60" s="4">
        <v>5.01</v>
      </c>
      <c r="CL60" s="4">
        <v>3.52</v>
      </c>
      <c r="CM60" s="4">
        <v>10.08</v>
      </c>
      <c r="CN60" s="4">
        <v>10.08</v>
      </c>
      <c r="CO60" s="4">
        <v>3.71</v>
      </c>
      <c r="CP60" s="4">
        <v>11.87</v>
      </c>
      <c r="CQ60" s="4">
        <v>12.38</v>
      </c>
      <c r="CR60" s="4"/>
      <c r="CS60" s="4">
        <v>17.77</v>
      </c>
      <c r="CT60" s="4">
        <v>3.15</v>
      </c>
      <c r="CU60" s="4">
        <v>0.39</v>
      </c>
      <c r="CV60" s="4">
        <v>10.08</v>
      </c>
      <c r="CW60" s="4">
        <v>5.23</v>
      </c>
      <c r="CX60" s="4"/>
      <c r="CY60" s="4">
        <v>3</v>
      </c>
      <c r="CZ60" s="4"/>
      <c r="DA60" s="4">
        <v>0.06</v>
      </c>
      <c r="DB60" s="4">
        <v>10.08</v>
      </c>
      <c r="DC60" s="4">
        <v>0.88</v>
      </c>
      <c r="DD60" s="4">
        <v>0.97</v>
      </c>
      <c r="DE60" s="4">
        <v>8.91</v>
      </c>
      <c r="DF60" s="4">
        <v>10.01</v>
      </c>
      <c r="DG60" s="4">
        <v>5.32</v>
      </c>
      <c r="DH60" s="4">
        <v>2.31</v>
      </c>
      <c r="DI60" s="4">
        <v>27.12</v>
      </c>
      <c r="DJ60" s="4">
        <v>10.08</v>
      </c>
      <c r="DK60" s="4">
        <v>10.08</v>
      </c>
      <c r="DL60" s="4">
        <v>0.23</v>
      </c>
      <c r="DM60" s="4">
        <v>5.17</v>
      </c>
      <c r="DN60" s="4">
        <v>12.65</v>
      </c>
      <c r="DO60" s="4">
        <v>6</v>
      </c>
      <c r="DP60" s="4">
        <v>3.5</v>
      </c>
      <c r="DQ60" s="4">
        <v>4.51</v>
      </c>
      <c r="DR60" s="4">
        <v>7.45</v>
      </c>
      <c r="DS60" s="4">
        <v>2.66</v>
      </c>
      <c r="DT60" s="4">
        <v>9.67</v>
      </c>
      <c r="DU60" s="4">
        <v>4.2300000000000004</v>
      </c>
      <c r="DV60" s="4">
        <v>10.09</v>
      </c>
      <c r="DW60" s="4">
        <v>8.67</v>
      </c>
      <c r="DX60" s="4">
        <v>7.59</v>
      </c>
      <c r="DY60" s="4">
        <v>9.0299999999999994</v>
      </c>
      <c r="DZ60" s="4">
        <v>2.52</v>
      </c>
      <c r="EA60" s="4">
        <v>10.08</v>
      </c>
      <c r="EB60" s="4">
        <v>5.81</v>
      </c>
      <c r="EC60" s="4">
        <v>4.3</v>
      </c>
      <c r="ED60" s="4">
        <v>30.12</v>
      </c>
      <c r="EE60" s="4">
        <v>16.57</v>
      </c>
      <c r="EF60" s="4">
        <v>0.53</v>
      </c>
      <c r="EG60" s="4">
        <v>1.53</v>
      </c>
      <c r="EH60" s="4">
        <v>11.17</v>
      </c>
      <c r="EI60" s="4">
        <v>36.04</v>
      </c>
      <c r="EJ60" s="4">
        <v>13.31</v>
      </c>
      <c r="EK60" s="4">
        <v>1.65</v>
      </c>
      <c r="EL60" s="4">
        <v>10.08</v>
      </c>
      <c r="EM60" s="4">
        <v>25.02</v>
      </c>
      <c r="EN60" s="4">
        <v>15.97</v>
      </c>
      <c r="EO60" s="4">
        <v>24.63</v>
      </c>
      <c r="EP60" s="4">
        <v>8.01</v>
      </c>
      <c r="EQ60" s="4"/>
    </row>
    <row r="61" spans="1:147" x14ac:dyDescent="0.25">
      <c r="A61" s="1" t="s">
        <v>250</v>
      </c>
      <c r="B61" s="8" t="s">
        <v>10</v>
      </c>
      <c r="C61" s="4">
        <v>3.68</v>
      </c>
      <c r="D61" s="4"/>
      <c r="E61" s="4">
        <v>0.09</v>
      </c>
      <c r="F61" s="4"/>
      <c r="G61" s="4">
        <v>1.78</v>
      </c>
      <c r="H61" s="4"/>
      <c r="I61" s="4"/>
      <c r="J61" s="4"/>
      <c r="K61" s="4"/>
      <c r="L61" s="4"/>
      <c r="M61" s="4">
        <v>11.42</v>
      </c>
      <c r="N61" s="4">
        <v>0.94</v>
      </c>
      <c r="O61" s="4"/>
      <c r="P61" s="4"/>
      <c r="Q61" s="4">
        <v>3.54</v>
      </c>
      <c r="R61" s="4">
        <v>2.44</v>
      </c>
      <c r="S61" s="4"/>
      <c r="T61" s="4"/>
      <c r="U61" s="4"/>
      <c r="V61" s="4"/>
      <c r="W61" s="4">
        <v>12.3</v>
      </c>
      <c r="X61" s="4"/>
      <c r="Y61" s="4">
        <v>0.87</v>
      </c>
      <c r="Z61" s="4">
        <v>18.440000000000001</v>
      </c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>
        <v>0.01</v>
      </c>
      <c r="AM61" s="4">
        <v>0.01</v>
      </c>
      <c r="AN61" s="4">
        <v>0.01</v>
      </c>
      <c r="AO61" s="4"/>
      <c r="AP61" s="4"/>
      <c r="AQ61" s="4">
        <v>16.38</v>
      </c>
      <c r="AR61" s="4"/>
      <c r="AS61" s="4"/>
      <c r="AT61" s="4"/>
      <c r="AU61" s="4"/>
      <c r="AV61" s="4"/>
      <c r="AW61" s="4">
        <v>1.92</v>
      </c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>
        <v>1.05</v>
      </c>
      <c r="BO61" s="4"/>
      <c r="BP61" s="4"/>
      <c r="BQ61" s="4">
        <v>11.7</v>
      </c>
      <c r="BR61" s="4">
        <v>8.7200000000000006</v>
      </c>
      <c r="BS61" s="4">
        <v>9.6199999999999992</v>
      </c>
      <c r="BT61" s="4"/>
      <c r="BU61" s="4"/>
      <c r="BV61" s="4"/>
      <c r="BW61" s="4"/>
      <c r="BX61" s="4"/>
      <c r="BY61" s="4"/>
      <c r="BZ61" s="4">
        <v>12.3</v>
      </c>
      <c r="CA61" s="4"/>
      <c r="CB61" s="4"/>
      <c r="CC61" s="4">
        <v>0.09</v>
      </c>
      <c r="CD61" s="4"/>
      <c r="CE61" s="4"/>
      <c r="CF61" s="4">
        <v>4.1500000000000004</v>
      </c>
      <c r="CG61" s="4"/>
      <c r="CH61" s="4"/>
      <c r="CI61" s="4"/>
      <c r="CJ61" s="4"/>
      <c r="CK61" s="4">
        <v>5.8</v>
      </c>
      <c r="CL61" s="4"/>
      <c r="CM61" s="4"/>
      <c r="CN61" s="4"/>
      <c r="CO61" s="4"/>
      <c r="CP61" s="4"/>
      <c r="CQ61" s="4"/>
      <c r="CR61" s="4"/>
      <c r="CS61" s="4">
        <v>2.13</v>
      </c>
      <c r="CT61" s="4">
        <v>6.15</v>
      </c>
      <c r="CU61" s="4"/>
      <c r="CV61" s="4"/>
      <c r="CW61" s="4"/>
      <c r="CX61" s="4">
        <v>17.16</v>
      </c>
      <c r="CY61" s="4"/>
      <c r="CZ61" s="4"/>
      <c r="DA61" s="4"/>
      <c r="DB61" s="4"/>
      <c r="DC61" s="4"/>
      <c r="DD61" s="4"/>
      <c r="DE61" s="4">
        <v>0.41</v>
      </c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>
        <v>10.65</v>
      </c>
      <c r="DS61" s="4">
        <v>23.74</v>
      </c>
      <c r="DT61" s="4"/>
      <c r="DU61" s="4"/>
      <c r="DV61" s="4">
        <v>0.03</v>
      </c>
      <c r="DW61" s="4"/>
      <c r="DX61" s="4">
        <v>0.08</v>
      </c>
      <c r="DY61" s="4"/>
      <c r="DZ61" s="4"/>
      <c r="EA61" s="4"/>
      <c r="EB61" s="4"/>
      <c r="EC61" s="4">
        <v>0.43</v>
      </c>
      <c r="ED61" s="4"/>
      <c r="EE61" s="4">
        <v>5.3</v>
      </c>
      <c r="EF61" s="4">
        <v>0.1</v>
      </c>
      <c r="EG61" s="4">
        <v>0.09</v>
      </c>
      <c r="EH61" s="4">
        <v>11.67</v>
      </c>
      <c r="EI61" s="4">
        <v>0.94</v>
      </c>
      <c r="EJ61" s="4"/>
      <c r="EK61" s="4">
        <v>2.71</v>
      </c>
      <c r="EL61" s="4"/>
      <c r="EM61" s="4"/>
      <c r="EN61" s="4"/>
      <c r="EO61" s="4"/>
      <c r="EP61" s="4"/>
      <c r="EQ61" s="4"/>
    </row>
    <row r="62" spans="1:147" x14ac:dyDescent="0.25">
      <c r="A62" s="1" t="s">
        <v>379</v>
      </c>
      <c r="B62" s="8" t="s">
        <v>10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>
        <v>0</v>
      </c>
      <c r="AM62" s="4"/>
      <c r="AN62" s="4">
        <v>0</v>
      </c>
      <c r="AO62" s="4"/>
      <c r="AP62" s="4"/>
      <c r="AQ62" s="4"/>
      <c r="AR62" s="4"/>
      <c r="AS62" s="4"/>
      <c r="AT62" s="4"/>
      <c r="AU62" s="4"/>
      <c r="AV62" s="4"/>
      <c r="AW62" s="4">
        <v>1.33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>
        <v>2.95</v>
      </c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>
        <v>0.49</v>
      </c>
      <c r="CT62" s="4">
        <v>7.0000000000000007E-2</v>
      </c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>
        <v>0.6</v>
      </c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>
        <v>0.6</v>
      </c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>
        <v>16.41</v>
      </c>
      <c r="EG62" s="4">
        <v>14.7</v>
      </c>
      <c r="EH62" s="4"/>
      <c r="EI62" s="4"/>
      <c r="EJ62" s="4"/>
      <c r="EK62" s="4"/>
      <c r="EL62" s="4"/>
      <c r="EM62" s="4"/>
      <c r="EN62" s="4"/>
      <c r="EO62" s="4"/>
      <c r="EP62" s="4"/>
      <c r="EQ62" s="4"/>
    </row>
    <row r="63" spans="1:147" x14ac:dyDescent="0.25">
      <c r="A63" s="1" t="s">
        <v>36</v>
      </c>
      <c r="B63" s="8" t="s">
        <v>38</v>
      </c>
      <c r="C63" s="4">
        <v>0.26</v>
      </c>
      <c r="D63" s="4">
        <v>0.38</v>
      </c>
      <c r="E63" s="4">
        <v>0.46</v>
      </c>
      <c r="F63" s="4">
        <v>0.38</v>
      </c>
      <c r="G63" s="4">
        <v>0.38</v>
      </c>
      <c r="H63" s="4">
        <v>0.38</v>
      </c>
      <c r="I63" s="4">
        <v>0.38</v>
      </c>
      <c r="J63" s="4">
        <v>0.38</v>
      </c>
      <c r="K63" s="4">
        <v>0.38</v>
      </c>
      <c r="L63" s="4">
        <v>0.38</v>
      </c>
      <c r="M63" s="4">
        <v>0.38</v>
      </c>
      <c r="N63" s="4">
        <v>0.38</v>
      </c>
      <c r="O63" s="4">
        <v>0.38</v>
      </c>
      <c r="P63" s="4">
        <v>0.38</v>
      </c>
      <c r="Q63" s="4">
        <v>0.38</v>
      </c>
      <c r="R63" s="4">
        <v>0.38</v>
      </c>
      <c r="S63" s="4">
        <v>0.27</v>
      </c>
      <c r="T63" s="4">
        <v>0.28999999999999998</v>
      </c>
      <c r="U63" s="4">
        <v>0.38</v>
      </c>
      <c r="V63" s="4">
        <v>0.38</v>
      </c>
      <c r="W63" s="4">
        <v>0.38</v>
      </c>
      <c r="X63" s="4">
        <v>0.38</v>
      </c>
      <c r="Y63" s="4">
        <v>0.38</v>
      </c>
      <c r="Z63" s="4">
        <v>0.38</v>
      </c>
      <c r="AA63" s="4">
        <v>0.2</v>
      </c>
      <c r="AB63" s="4">
        <v>0.38</v>
      </c>
      <c r="AC63" s="4">
        <v>0.38</v>
      </c>
      <c r="AD63" s="4">
        <v>0.42</v>
      </c>
      <c r="AE63" s="4">
        <v>0.43</v>
      </c>
      <c r="AF63" s="4">
        <v>0.38</v>
      </c>
      <c r="AG63" s="4">
        <v>0.02</v>
      </c>
      <c r="AH63" s="4">
        <v>0.38</v>
      </c>
      <c r="AI63" s="4">
        <v>0.38</v>
      </c>
      <c r="AJ63" s="4">
        <v>0.38</v>
      </c>
      <c r="AK63" s="4">
        <v>7.0000000000000007E-2</v>
      </c>
      <c r="AL63" s="4">
        <v>0.38</v>
      </c>
      <c r="AM63" s="4">
        <v>0.38</v>
      </c>
      <c r="AN63" s="4">
        <v>0.38</v>
      </c>
      <c r="AO63" s="4">
        <v>0.38</v>
      </c>
      <c r="AP63" s="4">
        <v>0.38</v>
      </c>
      <c r="AQ63" s="4">
        <v>0.32</v>
      </c>
      <c r="AR63" s="4">
        <v>0.38</v>
      </c>
      <c r="AS63" s="4">
        <v>0.38</v>
      </c>
      <c r="AT63" s="4">
        <v>0.38</v>
      </c>
      <c r="AU63" s="4">
        <v>0.38</v>
      </c>
      <c r="AV63" s="4">
        <v>0.38</v>
      </c>
      <c r="AW63" s="4">
        <v>0.23</v>
      </c>
      <c r="AX63" s="4">
        <v>0.28999999999999998</v>
      </c>
      <c r="AY63" s="4">
        <v>0.38</v>
      </c>
      <c r="AZ63" s="4">
        <v>0.38</v>
      </c>
      <c r="BA63" s="4">
        <v>0.38</v>
      </c>
      <c r="BB63" s="4">
        <v>0.38</v>
      </c>
      <c r="BC63" s="4">
        <v>0.38</v>
      </c>
      <c r="BD63" s="4">
        <v>0.38</v>
      </c>
      <c r="BE63" s="4">
        <v>0.38</v>
      </c>
      <c r="BF63" s="4">
        <v>0.28999999999999998</v>
      </c>
      <c r="BG63" s="4">
        <v>0.28999999999999998</v>
      </c>
      <c r="BH63" s="4">
        <v>0.3</v>
      </c>
      <c r="BI63" s="4">
        <v>0.38</v>
      </c>
      <c r="BJ63" s="4">
        <v>0.38</v>
      </c>
      <c r="BK63" s="4">
        <v>0.38</v>
      </c>
      <c r="BL63" s="4">
        <v>0.01</v>
      </c>
      <c r="BM63" s="4">
        <v>0.28999999999999998</v>
      </c>
      <c r="BN63" s="4">
        <v>0.5</v>
      </c>
      <c r="BO63" s="4">
        <v>0.38</v>
      </c>
      <c r="BP63" s="4">
        <v>0.39</v>
      </c>
      <c r="BQ63" s="4">
        <v>0.38</v>
      </c>
      <c r="BR63" s="4">
        <v>0.38</v>
      </c>
      <c r="BS63" s="4">
        <v>0.38</v>
      </c>
      <c r="BT63" s="4">
        <v>0.38</v>
      </c>
      <c r="BU63" s="4">
        <v>0.38</v>
      </c>
      <c r="BV63" s="4">
        <v>0.38</v>
      </c>
      <c r="BW63" s="4">
        <v>0.38</v>
      </c>
      <c r="BX63" s="4">
        <v>0.38</v>
      </c>
      <c r="BY63" s="4">
        <v>0.32</v>
      </c>
      <c r="BZ63" s="4">
        <v>0.38</v>
      </c>
      <c r="CA63" s="4">
        <v>0.38</v>
      </c>
      <c r="CB63" s="4">
        <v>0.38</v>
      </c>
      <c r="CC63" s="4">
        <v>0.38</v>
      </c>
      <c r="CD63" s="4">
        <v>0.38</v>
      </c>
      <c r="CE63" s="4">
        <v>0.38</v>
      </c>
      <c r="CF63" s="4">
        <v>0.38</v>
      </c>
      <c r="CG63" s="4">
        <v>0.38</v>
      </c>
      <c r="CH63" s="4">
        <v>0.38</v>
      </c>
      <c r="CI63" s="4">
        <v>0.38</v>
      </c>
      <c r="CJ63" s="4">
        <v>0.38</v>
      </c>
      <c r="CK63" s="4">
        <v>0.38</v>
      </c>
      <c r="CL63" s="4">
        <v>0.38</v>
      </c>
      <c r="CM63" s="4">
        <v>0.38</v>
      </c>
      <c r="CN63" s="4">
        <v>0.38</v>
      </c>
      <c r="CO63" s="4">
        <v>0.12</v>
      </c>
      <c r="CP63" s="4">
        <v>0.38</v>
      </c>
      <c r="CQ63" s="4">
        <v>0.53</v>
      </c>
      <c r="CR63" s="4">
        <v>0.2</v>
      </c>
      <c r="CS63" s="4">
        <v>0.38</v>
      </c>
      <c r="CT63" s="4">
        <v>0.38</v>
      </c>
      <c r="CU63" s="4">
        <v>0.38</v>
      </c>
      <c r="CV63" s="4">
        <v>0.38</v>
      </c>
      <c r="CW63" s="4">
        <v>0.38</v>
      </c>
      <c r="CX63" s="4">
        <v>0.01</v>
      </c>
      <c r="CY63" s="4">
        <v>0.17</v>
      </c>
      <c r="CZ63" s="4">
        <v>0.38</v>
      </c>
      <c r="DA63" s="4">
        <v>0.38</v>
      </c>
      <c r="DB63" s="4">
        <v>0.38</v>
      </c>
      <c r="DC63" s="4">
        <v>0.38</v>
      </c>
      <c r="DD63" s="4">
        <v>0.49</v>
      </c>
      <c r="DE63" s="4">
        <v>0.45</v>
      </c>
      <c r="DF63" s="4">
        <v>0.38</v>
      </c>
      <c r="DG63" s="4">
        <v>0.23</v>
      </c>
      <c r="DH63" s="4">
        <v>0.38</v>
      </c>
      <c r="DI63" s="4">
        <v>0.38</v>
      </c>
      <c r="DJ63" s="4">
        <v>0.38</v>
      </c>
      <c r="DK63" s="4">
        <v>0.38</v>
      </c>
      <c r="DL63" s="4">
        <v>0.38</v>
      </c>
      <c r="DM63" s="4">
        <v>0.38</v>
      </c>
      <c r="DN63" s="4">
        <v>0.38</v>
      </c>
      <c r="DO63" s="4">
        <v>0.38</v>
      </c>
      <c r="DP63" s="4">
        <v>0.38</v>
      </c>
      <c r="DQ63" s="4">
        <v>0.38</v>
      </c>
      <c r="DR63" s="4">
        <v>0.38</v>
      </c>
      <c r="DS63" s="4">
        <v>0.4</v>
      </c>
      <c r="DT63" s="4">
        <v>0.38</v>
      </c>
      <c r="DU63" s="4">
        <v>0.38</v>
      </c>
      <c r="DV63" s="4">
        <v>0.38</v>
      </c>
      <c r="DW63" s="4">
        <v>0.38</v>
      </c>
      <c r="DX63" s="4">
        <v>0.43</v>
      </c>
      <c r="DY63" s="4">
        <v>0.38</v>
      </c>
      <c r="DZ63" s="4">
        <v>0.38</v>
      </c>
      <c r="EA63" s="4">
        <v>0.38</v>
      </c>
      <c r="EB63" s="4">
        <v>0.38</v>
      </c>
      <c r="EC63" s="4">
        <v>0.38</v>
      </c>
      <c r="ED63" s="4">
        <v>0.38</v>
      </c>
      <c r="EE63" s="4">
        <v>0.38</v>
      </c>
      <c r="EF63" s="4">
        <v>0.38</v>
      </c>
      <c r="EG63" s="4">
        <v>0.38</v>
      </c>
      <c r="EH63" s="4">
        <v>0.38</v>
      </c>
      <c r="EI63" s="4">
        <v>0.37</v>
      </c>
      <c r="EJ63" s="4">
        <v>0.38</v>
      </c>
      <c r="EK63" s="4">
        <v>0.38</v>
      </c>
      <c r="EL63" s="4">
        <v>0.38</v>
      </c>
      <c r="EM63" s="4">
        <v>0.38</v>
      </c>
      <c r="EN63" s="4">
        <v>0.38</v>
      </c>
      <c r="EO63" s="4">
        <v>0.43</v>
      </c>
      <c r="EP63" s="4">
        <v>0.13</v>
      </c>
      <c r="EQ63" s="4">
        <v>0.03</v>
      </c>
    </row>
    <row r="64" spans="1:147" x14ac:dyDescent="0.25">
      <c r="A64" s="1" t="s">
        <v>39</v>
      </c>
      <c r="B64" s="8" t="s">
        <v>248</v>
      </c>
      <c r="C64" s="4">
        <v>2.8</v>
      </c>
      <c r="D64" s="4">
        <v>1.98</v>
      </c>
      <c r="E64" s="4">
        <v>2.8</v>
      </c>
      <c r="F64" s="4">
        <v>2.8</v>
      </c>
      <c r="G64" s="4">
        <v>2.8</v>
      </c>
      <c r="H64" s="4">
        <v>2.8</v>
      </c>
      <c r="I64" s="4">
        <v>2.8</v>
      </c>
      <c r="J64" s="4">
        <v>2.8</v>
      </c>
      <c r="K64" s="4">
        <v>2.8</v>
      </c>
      <c r="L64" s="4">
        <v>2.8</v>
      </c>
      <c r="M64" s="4">
        <v>2.8</v>
      </c>
      <c r="N64" s="4">
        <v>2.8</v>
      </c>
      <c r="O64" s="4">
        <v>2.8</v>
      </c>
      <c r="P64" s="4">
        <v>2.8</v>
      </c>
      <c r="Q64" s="4">
        <v>2.8</v>
      </c>
      <c r="R64" s="4">
        <v>2.8</v>
      </c>
      <c r="S64" s="4">
        <v>2.8</v>
      </c>
      <c r="T64" s="4">
        <v>2.8</v>
      </c>
      <c r="U64" s="4">
        <v>2.8</v>
      </c>
      <c r="V64" s="4">
        <v>2.8</v>
      </c>
      <c r="W64" s="4">
        <v>2.8</v>
      </c>
      <c r="X64" s="4">
        <v>2.8</v>
      </c>
      <c r="Y64" s="4">
        <v>2.8</v>
      </c>
      <c r="Z64" s="4">
        <v>2.8</v>
      </c>
      <c r="AA64" s="4">
        <v>1.65</v>
      </c>
      <c r="AB64" s="4">
        <v>2.8</v>
      </c>
      <c r="AC64" s="4">
        <v>2.8</v>
      </c>
      <c r="AD64" s="4">
        <v>2.8</v>
      </c>
      <c r="AE64" s="4">
        <v>2.8</v>
      </c>
      <c r="AF64" s="4">
        <v>2.8</v>
      </c>
      <c r="AG64" s="4">
        <v>2.8</v>
      </c>
      <c r="AH64" s="4">
        <v>2.8</v>
      </c>
      <c r="AI64" s="4">
        <v>2.8</v>
      </c>
      <c r="AJ64" s="4">
        <v>2.8</v>
      </c>
      <c r="AK64" s="4">
        <v>2.8</v>
      </c>
      <c r="AL64" s="4">
        <v>2.8</v>
      </c>
      <c r="AM64" s="4">
        <v>2.8</v>
      </c>
      <c r="AN64" s="4">
        <v>2.8</v>
      </c>
      <c r="AO64" s="4">
        <v>2.8</v>
      </c>
      <c r="AP64" s="4">
        <v>2.8</v>
      </c>
      <c r="AQ64" s="4">
        <v>2.8</v>
      </c>
      <c r="AR64" s="4">
        <v>2.8</v>
      </c>
      <c r="AS64" s="4">
        <v>2.8</v>
      </c>
      <c r="AT64" s="4">
        <v>2.8</v>
      </c>
      <c r="AU64" s="4">
        <v>2.8</v>
      </c>
      <c r="AV64" s="4">
        <v>2.8</v>
      </c>
      <c r="AW64" s="4">
        <v>2.89</v>
      </c>
      <c r="AX64" s="4">
        <v>2.8</v>
      </c>
      <c r="AY64" s="4">
        <v>2.8</v>
      </c>
      <c r="AZ64" s="4">
        <v>2.8</v>
      </c>
      <c r="BA64" s="4">
        <v>2.8</v>
      </c>
      <c r="BB64" s="4">
        <v>2.8</v>
      </c>
      <c r="BC64" s="4">
        <v>2.8</v>
      </c>
      <c r="BD64" s="4">
        <v>2.8</v>
      </c>
      <c r="BE64" s="4">
        <v>2.8</v>
      </c>
      <c r="BF64" s="4">
        <v>2.8</v>
      </c>
      <c r="BG64" s="4">
        <v>2.8</v>
      </c>
      <c r="BH64" s="4">
        <v>2.8</v>
      </c>
      <c r="BI64" s="4">
        <v>2.8</v>
      </c>
      <c r="BJ64" s="4">
        <v>2.8</v>
      </c>
      <c r="BK64" s="4">
        <v>2.8</v>
      </c>
      <c r="BL64" s="4">
        <v>2.8</v>
      </c>
      <c r="BM64" s="4">
        <v>3.51</v>
      </c>
      <c r="BN64" s="4">
        <v>4.3099999999999996</v>
      </c>
      <c r="BO64" s="4">
        <v>2.8</v>
      </c>
      <c r="BP64" s="4">
        <v>2.8</v>
      </c>
      <c r="BQ64" s="4">
        <v>2.8</v>
      </c>
      <c r="BR64" s="4">
        <v>2.8</v>
      </c>
      <c r="BS64" s="4">
        <v>2.8</v>
      </c>
      <c r="BT64" s="4">
        <v>2.8</v>
      </c>
      <c r="BU64" s="4">
        <v>2.8</v>
      </c>
      <c r="BV64" s="4">
        <v>2.8</v>
      </c>
      <c r="BW64" s="4">
        <v>2.8</v>
      </c>
      <c r="BX64" s="4">
        <v>2.8</v>
      </c>
      <c r="BY64" s="4">
        <v>2.8</v>
      </c>
      <c r="BZ64" s="4">
        <v>2.8</v>
      </c>
      <c r="CA64" s="4">
        <v>2.8</v>
      </c>
      <c r="CB64" s="4">
        <v>2.8</v>
      </c>
      <c r="CC64" s="4">
        <v>2.8</v>
      </c>
      <c r="CD64" s="4">
        <v>2.8</v>
      </c>
      <c r="CE64" s="4">
        <v>2.8</v>
      </c>
      <c r="CF64" s="4">
        <v>2.8</v>
      </c>
      <c r="CG64" s="4">
        <v>2.8</v>
      </c>
      <c r="CH64" s="4">
        <v>2.8</v>
      </c>
      <c r="CI64" s="4">
        <v>2.8</v>
      </c>
      <c r="CJ64" s="4">
        <v>2.8</v>
      </c>
      <c r="CK64" s="4">
        <v>2.8</v>
      </c>
      <c r="CL64" s="4">
        <v>2.8</v>
      </c>
      <c r="CM64" s="4">
        <v>2.8</v>
      </c>
      <c r="CN64" s="4">
        <v>2.8</v>
      </c>
      <c r="CO64" s="4">
        <v>2.8</v>
      </c>
      <c r="CP64" s="4">
        <v>2.8</v>
      </c>
      <c r="CQ64" s="4">
        <v>2.8</v>
      </c>
      <c r="CR64" s="4"/>
      <c r="CS64" s="4">
        <v>2.8</v>
      </c>
      <c r="CT64" s="4">
        <v>2.8</v>
      </c>
      <c r="CU64" s="4">
        <v>2.8</v>
      </c>
      <c r="CV64" s="4">
        <v>2.8</v>
      </c>
      <c r="CW64" s="4">
        <v>2.8</v>
      </c>
      <c r="CX64" s="4"/>
      <c r="CY64" s="4">
        <v>12.14</v>
      </c>
      <c r="CZ64" s="4">
        <v>2.8</v>
      </c>
      <c r="DA64" s="4">
        <v>2.8</v>
      </c>
      <c r="DB64" s="4">
        <v>2.8</v>
      </c>
      <c r="DC64" s="4">
        <v>0.8</v>
      </c>
      <c r="DD64" s="4">
        <v>28.83</v>
      </c>
      <c r="DE64" s="4">
        <v>5.3</v>
      </c>
      <c r="DF64" s="4">
        <v>2.8</v>
      </c>
      <c r="DG64" s="4">
        <v>1.92</v>
      </c>
      <c r="DH64" s="4">
        <v>2.8</v>
      </c>
      <c r="DI64" s="4">
        <v>2.8</v>
      </c>
      <c r="DJ64" s="4">
        <v>2.8</v>
      </c>
      <c r="DK64" s="4">
        <v>2.8</v>
      </c>
      <c r="DL64" s="4">
        <v>2.8</v>
      </c>
      <c r="DM64" s="4">
        <v>2.8</v>
      </c>
      <c r="DN64" s="4">
        <v>2.8</v>
      </c>
      <c r="DO64" s="4">
        <v>2.8</v>
      </c>
      <c r="DP64" s="4">
        <v>6.62</v>
      </c>
      <c r="DQ64" s="4">
        <v>2.8</v>
      </c>
      <c r="DR64" s="4">
        <v>2.8</v>
      </c>
      <c r="DS64" s="4">
        <v>2.8</v>
      </c>
      <c r="DT64" s="4">
        <v>2.8</v>
      </c>
      <c r="DU64" s="4">
        <v>2.8</v>
      </c>
      <c r="DV64" s="4">
        <v>2.8</v>
      </c>
      <c r="DW64" s="4">
        <v>2.8</v>
      </c>
      <c r="DX64" s="4">
        <v>2.8</v>
      </c>
      <c r="DY64" s="4">
        <v>2.8</v>
      </c>
      <c r="DZ64" s="4">
        <v>2.8</v>
      </c>
      <c r="EA64" s="4">
        <v>2.8</v>
      </c>
      <c r="EB64" s="4">
        <v>2.8</v>
      </c>
      <c r="EC64" s="4">
        <v>2.8</v>
      </c>
      <c r="ED64" s="4">
        <v>2.8</v>
      </c>
      <c r="EE64" s="4">
        <v>3.72</v>
      </c>
      <c r="EF64" s="4">
        <v>2.8</v>
      </c>
      <c r="EG64" s="4">
        <v>2.8</v>
      </c>
      <c r="EH64" s="4">
        <v>2.8</v>
      </c>
      <c r="EI64" s="4">
        <v>11.44</v>
      </c>
      <c r="EJ64" s="4">
        <v>2.8</v>
      </c>
      <c r="EK64" s="4">
        <v>2.8</v>
      </c>
      <c r="EL64" s="4">
        <v>2.8</v>
      </c>
      <c r="EM64" s="4">
        <v>2.8</v>
      </c>
      <c r="EN64" s="4">
        <v>2.8</v>
      </c>
      <c r="EO64" s="4">
        <v>1.55</v>
      </c>
      <c r="EP64" s="4">
        <v>2.8</v>
      </c>
      <c r="EQ64" s="4">
        <v>0.66</v>
      </c>
    </row>
    <row r="65" spans="1:147" x14ac:dyDescent="0.25">
      <c r="A65" s="1" t="s">
        <v>40</v>
      </c>
      <c r="B65" s="8" t="s">
        <v>248</v>
      </c>
      <c r="C65" s="4">
        <v>0</v>
      </c>
      <c r="D65" s="4">
        <v>0</v>
      </c>
      <c r="E65" s="4"/>
      <c r="F65" s="4"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>
        <v>0</v>
      </c>
      <c r="X65" s="4">
        <v>0</v>
      </c>
      <c r="Y65" s="4"/>
      <c r="Z65" s="4">
        <v>0</v>
      </c>
      <c r="AA65" s="4">
        <v>2.2999999999999998</v>
      </c>
      <c r="AB65" s="4"/>
      <c r="AC65" s="4"/>
      <c r="AD65" s="4"/>
      <c r="AE65" s="4"/>
      <c r="AF65" s="4">
        <v>0</v>
      </c>
      <c r="AG65" s="4"/>
      <c r="AH65" s="4"/>
      <c r="AI65" s="4"/>
      <c r="AJ65" s="4"/>
      <c r="AK65" s="4">
        <v>0</v>
      </c>
      <c r="AL65" s="4">
        <v>0</v>
      </c>
      <c r="AM65" s="4">
        <v>0</v>
      </c>
      <c r="AN65" s="4">
        <v>0</v>
      </c>
      <c r="AO65" s="4"/>
      <c r="AP65" s="4">
        <v>0</v>
      </c>
      <c r="AQ65" s="4"/>
      <c r="AR65" s="4"/>
      <c r="AS65" s="4"/>
      <c r="AT65" s="4"/>
      <c r="AU65" s="4"/>
      <c r="AV65" s="4">
        <v>0</v>
      </c>
      <c r="AW65" s="4">
        <v>0.6</v>
      </c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>
        <v>0</v>
      </c>
      <c r="BJ65" s="4"/>
      <c r="BK65" s="4"/>
      <c r="BL65" s="4">
        <v>0</v>
      </c>
      <c r="BM65" s="4"/>
      <c r="BN65" s="4">
        <v>0.61</v>
      </c>
      <c r="BO65" s="4"/>
      <c r="BP65" s="4">
        <v>0</v>
      </c>
      <c r="BQ65" s="4"/>
      <c r="BR65" s="4">
        <v>0</v>
      </c>
      <c r="BS65" s="4">
        <v>0</v>
      </c>
      <c r="BT65" s="4"/>
      <c r="BU65" s="4">
        <v>0</v>
      </c>
      <c r="BV65" s="4">
        <v>0</v>
      </c>
      <c r="BW65" s="4">
        <v>0</v>
      </c>
      <c r="BX65" s="4">
        <v>0</v>
      </c>
      <c r="BY65" s="4"/>
      <c r="BZ65" s="4">
        <v>0</v>
      </c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>
        <v>0</v>
      </c>
      <c r="CP65" s="4"/>
      <c r="CQ65" s="4">
        <v>0</v>
      </c>
      <c r="CR65" s="4"/>
      <c r="CS65" s="4">
        <v>0</v>
      </c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>
        <v>0.95</v>
      </c>
      <c r="DE65" s="4">
        <v>0.9</v>
      </c>
      <c r="DF65" s="4"/>
      <c r="DG65" s="4">
        <v>0.03</v>
      </c>
      <c r="DH65" s="4"/>
      <c r="DI65" s="4">
        <v>0</v>
      </c>
      <c r="DJ65" s="4">
        <v>0</v>
      </c>
      <c r="DK65" s="4">
        <v>0</v>
      </c>
      <c r="DL65" s="4"/>
      <c r="DM65" s="4"/>
      <c r="DN65" s="4"/>
      <c r="DO65" s="4"/>
      <c r="DP65" s="4"/>
      <c r="DQ65" s="4"/>
      <c r="DR65" s="4"/>
      <c r="DS65" s="4">
        <v>6.05</v>
      </c>
      <c r="DT65" s="4"/>
      <c r="DU65" s="4"/>
      <c r="DV65" s="4">
        <v>0</v>
      </c>
      <c r="DW65" s="4"/>
      <c r="DX65" s="4"/>
      <c r="DY65" s="4"/>
      <c r="DZ65" s="4"/>
      <c r="EA65" s="4"/>
      <c r="EB65" s="4"/>
      <c r="EC65" s="4"/>
      <c r="ED65" s="4"/>
      <c r="EE65" s="4">
        <v>0.54</v>
      </c>
      <c r="EF65" s="4"/>
      <c r="EG65" s="4"/>
      <c r="EH65" s="4">
        <v>0.31</v>
      </c>
      <c r="EI65" s="4">
        <v>1.89</v>
      </c>
      <c r="EJ65" s="4"/>
      <c r="EK65" s="4"/>
      <c r="EL65" s="4"/>
      <c r="EM65" s="4"/>
      <c r="EN65" s="4"/>
      <c r="EO65" s="4">
        <v>0.73</v>
      </c>
      <c r="EP65" s="4"/>
      <c r="EQ65" s="4"/>
    </row>
    <row r="66" spans="1:147" x14ac:dyDescent="0.25">
      <c r="A66" s="1" t="s">
        <v>249</v>
      </c>
      <c r="B66" s="8" t="s">
        <v>248</v>
      </c>
      <c r="C66" s="4">
        <v>10.73</v>
      </c>
      <c r="D66" s="4"/>
      <c r="E66" s="4">
        <v>7.14</v>
      </c>
      <c r="F66" s="4"/>
      <c r="G66" s="4">
        <v>10.34</v>
      </c>
      <c r="H66" s="4"/>
      <c r="I66" s="4"/>
      <c r="J66" s="4"/>
      <c r="K66" s="4"/>
      <c r="L66" s="4"/>
      <c r="M66" s="4">
        <v>2.13</v>
      </c>
      <c r="N66" s="4">
        <v>30</v>
      </c>
      <c r="O66" s="4"/>
      <c r="P66" s="4"/>
      <c r="Q66" s="4">
        <v>4.2</v>
      </c>
      <c r="R66" s="4">
        <v>30</v>
      </c>
      <c r="S66" s="4"/>
      <c r="T66" s="4"/>
      <c r="U66" s="4"/>
      <c r="V66" s="4"/>
      <c r="W66" s="4">
        <v>22.16</v>
      </c>
      <c r="X66" s="4"/>
      <c r="Y66" s="4">
        <v>28.7</v>
      </c>
      <c r="Z66" s="4">
        <v>0.7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>
        <v>110</v>
      </c>
      <c r="AM66" s="4">
        <v>123.22</v>
      </c>
      <c r="AN66" s="4">
        <v>110</v>
      </c>
      <c r="AO66" s="4"/>
      <c r="AP66" s="4"/>
      <c r="AQ66" s="4">
        <v>22.37</v>
      </c>
      <c r="AR66" s="4"/>
      <c r="AS66" s="4"/>
      <c r="AT66" s="4"/>
      <c r="AU66" s="4"/>
      <c r="AV66" s="4"/>
      <c r="AW66" s="4">
        <v>60</v>
      </c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>
        <v>90</v>
      </c>
      <c r="BM66" s="4"/>
      <c r="BN66" s="4">
        <v>6.5</v>
      </c>
      <c r="BO66" s="4"/>
      <c r="BP66" s="4"/>
      <c r="BQ66" s="4">
        <v>2.8</v>
      </c>
      <c r="BR66" s="4">
        <v>18.100000000000001</v>
      </c>
      <c r="BS66" s="4">
        <v>21.92</v>
      </c>
      <c r="BT66" s="4"/>
      <c r="BU66" s="4"/>
      <c r="BV66" s="4"/>
      <c r="BW66" s="4"/>
      <c r="BX66" s="4"/>
      <c r="BY66" s="4"/>
      <c r="BZ66" s="4">
        <v>22.16</v>
      </c>
      <c r="CA66" s="4"/>
      <c r="CB66" s="4"/>
      <c r="CC66" s="4">
        <v>12.7</v>
      </c>
      <c r="CD66" s="4"/>
      <c r="CE66" s="4"/>
      <c r="CF66" s="4">
        <v>4.26</v>
      </c>
      <c r="CG66" s="4"/>
      <c r="CH66" s="4"/>
      <c r="CI66" s="4"/>
      <c r="CJ66" s="4"/>
      <c r="CK66" s="4">
        <v>4.26</v>
      </c>
      <c r="CL66" s="4"/>
      <c r="CM66" s="4"/>
      <c r="CN66" s="4"/>
      <c r="CO66" s="4"/>
      <c r="CP66" s="4">
        <v>70</v>
      </c>
      <c r="CQ66" s="4"/>
      <c r="CR66" s="4"/>
      <c r="CS66" s="4">
        <v>12.7</v>
      </c>
      <c r="CT66" s="4">
        <v>27.6</v>
      </c>
      <c r="CU66" s="4"/>
      <c r="CV66" s="4"/>
      <c r="CW66" s="4">
        <v>40</v>
      </c>
      <c r="CX66" s="4">
        <v>7.3</v>
      </c>
      <c r="CY66" s="4"/>
      <c r="CZ66" s="4"/>
      <c r="DA66" s="4"/>
      <c r="DB66" s="4"/>
      <c r="DC66" s="4"/>
      <c r="DD66" s="4"/>
      <c r="DE66" s="4">
        <v>50</v>
      </c>
      <c r="DF66" s="4"/>
      <c r="DG66" s="4">
        <v>0.06</v>
      </c>
      <c r="DH66" s="4"/>
      <c r="DI66" s="4">
        <v>6.6</v>
      </c>
      <c r="DJ66" s="4"/>
      <c r="DK66" s="4"/>
      <c r="DL66" s="4"/>
      <c r="DM66" s="4"/>
      <c r="DN66" s="4"/>
      <c r="DO66" s="4"/>
      <c r="DP66" s="4"/>
      <c r="DQ66" s="4"/>
      <c r="DR66" s="4">
        <v>5.0999999999999996</v>
      </c>
      <c r="DS66" s="4">
        <v>27.8</v>
      </c>
      <c r="DT66" s="4"/>
      <c r="DU66" s="4"/>
      <c r="DV66" s="4">
        <v>18.899999999999999</v>
      </c>
      <c r="DW66" s="4"/>
      <c r="DX66" s="4">
        <v>18.899999999999999</v>
      </c>
      <c r="DY66" s="4"/>
      <c r="DZ66" s="4"/>
      <c r="EA66" s="4"/>
      <c r="EB66" s="4"/>
      <c r="EC66" s="4">
        <v>75</v>
      </c>
      <c r="ED66" s="4"/>
      <c r="EE66" s="4">
        <v>26.07</v>
      </c>
      <c r="EF66" s="4"/>
      <c r="EG66" s="4"/>
      <c r="EH66" s="4">
        <v>2.42</v>
      </c>
      <c r="EI66" s="4">
        <v>33.229999999999997</v>
      </c>
      <c r="EJ66" s="4"/>
      <c r="EK66" s="4">
        <v>545.22</v>
      </c>
      <c r="EL66" s="4"/>
      <c r="EM66" s="4"/>
      <c r="EN66" s="4"/>
      <c r="EO66" s="4"/>
      <c r="EP66" s="4"/>
      <c r="EQ66" s="4"/>
    </row>
    <row r="67" spans="1:147" x14ac:dyDescent="0.25">
      <c r="A67" s="1" t="s">
        <v>378</v>
      </c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>
        <v>100</v>
      </c>
      <c r="AM67" s="4"/>
      <c r="AN67" s="4">
        <v>100</v>
      </c>
      <c r="AO67" s="4"/>
      <c r="AP67" s="4"/>
      <c r="AQ67" s="4"/>
      <c r="AR67" s="4"/>
      <c r="AS67" s="4"/>
      <c r="AT67" s="4"/>
      <c r="AU67" s="4"/>
      <c r="AV67" s="4"/>
      <c r="AW67" s="4">
        <v>8</v>
      </c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>
        <v>19.600000000000001</v>
      </c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>
        <v>0</v>
      </c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>
        <v>120</v>
      </c>
      <c r="CT67" s="4">
        <v>13.09</v>
      </c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>
        <v>50</v>
      </c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>
        <v>2.8</v>
      </c>
      <c r="EG67" s="4">
        <v>2.8</v>
      </c>
      <c r="EH67" s="4"/>
      <c r="EI67" s="4"/>
      <c r="EJ67" s="4"/>
      <c r="EK67" s="4"/>
      <c r="EL67" s="4"/>
      <c r="EM67" s="4"/>
      <c r="EN67" s="4"/>
      <c r="EO67" s="4"/>
      <c r="EP67" s="4"/>
      <c r="EQ67" s="4"/>
    </row>
    <row r="68" spans="1:147" x14ac:dyDescent="0.25">
      <c r="A68" s="2" t="s">
        <v>35</v>
      </c>
      <c r="B68" s="10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</row>
    <row r="69" spans="1:147" x14ac:dyDescent="0.25">
      <c r="A69" s="1" t="s">
        <v>43</v>
      </c>
      <c r="B69" s="8" t="s">
        <v>34</v>
      </c>
      <c r="C69" s="4"/>
      <c r="D69" s="4"/>
      <c r="E69" s="4"/>
      <c r="F69" s="4">
        <v>0.37</v>
      </c>
      <c r="G69" s="4">
        <v>0.01</v>
      </c>
      <c r="H69" s="4">
        <v>0.09</v>
      </c>
      <c r="I69" s="4"/>
      <c r="J69" s="4">
        <v>0.15</v>
      </c>
      <c r="K69" s="4">
        <v>0.06</v>
      </c>
      <c r="L69" s="4">
        <v>0.08</v>
      </c>
      <c r="M69" s="4">
        <v>0.23</v>
      </c>
      <c r="N69" s="4">
        <v>0.08</v>
      </c>
      <c r="O69" s="4">
        <v>0.12</v>
      </c>
      <c r="P69" s="4">
        <v>0.09</v>
      </c>
      <c r="Q69" s="4">
        <v>0.08</v>
      </c>
      <c r="R69" s="4">
        <v>0.11</v>
      </c>
      <c r="S69" s="4"/>
      <c r="T69" s="4"/>
      <c r="U69" s="4">
        <v>0.23</v>
      </c>
      <c r="V69" s="4"/>
      <c r="W69" s="4">
        <v>0.03</v>
      </c>
      <c r="X69" s="4"/>
      <c r="Y69" s="4">
        <v>0.2</v>
      </c>
      <c r="Z69" s="4">
        <v>0.08</v>
      </c>
      <c r="AA69" s="4"/>
      <c r="AB69" s="4"/>
      <c r="AC69" s="4">
        <v>2.76</v>
      </c>
      <c r="AD69" s="4">
        <v>7.0000000000000007E-2</v>
      </c>
      <c r="AE69" s="4">
        <v>0.09</v>
      </c>
      <c r="AF69" s="4">
        <v>0.1</v>
      </c>
      <c r="AG69" s="4">
        <v>0.33</v>
      </c>
      <c r="AH69" s="4"/>
      <c r="AI69" s="4"/>
      <c r="AJ69" s="4"/>
      <c r="AK69" s="4"/>
      <c r="AL69" s="4">
        <v>0.25</v>
      </c>
      <c r="AM69" s="4">
        <v>0.16</v>
      </c>
      <c r="AN69" s="4">
        <v>0.22</v>
      </c>
      <c r="AO69" s="4">
        <v>0.6</v>
      </c>
      <c r="AP69" s="4">
        <v>0.09</v>
      </c>
      <c r="AQ69" s="4"/>
      <c r="AR69" s="4">
        <v>0.08</v>
      </c>
      <c r="AS69" s="4"/>
      <c r="AT69" s="4"/>
      <c r="AU69" s="4"/>
      <c r="AV69" s="4"/>
      <c r="AW69" s="4">
        <v>0.15</v>
      </c>
      <c r="AX69" s="4">
        <v>0.2</v>
      </c>
      <c r="AY69" s="4"/>
      <c r="AZ69" s="4"/>
      <c r="BA69" s="4"/>
      <c r="BB69" s="4"/>
      <c r="BC69" s="4">
        <v>0.83</v>
      </c>
      <c r="BD69" s="4">
        <v>7.0000000000000007E-2</v>
      </c>
      <c r="BE69" s="4"/>
      <c r="BF69" s="4">
        <v>0.19</v>
      </c>
      <c r="BG69" s="4">
        <v>0.19</v>
      </c>
      <c r="BH69" s="4">
        <v>0.16</v>
      </c>
      <c r="BI69" s="4">
        <v>0.55000000000000004</v>
      </c>
      <c r="BJ69" s="4"/>
      <c r="BK69" s="4">
        <v>1.22</v>
      </c>
      <c r="BL69" s="4">
        <v>0.44</v>
      </c>
      <c r="BM69" s="4">
        <v>0.03</v>
      </c>
      <c r="BN69" s="4">
        <v>0.24</v>
      </c>
      <c r="BO69" s="4">
        <v>0.12</v>
      </c>
      <c r="BP69" s="4"/>
      <c r="BQ69" s="4">
        <v>0.7</v>
      </c>
      <c r="BR69" s="4">
        <v>0.03</v>
      </c>
      <c r="BS69" s="4">
        <v>0.02</v>
      </c>
      <c r="BT69" s="4"/>
      <c r="BU69" s="4">
        <v>0.17</v>
      </c>
      <c r="BV69" s="4"/>
      <c r="BW69" s="4"/>
      <c r="BX69" s="4"/>
      <c r="BY69" s="4">
        <v>1.72</v>
      </c>
      <c r="BZ69" s="4">
        <v>0.03</v>
      </c>
      <c r="CA69" s="4"/>
      <c r="CB69" s="4"/>
      <c r="CC69" s="4">
        <v>0.15</v>
      </c>
      <c r="CD69" s="4">
        <v>0.21</v>
      </c>
      <c r="CE69" s="4">
        <v>0.09</v>
      </c>
      <c r="CF69" s="4">
        <v>0.16</v>
      </c>
      <c r="CG69" s="4">
        <v>0.11</v>
      </c>
      <c r="CH69" s="4">
        <v>0.11</v>
      </c>
      <c r="CI69" s="4">
        <v>0.11</v>
      </c>
      <c r="CJ69" s="4"/>
      <c r="CK69" s="4">
        <v>0.12</v>
      </c>
      <c r="CL69" s="4"/>
      <c r="CM69" s="4"/>
      <c r="CN69" s="4"/>
      <c r="CO69" s="4">
        <v>0.01</v>
      </c>
      <c r="CP69" s="4">
        <v>0.22</v>
      </c>
      <c r="CQ69" s="4">
        <v>0.12</v>
      </c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>
        <v>0.26</v>
      </c>
      <c r="DF69" s="4">
        <v>0.24</v>
      </c>
      <c r="DG69" s="4"/>
      <c r="DH69" s="4">
        <v>0.3</v>
      </c>
      <c r="DI69" s="4"/>
      <c r="DJ69" s="4"/>
      <c r="DK69" s="4"/>
      <c r="DL69" s="4"/>
      <c r="DM69" s="4"/>
      <c r="DN69" s="4"/>
      <c r="DO69" s="4"/>
      <c r="DP69" s="4"/>
      <c r="DQ69" s="4"/>
      <c r="DR69" s="4">
        <v>7.0000000000000007E-2</v>
      </c>
      <c r="DS69" s="4"/>
      <c r="DT69" s="4">
        <v>7.0000000000000007E-2</v>
      </c>
      <c r="DU69" s="4"/>
      <c r="DV69" s="4"/>
      <c r="DW69" s="4"/>
      <c r="DX69" s="4">
        <v>0.03</v>
      </c>
      <c r="DY69" s="4">
        <v>0.01</v>
      </c>
      <c r="DZ69" s="4">
        <v>0.09</v>
      </c>
      <c r="EA69" s="4"/>
      <c r="EB69" s="4"/>
      <c r="EC69" s="4"/>
      <c r="ED69" s="4">
        <v>0.18</v>
      </c>
      <c r="EE69" s="4">
        <v>0.18</v>
      </c>
      <c r="EF69" s="4"/>
      <c r="EG69" s="4"/>
      <c r="EH69" s="4">
        <v>0.08</v>
      </c>
      <c r="EI69" s="4"/>
      <c r="EJ69" s="4">
        <v>0.17</v>
      </c>
      <c r="EK69" s="4">
        <v>0.28000000000000003</v>
      </c>
      <c r="EL69" s="4"/>
      <c r="EM69" s="4">
        <v>0.14000000000000001</v>
      </c>
      <c r="EN69" s="4">
        <v>0.1</v>
      </c>
      <c r="EO69" s="4">
        <v>0.2</v>
      </c>
      <c r="EP69" s="4"/>
      <c r="EQ69" s="4"/>
    </row>
    <row r="70" spans="1:147" x14ac:dyDescent="0.25">
      <c r="A70" s="1" t="s">
        <v>44</v>
      </c>
      <c r="B70" s="8" t="s">
        <v>34</v>
      </c>
      <c r="C70" s="4">
        <v>2.02</v>
      </c>
      <c r="D70" s="4">
        <v>5</v>
      </c>
      <c r="E70" s="4">
        <v>3.66</v>
      </c>
      <c r="F70" s="4">
        <v>4.5</v>
      </c>
      <c r="G70" s="4">
        <v>4.58</v>
      </c>
      <c r="H70" s="4">
        <v>4.54</v>
      </c>
      <c r="I70" s="4">
        <v>3.63</v>
      </c>
      <c r="J70" s="4">
        <v>4.68</v>
      </c>
      <c r="K70" s="4">
        <v>5.88</v>
      </c>
      <c r="L70" s="4">
        <v>5.56</v>
      </c>
      <c r="M70" s="4">
        <v>5.64</v>
      </c>
      <c r="N70" s="4">
        <v>5.93</v>
      </c>
      <c r="O70" s="4">
        <v>4.6900000000000004</v>
      </c>
      <c r="P70" s="4">
        <v>5.92</v>
      </c>
      <c r="Q70" s="4">
        <v>5.87</v>
      </c>
      <c r="R70" s="4">
        <v>5.9</v>
      </c>
      <c r="S70" s="4">
        <v>4.4400000000000004</v>
      </c>
      <c r="T70" s="4">
        <v>5.12</v>
      </c>
      <c r="U70" s="4">
        <v>3.82</v>
      </c>
      <c r="V70" s="4">
        <v>6</v>
      </c>
      <c r="W70" s="4">
        <v>0.43</v>
      </c>
      <c r="X70" s="4">
        <v>6</v>
      </c>
      <c r="Y70" s="4">
        <v>3.97</v>
      </c>
      <c r="Z70" s="4">
        <v>5.39</v>
      </c>
      <c r="AA70" s="4">
        <v>3.48</v>
      </c>
      <c r="AB70" s="4">
        <v>4.74</v>
      </c>
      <c r="AC70" s="4">
        <v>0.96</v>
      </c>
      <c r="AD70" s="4">
        <v>8.2100000000000009</v>
      </c>
      <c r="AE70" s="4">
        <v>8.57</v>
      </c>
      <c r="AF70" s="4">
        <v>3.73</v>
      </c>
      <c r="AG70" s="4">
        <v>4.1100000000000003</v>
      </c>
      <c r="AH70" s="4">
        <v>4.28</v>
      </c>
      <c r="AI70" s="4">
        <v>5.35</v>
      </c>
      <c r="AJ70" s="4">
        <v>4.93</v>
      </c>
      <c r="AK70" s="4">
        <v>2.8</v>
      </c>
      <c r="AL70" s="4">
        <v>5.38</v>
      </c>
      <c r="AM70" s="4">
        <v>4.96</v>
      </c>
      <c r="AN70" s="4">
        <v>5.45</v>
      </c>
      <c r="AO70" s="4">
        <v>5.07</v>
      </c>
      <c r="AP70" s="4">
        <v>4.84</v>
      </c>
      <c r="AQ70" s="4">
        <v>4.07</v>
      </c>
      <c r="AR70" s="4">
        <v>3.34</v>
      </c>
      <c r="AS70" s="4">
        <v>6</v>
      </c>
      <c r="AT70" s="4">
        <v>6</v>
      </c>
      <c r="AU70" s="4">
        <v>6.13</v>
      </c>
      <c r="AV70" s="4">
        <v>2.87</v>
      </c>
      <c r="AW70" s="4">
        <v>4.88</v>
      </c>
      <c r="AX70" s="4">
        <v>4.2699999999999996</v>
      </c>
      <c r="AY70" s="4">
        <v>4.0999999999999996</v>
      </c>
      <c r="AZ70" s="4">
        <v>5.04</v>
      </c>
      <c r="BA70" s="4">
        <v>4.66</v>
      </c>
      <c r="BB70" s="4">
        <v>6</v>
      </c>
      <c r="BC70" s="4">
        <v>3.11</v>
      </c>
      <c r="BD70" s="4">
        <v>3.25</v>
      </c>
      <c r="BE70" s="4">
        <v>6</v>
      </c>
      <c r="BF70" s="4">
        <v>4.3</v>
      </c>
      <c r="BG70" s="4">
        <v>4.1900000000000004</v>
      </c>
      <c r="BH70" s="4">
        <v>4.03</v>
      </c>
      <c r="BI70" s="4">
        <v>4.32</v>
      </c>
      <c r="BJ70" s="4">
        <v>4.58</v>
      </c>
      <c r="BK70" s="4">
        <v>3.43</v>
      </c>
      <c r="BL70" s="4"/>
      <c r="BM70" s="4">
        <v>4.6900000000000004</v>
      </c>
      <c r="BN70" s="4">
        <v>7.4</v>
      </c>
      <c r="BO70" s="4">
        <v>4.38</v>
      </c>
      <c r="BP70" s="4">
        <v>5.37</v>
      </c>
      <c r="BQ70" s="4">
        <v>3.5</v>
      </c>
      <c r="BR70" s="4">
        <v>0.55000000000000004</v>
      </c>
      <c r="BS70" s="4">
        <v>0.42</v>
      </c>
      <c r="BT70" s="4">
        <v>8.1999999999999993</v>
      </c>
      <c r="BU70" s="4">
        <v>4.8499999999999996</v>
      </c>
      <c r="BV70" s="4">
        <v>6</v>
      </c>
      <c r="BW70" s="4">
        <v>5.2</v>
      </c>
      <c r="BX70" s="4">
        <v>4.01</v>
      </c>
      <c r="BY70" s="4">
        <v>4.3499999999999996</v>
      </c>
      <c r="BZ70" s="4">
        <v>0.43</v>
      </c>
      <c r="CA70" s="4">
        <v>6</v>
      </c>
      <c r="CB70" s="4">
        <v>6</v>
      </c>
      <c r="CC70" s="4">
        <v>4.63</v>
      </c>
      <c r="CD70" s="4">
        <v>5.59</v>
      </c>
      <c r="CE70" s="4">
        <v>5.24</v>
      </c>
      <c r="CF70" s="4">
        <v>5.69</v>
      </c>
      <c r="CG70" s="4">
        <v>4.76</v>
      </c>
      <c r="CH70" s="4">
        <v>5.27</v>
      </c>
      <c r="CI70" s="4">
        <v>5.93</v>
      </c>
      <c r="CJ70" s="4">
        <v>5.67</v>
      </c>
      <c r="CK70" s="4">
        <v>5.81</v>
      </c>
      <c r="CL70" s="4">
        <v>5.65</v>
      </c>
      <c r="CM70" s="4">
        <v>6</v>
      </c>
      <c r="CN70" s="4">
        <v>6</v>
      </c>
      <c r="CO70" s="4">
        <v>2.77</v>
      </c>
      <c r="CP70" s="4">
        <v>3.63</v>
      </c>
      <c r="CQ70" s="4">
        <v>4.83</v>
      </c>
      <c r="CR70" s="4">
        <v>1.59</v>
      </c>
      <c r="CS70" s="4">
        <v>4.9000000000000004</v>
      </c>
      <c r="CT70" s="4">
        <v>3.11</v>
      </c>
      <c r="CU70" s="4">
        <v>1.74</v>
      </c>
      <c r="CV70" s="4">
        <v>6</v>
      </c>
      <c r="CW70" s="4">
        <v>4.54</v>
      </c>
      <c r="CX70" s="4">
        <v>1.6</v>
      </c>
      <c r="CY70" s="4">
        <v>3.38</v>
      </c>
      <c r="CZ70" s="4">
        <v>1.58</v>
      </c>
      <c r="DA70" s="4"/>
      <c r="DB70" s="4">
        <v>6</v>
      </c>
      <c r="DC70" s="4">
        <v>4.04</v>
      </c>
      <c r="DD70" s="4">
        <v>4.05</v>
      </c>
      <c r="DE70" s="4">
        <v>4.75</v>
      </c>
      <c r="DF70" s="4">
        <v>4.8600000000000003</v>
      </c>
      <c r="DG70" s="4">
        <v>4.5</v>
      </c>
      <c r="DH70" s="4">
        <v>5.08</v>
      </c>
      <c r="DI70" s="4">
        <v>5.48</v>
      </c>
      <c r="DJ70" s="4">
        <v>6</v>
      </c>
      <c r="DK70" s="4">
        <v>6</v>
      </c>
      <c r="DL70" s="4">
        <v>0.14000000000000001</v>
      </c>
      <c r="DM70" s="4">
        <v>3.08</v>
      </c>
      <c r="DN70" s="4">
        <v>4.34</v>
      </c>
      <c r="DO70" s="4">
        <v>4.3899999999999997</v>
      </c>
      <c r="DP70" s="4">
        <v>4.26</v>
      </c>
      <c r="DQ70" s="4">
        <v>2.69</v>
      </c>
      <c r="DR70" s="4">
        <v>3.02</v>
      </c>
      <c r="DS70" s="4">
        <v>3.47</v>
      </c>
      <c r="DT70" s="4">
        <v>5.01</v>
      </c>
      <c r="DU70" s="4">
        <v>5.2</v>
      </c>
      <c r="DV70" s="4">
        <v>4.18</v>
      </c>
      <c r="DW70" s="4">
        <v>4.43</v>
      </c>
      <c r="DX70" s="4">
        <v>4.28</v>
      </c>
      <c r="DY70" s="4">
        <v>4.37</v>
      </c>
      <c r="DZ70" s="4">
        <v>4.54</v>
      </c>
      <c r="EA70" s="4">
        <v>6</v>
      </c>
      <c r="EB70" s="4">
        <v>3.46</v>
      </c>
      <c r="EC70" s="4">
        <v>2.74</v>
      </c>
      <c r="ED70" s="4">
        <v>5.47</v>
      </c>
      <c r="EE70" s="4">
        <v>4.93</v>
      </c>
      <c r="EF70" s="4">
        <v>4.05</v>
      </c>
      <c r="EG70" s="4">
        <v>4.25</v>
      </c>
      <c r="EH70" s="4">
        <v>3.75</v>
      </c>
      <c r="EI70" s="4">
        <v>4.91</v>
      </c>
      <c r="EJ70" s="4">
        <v>4.32</v>
      </c>
      <c r="EK70" s="4">
        <v>4.6500000000000004</v>
      </c>
      <c r="EL70" s="4">
        <v>6</v>
      </c>
      <c r="EM70" s="4">
        <v>4.7</v>
      </c>
      <c r="EN70" s="4">
        <v>4.75</v>
      </c>
      <c r="EO70" s="4">
        <v>4.7</v>
      </c>
      <c r="EP70" s="4">
        <v>3.13</v>
      </c>
      <c r="EQ70" s="4">
        <v>3.53</v>
      </c>
    </row>
    <row r="71" spans="1:147" x14ac:dyDescent="0.25">
      <c r="A71" s="1" t="s">
        <v>45</v>
      </c>
      <c r="B71" s="8" t="s">
        <v>34</v>
      </c>
      <c r="C71" s="4">
        <v>0.43</v>
      </c>
      <c r="D71" s="4"/>
      <c r="E71" s="4"/>
      <c r="F71" s="4"/>
      <c r="G71" s="4"/>
      <c r="H71" s="4"/>
      <c r="I71" s="4">
        <v>2.63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>
        <v>3.77</v>
      </c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>
        <v>1.18</v>
      </c>
      <c r="CS71" s="4">
        <v>1.2</v>
      </c>
      <c r="CT71" s="4">
        <v>1.22</v>
      </c>
      <c r="CU71" s="4">
        <v>0.84</v>
      </c>
      <c r="CV71" s="4"/>
      <c r="CW71" s="4">
        <v>0.96</v>
      </c>
      <c r="CX71" s="4">
        <v>0.96</v>
      </c>
      <c r="CY71" s="4">
        <v>2.16</v>
      </c>
      <c r="CZ71" s="4">
        <v>2.14</v>
      </c>
      <c r="DA71" s="4">
        <v>3.36</v>
      </c>
      <c r="DB71" s="4"/>
      <c r="DC71" s="4">
        <v>0.96</v>
      </c>
      <c r="DD71" s="4"/>
      <c r="DE71" s="4"/>
      <c r="DF71" s="4"/>
      <c r="DG71" s="4"/>
      <c r="DH71" s="4"/>
      <c r="DI71" s="4"/>
      <c r="DJ71" s="4"/>
      <c r="DK71" s="4"/>
      <c r="DL71" s="4">
        <v>3.8</v>
      </c>
      <c r="DM71" s="4">
        <v>3.32</v>
      </c>
      <c r="DN71" s="4"/>
      <c r="DO71" s="4"/>
      <c r="DP71" s="4"/>
      <c r="DQ71" s="4">
        <v>2.5099999999999998</v>
      </c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>
        <v>2.7</v>
      </c>
      <c r="EC71" s="4">
        <v>3.28</v>
      </c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>
        <v>1.81</v>
      </c>
      <c r="EQ71" s="4">
        <v>4.42</v>
      </c>
    </row>
    <row r="72" spans="1:147" x14ac:dyDescent="0.25">
      <c r="A72" s="1" t="s">
        <v>251</v>
      </c>
      <c r="B72" s="8" t="s">
        <v>59</v>
      </c>
      <c r="C72" s="4">
        <v>9</v>
      </c>
      <c r="D72" s="4"/>
      <c r="E72" s="4"/>
      <c r="F72" s="4"/>
      <c r="G72" s="4"/>
      <c r="H72" s="4"/>
      <c r="I72" s="4">
        <v>9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>
        <v>11</v>
      </c>
      <c r="CT72" s="4"/>
      <c r="CU72" s="4"/>
      <c r="CV72" s="4"/>
      <c r="CW72" s="4">
        <v>11</v>
      </c>
      <c r="CX72" s="4">
        <v>11</v>
      </c>
      <c r="CY72" s="4">
        <v>11</v>
      </c>
      <c r="CZ72" s="4">
        <v>11</v>
      </c>
      <c r="DA72" s="4"/>
      <c r="DB72" s="4"/>
      <c r="DC72" s="4">
        <v>11</v>
      </c>
      <c r="DD72" s="4"/>
      <c r="DE72" s="4"/>
      <c r="DF72" s="4"/>
      <c r="DG72" s="4"/>
      <c r="DH72" s="4"/>
      <c r="DI72" s="4"/>
      <c r="DJ72" s="4"/>
      <c r="DK72" s="4"/>
      <c r="DL72" s="4">
        <v>9</v>
      </c>
      <c r="DM72" s="4">
        <v>9</v>
      </c>
      <c r="DN72" s="4"/>
      <c r="DO72" s="4"/>
      <c r="DP72" s="4"/>
      <c r="DQ72" s="4">
        <v>9</v>
      </c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>
        <v>9</v>
      </c>
      <c r="EC72" s="4">
        <v>9</v>
      </c>
      <c r="ED72" s="4"/>
      <c r="EE72" s="4">
        <v>5</v>
      </c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</row>
    <row r="73" spans="1:147" x14ac:dyDescent="0.25">
      <c r="A73" s="1" t="s">
        <v>46</v>
      </c>
      <c r="B73" s="8" t="s">
        <v>34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</row>
    <row r="74" spans="1:147" x14ac:dyDescent="0.25">
      <c r="A74" s="1" t="s">
        <v>47</v>
      </c>
      <c r="B74" s="8" t="s">
        <v>34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</row>
    <row r="75" spans="1:147" x14ac:dyDescent="0.25">
      <c r="A75" s="1" t="s">
        <v>48</v>
      </c>
      <c r="B75" s="8" t="s">
        <v>34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</row>
    <row r="76" spans="1:147" x14ac:dyDescent="0.25">
      <c r="A76" s="1" t="s">
        <v>49</v>
      </c>
      <c r="B76" s="8" t="s">
        <v>34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>
        <v>0.04</v>
      </c>
      <c r="V76" s="4"/>
      <c r="W76" s="4">
        <v>0</v>
      </c>
      <c r="X76" s="4"/>
      <c r="Y76" s="4">
        <v>0.01</v>
      </c>
      <c r="Z76" s="4"/>
      <c r="AA76" s="4">
        <v>0.01</v>
      </c>
      <c r="AB76" s="4"/>
      <c r="AC76" s="4"/>
      <c r="AD76" s="4"/>
      <c r="AE76" s="4"/>
      <c r="AF76" s="4">
        <v>0.05</v>
      </c>
      <c r="AG76" s="4">
        <v>0.04</v>
      </c>
      <c r="AH76" s="4"/>
      <c r="AI76" s="4"/>
      <c r="AJ76" s="4"/>
      <c r="AK76" s="4"/>
      <c r="AL76" s="4">
        <v>0</v>
      </c>
      <c r="AM76" s="4"/>
      <c r="AN76" s="4">
        <v>0</v>
      </c>
      <c r="AO76" s="4"/>
      <c r="AP76" s="4"/>
      <c r="AQ76" s="4">
        <v>0.01</v>
      </c>
      <c r="AR76" s="4">
        <v>0.01</v>
      </c>
      <c r="AS76" s="4"/>
      <c r="AT76" s="4"/>
      <c r="AU76" s="4"/>
      <c r="AV76" s="4"/>
      <c r="AW76" s="4">
        <v>0.01</v>
      </c>
      <c r="AX76" s="4">
        <v>0.01</v>
      </c>
      <c r="AY76" s="4"/>
      <c r="AZ76" s="4"/>
      <c r="BA76" s="4"/>
      <c r="BB76" s="4"/>
      <c r="BC76" s="4"/>
      <c r="BD76" s="4">
        <v>0.01</v>
      </c>
      <c r="BE76" s="4"/>
      <c r="BF76" s="4">
        <v>0.01</v>
      </c>
      <c r="BG76" s="4">
        <v>0.01</v>
      </c>
      <c r="BH76" s="4">
        <v>0.01</v>
      </c>
      <c r="BI76" s="4"/>
      <c r="BJ76" s="4"/>
      <c r="BK76" s="4"/>
      <c r="BL76" s="4">
        <v>0.01</v>
      </c>
      <c r="BM76" s="4"/>
      <c r="BN76" s="4">
        <v>0.01</v>
      </c>
      <c r="BO76" s="4"/>
      <c r="BP76" s="4"/>
      <c r="BQ76" s="4"/>
      <c r="BR76" s="4">
        <v>0</v>
      </c>
      <c r="BS76" s="4">
        <v>0</v>
      </c>
      <c r="BT76" s="4"/>
      <c r="BU76" s="4"/>
      <c r="BV76" s="4"/>
      <c r="BW76" s="4">
        <v>0.01</v>
      </c>
      <c r="BX76" s="4"/>
      <c r="BY76" s="4"/>
      <c r="BZ76" s="4">
        <v>0</v>
      </c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>
        <v>0.01</v>
      </c>
      <c r="CP76" s="4"/>
      <c r="CQ76" s="4"/>
      <c r="CR76" s="4">
        <v>0.01</v>
      </c>
      <c r="CS76" s="4"/>
      <c r="CT76" s="4">
        <v>0.01</v>
      </c>
      <c r="CU76" s="4"/>
      <c r="CV76" s="4"/>
      <c r="CW76" s="4"/>
      <c r="CX76" s="4">
        <v>0.02</v>
      </c>
      <c r="CY76" s="4">
        <v>0.01</v>
      </c>
      <c r="CZ76" s="4">
        <v>0.11</v>
      </c>
      <c r="DA76" s="4">
        <v>0.03</v>
      </c>
      <c r="DB76" s="4"/>
      <c r="DC76" s="4"/>
      <c r="DD76" s="4">
        <v>0.01</v>
      </c>
      <c r="DE76" s="4">
        <v>0.02</v>
      </c>
      <c r="DF76" s="4"/>
      <c r="DG76" s="4"/>
      <c r="DH76" s="4">
        <v>0.01</v>
      </c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>
        <v>0.01</v>
      </c>
      <c r="EF76" s="4"/>
      <c r="EG76" s="4"/>
      <c r="EH76" s="4"/>
      <c r="EI76" s="4"/>
      <c r="EJ76" s="4">
        <v>0.01</v>
      </c>
      <c r="EK76" s="4">
        <v>0.01</v>
      </c>
      <c r="EL76" s="4"/>
      <c r="EM76" s="4"/>
      <c r="EN76" s="4"/>
      <c r="EO76" s="4">
        <v>0.01</v>
      </c>
      <c r="EP76" s="4"/>
      <c r="EQ76" s="4"/>
    </row>
    <row r="77" spans="1:147" x14ac:dyDescent="0.25">
      <c r="A77" s="1" t="s">
        <v>50</v>
      </c>
      <c r="B77" s="8" t="s">
        <v>34</v>
      </c>
      <c r="C77" s="4">
        <v>0.1</v>
      </c>
      <c r="D77" s="4">
        <v>0.13</v>
      </c>
      <c r="E77" s="4">
        <v>0.02</v>
      </c>
      <c r="F77" s="4">
        <v>0.15</v>
      </c>
      <c r="G77" s="4">
        <v>0.01</v>
      </c>
      <c r="H77" s="4">
        <v>7.0000000000000007E-2</v>
      </c>
      <c r="I77" s="4">
        <v>0.13</v>
      </c>
      <c r="J77" s="4">
        <v>0.21</v>
      </c>
      <c r="K77" s="4">
        <v>0.06</v>
      </c>
      <c r="L77" s="4">
        <v>0.16</v>
      </c>
      <c r="M77" s="4">
        <v>0.4</v>
      </c>
      <c r="N77" s="4">
        <v>0.16</v>
      </c>
      <c r="O77" s="4">
        <v>0.17</v>
      </c>
      <c r="P77" s="4">
        <v>0.19</v>
      </c>
      <c r="Q77" s="4">
        <v>0.15</v>
      </c>
      <c r="R77" s="4">
        <v>0.24</v>
      </c>
      <c r="S77" s="4">
        <v>0.11</v>
      </c>
      <c r="T77" s="4">
        <v>0.11</v>
      </c>
      <c r="U77" s="4">
        <v>0.02</v>
      </c>
      <c r="V77" s="4"/>
      <c r="W77" s="4">
        <v>0.18</v>
      </c>
      <c r="X77" s="4"/>
      <c r="Y77" s="4">
        <v>0.12</v>
      </c>
      <c r="Z77" s="4">
        <v>0.14000000000000001</v>
      </c>
      <c r="AA77" s="4">
        <v>0.15</v>
      </c>
      <c r="AB77" s="4">
        <v>0.13</v>
      </c>
      <c r="AC77" s="4">
        <v>0.08</v>
      </c>
      <c r="AD77" s="4">
        <v>0.2</v>
      </c>
      <c r="AE77" s="4">
        <v>0.24</v>
      </c>
      <c r="AF77" s="4">
        <v>0.05</v>
      </c>
      <c r="AG77" s="4">
        <v>7.0000000000000007E-2</v>
      </c>
      <c r="AH77" s="4">
        <v>0.16</v>
      </c>
      <c r="AI77" s="4">
        <v>0.08</v>
      </c>
      <c r="AJ77" s="4">
        <v>0.13</v>
      </c>
      <c r="AK77" s="4">
        <v>0.12</v>
      </c>
      <c r="AL77" s="4">
        <v>0.18</v>
      </c>
      <c r="AM77" s="4">
        <v>0.12</v>
      </c>
      <c r="AN77" s="4">
        <v>0.16</v>
      </c>
      <c r="AO77" s="4">
        <v>0.3</v>
      </c>
      <c r="AP77" s="4">
        <v>0.19</v>
      </c>
      <c r="AQ77" s="4">
        <v>0.08</v>
      </c>
      <c r="AR77" s="4">
        <v>0.39</v>
      </c>
      <c r="AS77" s="4"/>
      <c r="AT77" s="4"/>
      <c r="AU77" s="4">
        <v>0.24</v>
      </c>
      <c r="AV77" s="4">
        <v>0.3</v>
      </c>
      <c r="AW77" s="4">
        <v>0.11</v>
      </c>
      <c r="AX77" s="4">
        <v>0.19</v>
      </c>
      <c r="AY77" s="4">
        <v>0.1</v>
      </c>
      <c r="AZ77" s="4">
        <v>0.04</v>
      </c>
      <c r="BA77" s="4">
        <v>0.19</v>
      </c>
      <c r="BB77" s="4">
        <v>0.27</v>
      </c>
      <c r="BC77" s="4">
        <v>0.46</v>
      </c>
      <c r="BD77" s="4">
        <v>0.15</v>
      </c>
      <c r="BE77" s="4"/>
      <c r="BF77" s="4">
        <v>0.19</v>
      </c>
      <c r="BG77" s="4">
        <v>0.19</v>
      </c>
      <c r="BH77" s="4">
        <v>0.17</v>
      </c>
      <c r="BI77" s="4">
        <v>0.16</v>
      </c>
      <c r="BJ77" s="4">
        <v>0.16</v>
      </c>
      <c r="BK77" s="4">
        <v>0.45</v>
      </c>
      <c r="BL77" s="4">
        <v>0.15</v>
      </c>
      <c r="BM77" s="4">
        <v>0.06</v>
      </c>
      <c r="BN77" s="4">
        <v>0.14000000000000001</v>
      </c>
      <c r="BO77" s="4">
        <v>0.11</v>
      </c>
      <c r="BP77" s="4">
        <v>0.02</v>
      </c>
      <c r="BQ77" s="4">
        <v>0.01</v>
      </c>
      <c r="BR77" s="4">
        <v>0.18</v>
      </c>
      <c r="BS77" s="4">
        <v>0.14000000000000001</v>
      </c>
      <c r="BT77" s="4">
        <v>0.1</v>
      </c>
      <c r="BU77" s="4">
        <v>0.21</v>
      </c>
      <c r="BV77" s="4"/>
      <c r="BW77" s="4">
        <v>0.14000000000000001</v>
      </c>
      <c r="BX77" s="4">
        <v>0.19</v>
      </c>
      <c r="BY77" s="4">
        <v>0.33</v>
      </c>
      <c r="BZ77" s="4">
        <v>0.18</v>
      </c>
      <c r="CA77" s="4"/>
      <c r="CB77" s="4"/>
      <c r="CC77" s="4">
        <v>0.21</v>
      </c>
      <c r="CD77" s="4">
        <v>0.2</v>
      </c>
      <c r="CE77" s="4">
        <v>0.12</v>
      </c>
      <c r="CF77" s="4">
        <v>0.28000000000000003</v>
      </c>
      <c r="CG77" s="4">
        <v>0.16</v>
      </c>
      <c r="CH77" s="4">
        <v>0.18</v>
      </c>
      <c r="CI77" s="4">
        <v>0.15</v>
      </c>
      <c r="CJ77" s="4">
        <v>0.16</v>
      </c>
      <c r="CK77" s="4">
        <v>0.21</v>
      </c>
      <c r="CL77" s="4">
        <v>0.17</v>
      </c>
      <c r="CM77" s="4"/>
      <c r="CN77" s="4"/>
      <c r="CO77" s="4">
        <v>0.1</v>
      </c>
      <c r="CP77" s="4">
        <v>0.05</v>
      </c>
      <c r="CQ77" s="4">
        <v>0.12</v>
      </c>
      <c r="CR77" s="4"/>
      <c r="CS77" s="4">
        <v>0.18</v>
      </c>
      <c r="CT77" s="4">
        <v>0.05</v>
      </c>
      <c r="CU77" s="4">
        <v>0.12</v>
      </c>
      <c r="CV77" s="4"/>
      <c r="CW77" s="4">
        <v>0.25</v>
      </c>
      <c r="CX77" s="4">
        <v>0.21</v>
      </c>
      <c r="CY77" s="4">
        <v>0.37</v>
      </c>
      <c r="CZ77" s="4">
        <v>0.03</v>
      </c>
      <c r="DA77" s="4">
        <v>0.14000000000000001</v>
      </c>
      <c r="DB77" s="4"/>
      <c r="DC77" s="4">
        <v>0.19</v>
      </c>
      <c r="DD77" s="4">
        <v>0.21</v>
      </c>
      <c r="DE77" s="4">
        <v>0.4</v>
      </c>
      <c r="DF77" s="4"/>
      <c r="DG77" s="4">
        <v>7.0000000000000007E-2</v>
      </c>
      <c r="DH77" s="4">
        <v>0.15</v>
      </c>
      <c r="DI77" s="4">
        <v>0.17</v>
      </c>
      <c r="DJ77" s="4"/>
      <c r="DK77" s="4"/>
      <c r="DL77" s="4">
        <v>0.09</v>
      </c>
      <c r="DM77" s="4">
        <v>0.15</v>
      </c>
      <c r="DN77" s="4">
        <v>0.1</v>
      </c>
      <c r="DO77" s="4">
        <v>0.08</v>
      </c>
      <c r="DP77" s="4">
        <v>0.14000000000000001</v>
      </c>
      <c r="DQ77" s="4">
        <v>0.13</v>
      </c>
      <c r="DR77" s="4">
        <v>0.03</v>
      </c>
      <c r="DS77" s="4">
        <v>0.1</v>
      </c>
      <c r="DT77" s="4">
        <v>0.06</v>
      </c>
      <c r="DU77" s="4">
        <v>0.08</v>
      </c>
      <c r="DV77" s="4">
        <v>0.01</v>
      </c>
      <c r="DW77" s="4">
        <v>0.01</v>
      </c>
      <c r="DX77" s="4">
        <v>0.01</v>
      </c>
      <c r="DY77" s="4">
        <v>0.02</v>
      </c>
      <c r="DZ77" s="4">
        <v>7.0000000000000007E-2</v>
      </c>
      <c r="EA77" s="4"/>
      <c r="EB77" s="4">
        <v>0.09</v>
      </c>
      <c r="EC77" s="4">
        <v>0.12</v>
      </c>
      <c r="ED77" s="4">
        <v>0.26</v>
      </c>
      <c r="EE77" s="4">
        <v>0.17</v>
      </c>
      <c r="EF77" s="4">
        <v>0.17</v>
      </c>
      <c r="EG77" s="4">
        <v>0.15</v>
      </c>
      <c r="EH77" s="4">
        <v>0.1</v>
      </c>
      <c r="EI77" s="4">
        <v>0.18</v>
      </c>
      <c r="EJ77" s="4">
        <v>0.11</v>
      </c>
      <c r="EK77" s="4">
        <v>0.11</v>
      </c>
      <c r="EL77" s="4"/>
      <c r="EM77" s="4">
        <v>0.1</v>
      </c>
      <c r="EN77" s="4">
        <v>0.09</v>
      </c>
      <c r="EO77" s="4">
        <v>0.2</v>
      </c>
      <c r="EP77" s="4">
        <v>7.0000000000000007E-2</v>
      </c>
      <c r="EQ77" s="4">
        <v>0.28999999999999998</v>
      </c>
    </row>
    <row r="78" spans="1:147" x14ac:dyDescent="0.25">
      <c r="A78" s="1" t="s">
        <v>51</v>
      </c>
      <c r="B78" s="8" t="s">
        <v>62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</row>
    <row r="79" spans="1:147" x14ac:dyDescent="0.25">
      <c r="A79" s="1" t="s">
        <v>52</v>
      </c>
      <c r="B79" s="8" t="s">
        <v>62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</row>
    <row r="80" spans="1:147" x14ac:dyDescent="0.25">
      <c r="A80" s="1" t="s">
        <v>53</v>
      </c>
      <c r="B80" s="8" t="s">
        <v>63</v>
      </c>
      <c r="C80" s="4"/>
      <c r="D80" s="4"/>
      <c r="E80" s="4">
        <v>33.28</v>
      </c>
      <c r="F80" s="4"/>
      <c r="G80" s="4"/>
      <c r="H80" s="4"/>
      <c r="I80" s="4"/>
      <c r="J80" s="4">
        <v>0.02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>
        <v>1.93</v>
      </c>
      <c r="V80" s="4"/>
      <c r="W80" s="4"/>
      <c r="X80" s="4"/>
      <c r="Y80" s="4">
        <v>0.01</v>
      </c>
      <c r="Z80" s="4"/>
      <c r="AA80" s="4"/>
      <c r="AB80" s="4"/>
      <c r="AC80" s="4">
        <v>0.11</v>
      </c>
      <c r="AD80" s="4"/>
      <c r="AE80" s="4"/>
      <c r="AF80" s="4"/>
      <c r="AG80" s="4"/>
      <c r="AH80" s="4"/>
      <c r="AI80" s="4"/>
      <c r="AJ80" s="4"/>
      <c r="AK80" s="4">
        <v>5.37</v>
      </c>
      <c r="AL80" s="4">
        <v>0.08</v>
      </c>
      <c r="AM80" s="4"/>
      <c r="AN80" s="4">
        <v>7.0000000000000007E-2</v>
      </c>
      <c r="AO80" s="4">
        <v>2.27</v>
      </c>
      <c r="AP80" s="4"/>
      <c r="AQ80" s="4">
        <v>0.01</v>
      </c>
      <c r="AR80" s="4"/>
      <c r="AS80" s="4"/>
      <c r="AT80" s="4"/>
      <c r="AU80" s="4">
        <v>0.01</v>
      </c>
      <c r="AV80" s="4">
        <v>0.84</v>
      </c>
      <c r="AW80" s="4"/>
      <c r="AX80" s="4"/>
      <c r="AY80" s="4">
        <v>2.87</v>
      </c>
      <c r="AZ80" s="4"/>
      <c r="BA80" s="4"/>
      <c r="BB80" s="4"/>
      <c r="BC80" s="4">
        <v>3.87</v>
      </c>
      <c r="BD80" s="4"/>
      <c r="BE80" s="4"/>
      <c r="BF80" s="4">
        <v>0.02</v>
      </c>
      <c r="BG80" s="4">
        <v>0.12</v>
      </c>
      <c r="BH80" s="4">
        <v>0.38</v>
      </c>
      <c r="BI80" s="4">
        <v>0.4</v>
      </c>
      <c r="BJ80" s="4"/>
      <c r="BK80" s="4"/>
      <c r="BL80" s="4">
        <v>0.03</v>
      </c>
      <c r="BM80" s="4"/>
      <c r="BN80" s="4">
        <v>0.08</v>
      </c>
      <c r="BO80" s="4"/>
      <c r="BP80" s="4"/>
      <c r="BQ80" s="4"/>
      <c r="BR80" s="4"/>
      <c r="BS80" s="4"/>
      <c r="BT80" s="4">
        <v>0.02</v>
      </c>
      <c r="BU80" s="4">
        <v>0.12</v>
      </c>
      <c r="BV80" s="4"/>
      <c r="BW80" s="4"/>
      <c r="BX80" s="4"/>
      <c r="BY80" s="4">
        <v>5.47</v>
      </c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>
        <v>1.32</v>
      </c>
      <c r="CV80" s="4"/>
      <c r="CW80" s="4"/>
      <c r="CX80" s="4">
        <v>23.4</v>
      </c>
      <c r="CY80" s="4"/>
      <c r="CZ80" s="4"/>
      <c r="DA80" s="4">
        <v>8.61</v>
      </c>
      <c r="DB80" s="4"/>
      <c r="DC80" s="4"/>
      <c r="DD80" s="4"/>
      <c r="DE80" s="4">
        <v>0.71</v>
      </c>
      <c r="DF80" s="4"/>
      <c r="DG80" s="4"/>
      <c r="DH80" s="4"/>
      <c r="DI80" s="4">
        <v>1.33</v>
      </c>
      <c r="DJ80" s="4"/>
      <c r="DK80" s="4"/>
      <c r="DL80" s="4"/>
      <c r="DM80" s="4"/>
      <c r="DN80" s="4"/>
      <c r="DO80" s="4"/>
      <c r="DP80" s="4"/>
      <c r="DQ80" s="4"/>
      <c r="DR80" s="4">
        <v>0.09</v>
      </c>
      <c r="DS80" s="4">
        <v>0.02</v>
      </c>
      <c r="DT80" s="4"/>
      <c r="DU80" s="4"/>
      <c r="DV80" s="4">
        <v>0.04</v>
      </c>
      <c r="DW80" s="4">
        <v>0.03</v>
      </c>
      <c r="DX80" s="4">
        <v>11.56</v>
      </c>
      <c r="DY80" s="4">
        <v>0.02</v>
      </c>
      <c r="DZ80" s="4"/>
      <c r="EA80" s="4"/>
      <c r="EB80" s="4"/>
      <c r="EC80" s="4"/>
      <c r="ED80" s="4"/>
      <c r="EE80" s="4">
        <v>0.16</v>
      </c>
      <c r="EF80" s="4"/>
      <c r="EG80" s="4"/>
      <c r="EH80" s="4"/>
      <c r="EI80" s="4"/>
      <c r="EJ80" s="4"/>
      <c r="EK80" s="4">
        <v>0.33</v>
      </c>
      <c r="EL80" s="4"/>
      <c r="EM80" s="4"/>
      <c r="EN80" s="4"/>
      <c r="EO80" s="4"/>
      <c r="EP80" s="4"/>
      <c r="EQ80" s="4">
        <v>9.7899999999999991</v>
      </c>
    </row>
    <row r="81" spans="1:147" x14ac:dyDescent="0.25">
      <c r="A81" s="1" t="s">
        <v>54</v>
      </c>
      <c r="B81" s="8" t="s">
        <v>63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</row>
    <row r="82" spans="1:147" x14ac:dyDescent="0.25">
      <c r="A82" s="1" t="s">
        <v>55</v>
      </c>
      <c r="B82" s="8" t="s">
        <v>63</v>
      </c>
      <c r="C82" s="4">
        <v>0.91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>
        <v>0.87</v>
      </c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>
        <v>1.99</v>
      </c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</row>
    <row r="83" spans="1:147" x14ac:dyDescent="0.25">
      <c r="A83" s="1" t="s">
        <v>56</v>
      </c>
      <c r="B83" s="8" t="s">
        <v>63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</row>
    <row r="84" spans="1:147" x14ac:dyDescent="0.25">
      <c r="A84" s="1" t="s">
        <v>57</v>
      </c>
      <c r="B84" s="8" t="s">
        <v>63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</row>
    <row r="85" spans="1:147" x14ac:dyDescent="0.25">
      <c r="A85" s="3" t="s">
        <v>58</v>
      </c>
      <c r="B85" s="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</row>
    <row r="86" spans="1:147" x14ac:dyDescent="0.25">
      <c r="A86" s="2" t="s">
        <v>64</v>
      </c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</row>
    <row r="87" spans="1:147" x14ac:dyDescent="0.25">
      <c r="A87" s="1" t="s">
        <v>65</v>
      </c>
      <c r="B87" s="8" t="s">
        <v>9</v>
      </c>
      <c r="C87" s="4">
        <v>4652829.8099999996</v>
      </c>
      <c r="D87" s="4">
        <v>4283282.32</v>
      </c>
      <c r="E87" s="4">
        <v>3310564.94</v>
      </c>
      <c r="F87" s="4">
        <v>2413432.04</v>
      </c>
      <c r="G87" s="4">
        <v>2992446.12</v>
      </c>
      <c r="H87" s="4">
        <v>2887732.12</v>
      </c>
      <c r="I87" s="4">
        <v>2325361.4900000002</v>
      </c>
      <c r="J87" s="4">
        <v>1797253.26</v>
      </c>
      <c r="K87" s="4">
        <v>1732126.88</v>
      </c>
      <c r="L87" s="4">
        <v>3860154.34</v>
      </c>
      <c r="M87" s="4">
        <v>669281.89</v>
      </c>
      <c r="N87" s="4">
        <v>1360952.3200000001</v>
      </c>
      <c r="O87" s="4">
        <v>1275237.05</v>
      </c>
      <c r="P87" s="4"/>
      <c r="Q87" s="4">
        <v>1218952.76</v>
      </c>
      <c r="R87" s="4">
        <v>3265051.47</v>
      </c>
      <c r="S87" s="4">
        <v>2110558.2599999998</v>
      </c>
      <c r="T87" s="4">
        <v>2179977.6800000002</v>
      </c>
      <c r="U87" s="4">
        <v>603201.44999999995</v>
      </c>
      <c r="V87" s="4">
        <v>1385009.86</v>
      </c>
      <c r="W87" s="4">
        <v>2824671.34</v>
      </c>
      <c r="X87" s="4">
        <v>2364908.75</v>
      </c>
      <c r="Y87" s="4">
        <v>1881523.6</v>
      </c>
      <c r="Z87" s="4">
        <v>1142423.02</v>
      </c>
      <c r="AA87" s="4">
        <v>1413338.88</v>
      </c>
      <c r="AB87" s="4">
        <v>3905235.12</v>
      </c>
      <c r="AC87" s="4">
        <v>1191001.51</v>
      </c>
      <c r="AD87" s="4">
        <v>1956314.53</v>
      </c>
      <c r="AE87" s="4">
        <v>1386783.92</v>
      </c>
      <c r="AF87" s="4">
        <v>886781.07</v>
      </c>
      <c r="AG87" s="4">
        <v>196533.89</v>
      </c>
      <c r="AH87" s="4">
        <v>1486090.12</v>
      </c>
      <c r="AI87" s="4">
        <v>2144474.33</v>
      </c>
      <c r="AJ87" s="4">
        <v>1786983.56</v>
      </c>
      <c r="AK87" s="4">
        <v>2840568.59</v>
      </c>
      <c r="AL87" s="4">
        <v>4320209.68</v>
      </c>
      <c r="AM87" s="4">
        <v>382139.42</v>
      </c>
      <c r="AN87" s="4">
        <v>1694170.58</v>
      </c>
      <c r="AO87" s="4">
        <v>361666.27</v>
      </c>
      <c r="AP87" s="4">
        <v>2874016.32</v>
      </c>
      <c r="AQ87" s="4">
        <v>1298498.8600000001</v>
      </c>
      <c r="AR87" s="4">
        <v>1134120.8500000001</v>
      </c>
      <c r="AS87" s="4">
        <v>2338843</v>
      </c>
      <c r="AT87" s="4">
        <v>1551909.31</v>
      </c>
      <c r="AU87" s="4">
        <v>4420522.12</v>
      </c>
      <c r="AV87" s="4">
        <v>2506749.7200000002</v>
      </c>
      <c r="AW87" s="4">
        <v>3246051.6</v>
      </c>
      <c r="AX87" s="4">
        <v>2081623.69</v>
      </c>
      <c r="AY87" s="4">
        <v>2023913.87</v>
      </c>
      <c r="AZ87" s="4">
        <v>3176423.21</v>
      </c>
      <c r="BA87" s="4">
        <v>1984656.15</v>
      </c>
      <c r="BB87" s="4">
        <v>2238689.41</v>
      </c>
      <c r="BC87" s="4">
        <v>1021101.13</v>
      </c>
      <c r="BD87" s="4">
        <v>1102923.8999999999</v>
      </c>
      <c r="BE87" s="4">
        <v>2270286.8199999998</v>
      </c>
      <c r="BF87" s="4">
        <v>1612487.63</v>
      </c>
      <c r="BG87" s="4">
        <v>2012400.15</v>
      </c>
      <c r="BH87" s="4">
        <v>2462131.59</v>
      </c>
      <c r="BI87" s="4">
        <v>1044078.56</v>
      </c>
      <c r="BJ87" s="4">
        <v>2161428.56</v>
      </c>
      <c r="BK87" s="4">
        <v>1163012.33</v>
      </c>
      <c r="BL87" s="4">
        <v>1441176.86</v>
      </c>
      <c r="BM87" s="4">
        <v>3004414.42</v>
      </c>
      <c r="BN87" s="4">
        <v>1429916.42</v>
      </c>
      <c r="BO87" s="4">
        <v>5650324.3399999999</v>
      </c>
      <c r="BP87" s="4">
        <v>2252134.94</v>
      </c>
      <c r="BQ87" s="4">
        <v>39874646.289999999</v>
      </c>
      <c r="BR87" s="4">
        <v>1876090.2</v>
      </c>
      <c r="BS87" s="4">
        <v>2715942.9</v>
      </c>
      <c r="BT87" s="4">
        <v>4956033.83</v>
      </c>
      <c r="BU87" s="4">
        <v>1722945.71</v>
      </c>
      <c r="BV87" s="4">
        <v>730131.83</v>
      </c>
      <c r="BW87" s="4">
        <v>3477832.63</v>
      </c>
      <c r="BX87" s="4">
        <v>3573619.06</v>
      </c>
      <c r="BY87" s="4">
        <v>1133222.75</v>
      </c>
      <c r="BZ87" s="4">
        <v>2824671.34</v>
      </c>
      <c r="CA87" s="4">
        <v>1871649.27</v>
      </c>
      <c r="CB87" s="4">
        <v>3344427.43</v>
      </c>
      <c r="CC87" s="4">
        <v>1969486.31</v>
      </c>
      <c r="CD87" s="4">
        <v>5891448.7699999996</v>
      </c>
      <c r="CE87" s="4">
        <v>4851296.53</v>
      </c>
      <c r="CF87" s="4">
        <v>3724153.5</v>
      </c>
      <c r="CG87" s="4">
        <v>3976052.57</v>
      </c>
      <c r="CH87" s="4">
        <v>2299995.31</v>
      </c>
      <c r="CI87" s="4">
        <v>2626426.44</v>
      </c>
      <c r="CJ87" s="4">
        <v>1424343.3</v>
      </c>
      <c r="CK87" s="4">
        <v>1990566.3</v>
      </c>
      <c r="CL87" s="4">
        <v>2106367.87</v>
      </c>
      <c r="CM87" s="4">
        <v>2699050.79</v>
      </c>
      <c r="CN87" s="4">
        <v>1871649.27</v>
      </c>
      <c r="CO87" s="4">
        <v>1131527.93</v>
      </c>
      <c r="CP87" s="4">
        <v>1116219</v>
      </c>
      <c r="CQ87" s="4">
        <v>1395858.64</v>
      </c>
      <c r="CR87" s="4">
        <v>245301.54</v>
      </c>
      <c r="CS87" s="4">
        <v>645807.34</v>
      </c>
      <c r="CT87" s="4">
        <v>1451756.08</v>
      </c>
      <c r="CU87" s="4">
        <v>1133398.8400000001</v>
      </c>
      <c r="CV87" s="4">
        <v>1213913.26</v>
      </c>
      <c r="CW87" s="4">
        <v>1388267.28</v>
      </c>
      <c r="CX87" s="4">
        <v>1956404.45</v>
      </c>
      <c r="CY87" s="4">
        <v>732005.59</v>
      </c>
      <c r="CZ87" s="4">
        <v>786752.55</v>
      </c>
      <c r="DA87" s="4">
        <v>992741.27</v>
      </c>
      <c r="DB87" s="4">
        <v>922826.65</v>
      </c>
      <c r="DC87" s="4">
        <v>1283332.75</v>
      </c>
      <c r="DD87" s="4">
        <v>1640985.3</v>
      </c>
      <c r="DE87" s="4">
        <v>2873232.61</v>
      </c>
      <c r="DF87" s="4">
        <v>3232067.29</v>
      </c>
      <c r="DG87" s="4">
        <v>3677218.08</v>
      </c>
      <c r="DH87" s="4">
        <v>4480126.8</v>
      </c>
      <c r="DI87" s="4">
        <v>2535082.94</v>
      </c>
      <c r="DJ87" s="4">
        <v>3261662.18</v>
      </c>
      <c r="DK87" s="4">
        <v>4114789.13</v>
      </c>
      <c r="DL87" s="4">
        <v>4342061.45</v>
      </c>
      <c r="DM87" s="4">
        <v>5380298.9800000004</v>
      </c>
      <c r="DN87" s="4">
        <v>3193263.09</v>
      </c>
      <c r="DO87" s="4">
        <v>2676668.4</v>
      </c>
      <c r="DP87" s="4">
        <v>3050435.34</v>
      </c>
      <c r="DQ87" s="4">
        <v>5582708.71</v>
      </c>
      <c r="DR87" s="4">
        <v>2034187.69</v>
      </c>
      <c r="DS87" s="4">
        <v>4059452.49</v>
      </c>
      <c r="DT87" s="4">
        <v>2423443.33</v>
      </c>
      <c r="DU87" s="4">
        <v>2904159.59</v>
      </c>
      <c r="DV87" s="4">
        <v>2628794.92</v>
      </c>
      <c r="DW87" s="4">
        <v>2696563.64</v>
      </c>
      <c r="DX87" s="4">
        <v>1794065.43</v>
      </c>
      <c r="DY87" s="4">
        <v>2109056.46</v>
      </c>
      <c r="DZ87" s="4">
        <v>2887732.12</v>
      </c>
      <c r="EA87" s="4">
        <v>1486262.92</v>
      </c>
      <c r="EB87" s="4">
        <v>2595972.65</v>
      </c>
      <c r="EC87" s="4">
        <v>2114058.7999999998</v>
      </c>
      <c r="ED87" s="4">
        <v>2231446.7000000002</v>
      </c>
      <c r="EE87" s="4">
        <v>8580803.1199999992</v>
      </c>
      <c r="EF87" s="4">
        <v>4516142.3099999996</v>
      </c>
      <c r="EG87" s="4">
        <v>3217768.34</v>
      </c>
      <c r="EH87" s="4">
        <v>2300621</v>
      </c>
      <c r="EI87" s="4">
        <v>4047036.56</v>
      </c>
      <c r="EJ87" s="4">
        <v>4228175.1399999997</v>
      </c>
      <c r="EK87" s="4">
        <v>2790581</v>
      </c>
      <c r="EL87" s="4">
        <v>699693.52</v>
      </c>
      <c r="EM87" s="4">
        <v>3179225.75</v>
      </c>
      <c r="EN87" s="4">
        <v>2801923.33</v>
      </c>
      <c r="EO87" s="4">
        <v>2735617.46</v>
      </c>
      <c r="EP87" s="4">
        <v>808595.14</v>
      </c>
      <c r="EQ87" s="4">
        <v>1209530.08</v>
      </c>
    </row>
    <row r="88" spans="1:147" x14ac:dyDescent="0.25">
      <c r="A88" s="1" t="s">
        <v>66</v>
      </c>
      <c r="B88" s="8" t="s">
        <v>12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>
        <v>16460.830000000002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>
        <v>29485.46</v>
      </c>
      <c r="AL88" s="4"/>
      <c r="AM88" s="4"/>
      <c r="AN88" s="4"/>
      <c r="AO88" s="4"/>
      <c r="AP88" s="4">
        <v>3247.68</v>
      </c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>
        <v>18896.3</v>
      </c>
      <c r="BP88" s="4">
        <v>12539.16</v>
      </c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>
        <v>40092070</v>
      </c>
      <c r="CG88" s="4"/>
      <c r="CH88" s="4">
        <v>39484.68</v>
      </c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>
        <v>19119.759999999998</v>
      </c>
      <c r="CW88" s="4"/>
      <c r="CX88" s="4"/>
      <c r="CY88" s="4"/>
      <c r="CZ88" s="4"/>
      <c r="DA88" s="4"/>
      <c r="DB88" s="4"/>
      <c r="DC88" s="4"/>
      <c r="DD88" s="4"/>
      <c r="DE88" s="4"/>
      <c r="DF88" s="4">
        <v>14795.05</v>
      </c>
      <c r="DG88" s="4">
        <v>15645.2</v>
      </c>
      <c r="DH88" s="4"/>
      <c r="DI88" s="4"/>
      <c r="DJ88" s="4">
        <v>13450.2</v>
      </c>
      <c r="DK88" s="4">
        <v>14731.34</v>
      </c>
      <c r="DL88" s="4"/>
      <c r="DM88" s="4"/>
      <c r="DN88" s="4"/>
      <c r="DO88" s="4"/>
      <c r="DP88" s="4">
        <v>46579.55</v>
      </c>
      <c r="DQ88" s="4"/>
      <c r="DR88" s="4"/>
      <c r="DS88" s="4"/>
      <c r="DT88" s="4"/>
      <c r="DU88" s="4">
        <v>0</v>
      </c>
      <c r="DV88" s="4">
        <v>12202.45</v>
      </c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>
        <v>0</v>
      </c>
      <c r="EJ88" s="4">
        <v>48250.63</v>
      </c>
      <c r="EK88" s="4"/>
      <c r="EL88" s="4"/>
      <c r="EM88" s="4"/>
      <c r="EN88" s="4"/>
      <c r="EO88" s="4"/>
      <c r="EP88" s="4"/>
      <c r="EQ88" s="4"/>
    </row>
    <row r="89" spans="1:147" x14ac:dyDescent="0.25">
      <c r="A89" s="1" t="s">
        <v>67</v>
      </c>
      <c r="B89" s="8" t="s">
        <v>34</v>
      </c>
      <c r="C89" s="4"/>
      <c r="D89" s="4"/>
      <c r="E89" s="4"/>
      <c r="F89" s="4"/>
      <c r="G89" s="4"/>
      <c r="H89" s="4">
        <v>22.69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>
        <v>6.33</v>
      </c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>
        <v>8.56</v>
      </c>
      <c r="AM89" s="4">
        <v>24.85</v>
      </c>
      <c r="AN89" s="4">
        <v>78.86</v>
      </c>
      <c r="AO89" s="4">
        <v>5.1100000000000003</v>
      </c>
      <c r="AP89" s="4">
        <v>24.05</v>
      </c>
      <c r="AQ89" s="4">
        <v>17.329999999999998</v>
      </c>
      <c r="AR89" s="4">
        <v>4.99</v>
      </c>
      <c r="AS89" s="4"/>
      <c r="AT89" s="4"/>
      <c r="AU89" s="4">
        <v>14.46</v>
      </c>
      <c r="AV89" s="4">
        <v>19.47</v>
      </c>
      <c r="AW89" s="4">
        <v>28.27</v>
      </c>
      <c r="AX89" s="4">
        <v>22.28</v>
      </c>
      <c r="AY89" s="4">
        <v>34.44</v>
      </c>
      <c r="AZ89" s="4">
        <v>11.09</v>
      </c>
      <c r="BA89" s="4">
        <v>16.03</v>
      </c>
      <c r="BB89" s="4">
        <v>5.38</v>
      </c>
      <c r="BC89" s="4">
        <v>0.56999999999999995</v>
      </c>
      <c r="BD89" s="4">
        <v>11.57</v>
      </c>
      <c r="BE89" s="4">
        <v>37.549999999999997</v>
      </c>
      <c r="BF89" s="4">
        <v>22.79</v>
      </c>
      <c r="BG89" s="4">
        <v>16.39</v>
      </c>
      <c r="BH89" s="4">
        <v>9.73</v>
      </c>
      <c r="BI89" s="4">
        <v>2.4300000000000002</v>
      </c>
      <c r="BJ89" s="4">
        <v>15.05</v>
      </c>
      <c r="BK89" s="4">
        <v>8.35</v>
      </c>
      <c r="BL89" s="4">
        <v>20.94</v>
      </c>
      <c r="BM89" s="4">
        <v>30.18</v>
      </c>
      <c r="BN89" s="4"/>
      <c r="BO89" s="4">
        <v>13.38</v>
      </c>
      <c r="BP89" s="4">
        <v>33.229999999999997</v>
      </c>
      <c r="BQ89" s="4">
        <v>8.86</v>
      </c>
      <c r="BR89" s="4">
        <v>13.77</v>
      </c>
      <c r="BS89" s="4">
        <v>21.85</v>
      </c>
      <c r="BT89" s="4">
        <v>24.84</v>
      </c>
      <c r="BU89" s="4">
        <v>28.15</v>
      </c>
      <c r="BV89" s="4">
        <v>9.6999999999999993</v>
      </c>
      <c r="BW89" s="4">
        <v>29.72</v>
      </c>
      <c r="BX89" s="4">
        <v>27.04</v>
      </c>
      <c r="BY89" s="4">
        <v>15.46</v>
      </c>
      <c r="BZ89" s="4">
        <v>6.33</v>
      </c>
      <c r="CA89" s="4">
        <v>41.18</v>
      </c>
      <c r="CB89" s="4">
        <v>29.44</v>
      </c>
      <c r="CC89" s="4"/>
      <c r="CD89" s="4">
        <v>25.09</v>
      </c>
      <c r="CE89" s="4">
        <v>15.35</v>
      </c>
      <c r="CF89" s="4">
        <v>10.01</v>
      </c>
      <c r="CG89" s="4">
        <v>56.49</v>
      </c>
      <c r="CH89" s="4">
        <v>25.7</v>
      </c>
      <c r="CI89" s="4">
        <v>30.36</v>
      </c>
      <c r="CJ89" s="4"/>
      <c r="CK89" s="4">
        <v>17.010000000000002</v>
      </c>
      <c r="CL89" s="4"/>
      <c r="CM89" s="4">
        <v>31.87</v>
      </c>
      <c r="CN89" s="4">
        <v>41.18</v>
      </c>
      <c r="CO89" s="4">
        <v>14.54</v>
      </c>
      <c r="CP89" s="4">
        <v>15.72</v>
      </c>
      <c r="CQ89" s="4">
        <v>16.45</v>
      </c>
      <c r="CR89" s="4">
        <v>17.989999999999998</v>
      </c>
      <c r="CS89" s="4">
        <v>44.27</v>
      </c>
      <c r="CT89" s="4"/>
      <c r="CU89" s="4">
        <v>29.82</v>
      </c>
      <c r="CV89" s="4"/>
      <c r="CW89" s="4"/>
      <c r="CX89" s="4">
        <v>23.09</v>
      </c>
      <c r="CY89" s="4">
        <v>7.86</v>
      </c>
      <c r="CZ89" s="4">
        <v>12.14</v>
      </c>
      <c r="DA89" s="4">
        <v>6.14</v>
      </c>
      <c r="DB89" s="4">
        <v>14.38</v>
      </c>
      <c r="DC89" s="4"/>
      <c r="DD89" s="4">
        <v>40.9</v>
      </c>
      <c r="DE89" s="4">
        <v>13.25</v>
      </c>
      <c r="DF89" s="4">
        <v>17.059999999999999</v>
      </c>
      <c r="DG89" s="4">
        <v>21.8</v>
      </c>
      <c r="DH89" s="4">
        <v>19.39</v>
      </c>
      <c r="DI89" s="4">
        <v>35.78</v>
      </c>
      <c r="DJ89" s="4">
        <v>26.8</v>
      </c>
      <c r="DK89" s="4">
        <v>31.65</v>
      </c>
      <c r="DL89" s="4">
        <v>13.62</v>
      </c>
      <c r="DM89" s="4">
        <v>8.27</v>
      </c>
      <c r="DN89" s="4">
        <v>14.43</v>
      </c>
      <c r="DO89" s="4">
        <v>49.31</v>
      </c>
      <c r="DP89" s="4">
        <v>16.420000000000002</v>
      </c>
      <c r="DQ89" s="4">
        <v>7.24</v>
      </c>
      <c r="DR89" s="4">
        <v>19.010000000000002</v>
      </c>
      <c r="DS89" s="4">
        <v>8.19</v>
      </c>
      <c r="DT89" s="4">
        <v>26.91</v>
      </c>
      <c r="DU89" s="4">
        <v>28.47</v>
      </c>
      <c r="DV89" s="4">
        <v>5.09</v>
      </c>
      <c r="DW89" s="4">
        <v>12.64</v>
      </c>
      <c r="DX89" s="4">
        <v>13.43</v>
      </c>
      <c r="DY89" s="4">
        <v>11.49</v>
      </c>
      <c r="DZ89" s="4">
        <v>22.69</v>
      </c>
      <c r="EA89" s="4">
        <v>15.48</v>
      </c>
      <c r="EB89" s="4">
        <v>20.84</v>
      </c>
      <c r="EC89" s="4">
        <v>8.41</v>
      </c>
      <c r="ED89" s="4">
        <v>7.92</v>
      </c>
      <c r="EE89" s="4">
        <v>23.37</v>
      </c>
      <c r="EF89" s="4">
        <v>32.590000000000003</v>
      </c>
      <c r="EG89" s="4">
        <v>9.33</v>
      </c>
      <c r="EH89" s="4">
        <v>65.45</v>
      </c>
      <c r="EI89" s="4">
        <v>24.6</v>
      </c>
      <c r="EJ89" s="4">
        <v>7.62</v>
      </c>
      <c r="EK89" s="4">
        <v>54.54</v>
      </c>
      <c r="EL89" s="4"/>
      <c r="EM89" s="4">
        <v>53.25</v>
      </c>
      <c r="EN89" s="4">
        <v>76.53</v>
      </c>
      <c r="EO89" s="4">
        <v>12.39</v>
      </c>
      <c r="EP89" s="4"/>
      <c r="EQ89" s="4">
        <v>17.32</v>
      </c>
    </row>
    <row r="90" spans="1:147" x14ac:dyDescent="0.25">
      <c r="A90" s="1" t="s">
        <v>68</v>
      </c>
      <c r="B90" s="8" t="s">
        <v>34</v>
      </c>
      <c r="C90" s="4">
        <v>80.87</v>
      </c>
      <c r="D90" s="4">
        <v>62.57</v>
      </c>
      <c r="E90" s="4">
        <v>18.309999999999999</v>
      </c>
      <c r="F90" s="4">
        <v>36.130000000000003</v>
      </c>
      <c r="G90" s="4">
        <v>31.41</v>
      </c>
      <c r="H90" s="4">
        <v>14.11</v>
      </c>
      <c r="I90" s="4">
        <v>47.67</v>
      </c>
      <c r="J90" s="4">
        <v>26.82</v>
      </c>
      <c r="K90" s="4">
        <v>39.46</v>
      </c>
      <c r="L90" s="4">
        <v>84.79</v>
      </c>
      <c r="M90" s="4">
        <v>57.15</v>
      </c>
      <c r="N90" s="4">
        <v>45.46</v>
      </c>
      <c r="O90" s="4">
        <v>44.76</v>
      </c>
      <c r="P90" s="4"/>
      <c r="Q90" s="4">
        <v>30.51</v>
      </c>
      <c r="R90" s="4">
        <v>40.46</v>
      </c>
      <c r="S90" s="4">
        <v>79.290000000000006</v>
      </c>
      <c r="T90" s="4">
        <v>81.099999999999994</v>
      </c>
      <c r="U90" s="4">
        <v>87.53</v>
      </c>
      <c r="V90" s="4">
        <v>43.89</v>
      </c>
      <c r="W90" s="4">
        <v>18.93</v>
      </c>
      <c r="X90" s="4">
        <v>45.68</v>
      </c>
      <c r="Y90" s="4">
        <v>72.72</v>
      </c>
      <c r="Z90" s="4">
        <v>81.650000000000006</v>
      </c>
      <c r="AA90" s="4">
        <v>88.83</v>
      </c>
      <c r="AB90" s="4">
        <v>47.08</v>
      </c>
      <c r="AC90" s="4">
        <v>57.2</v>
      </c>
      <c r="AD90" s="4">
        <v>80.400000000000006</v>
      </c>
      <c r="AE90" s="4">
        <v>83.8</v>
      </c>
      <c r="AF90" s="4">
        <v>78.25</v>
      </c>
      <c r="AG90" s="4">
        <v>74.650000000000006</v>
      </c>
      <c r="AH90" s="4">
        <v>78.599999999999994</v>
      </c>
      <c r="AI90" s="4">
        <v>87.42</v>
      </c>
      <c r="AJ90" s="4">
        <v>48.42</v>
      </c>
      <c r="AK90" s="4">
        <v>68.81</v>
      </c>
      <c r="AL90" s="4">
        <v>45.56</v>
      </c>
      <c r="AM90" s="4">
        <v>23.27</v>
      </c>
      <c r="AN90" s="4">
        <v>7.84</v>
      </c>
      <c r="AO90" s="4">
        <v>33.909999999999997</v>
      </c>
      <c r="AP90" s="4">
        <v>28.81</v>
      </c>
      <c r="AQ90" s="4">
        <v>58.8</v>
      </c>
      <c r="AR90" s="4">
        <v>75.13</v>
      </c>
      <c r="AS90" s="4">
        <v>73.67</v>
      </c>
      <c r="AT90" s="4">
        <v>36.33</v>
      </c>
      <c r="AU90" s="4">
        <v>33.79</v>
      </c>
      <c r="AV90" s="4">
        <v>15.89</v>
      </c>
      <c r="AW90" s="4">
        <v>15.61</v>
      </c>
      <c r="AX90" s="4">
        <v>55.73</v>
      </c>
      <c r="AY90" s="4">
        <v>42.26</v>
      </c>
      <c r="AZ90" s="4">
        <v>43.94</v>
      </c>
      <c r="BA90" s="4">
        <v>37.44</v>
      </c>
      <c r="BB90" s="4">
        <v>38.39</v>
      </c>
      <c r="BC90" s="4">
        <v>43.49</v>
      </c>
      <c r="BD90" s="4">
        <v>72.239999999999995</v>
      </c>
      <c r="BE90" s="4">
        <v>36.68</v>
      </c>
      <c r="BF90" s="4">
        <v>58.45</v>
      </c>
      <c r="BG90" s="4">
        <v>33.29</v>
      </c>
      <c r="BH90" s="4">
        <v>43.22</v>
      </c>
      <c r="BI90" s="4">
        <v>70.31</v>
      </c>
      <c r="BJ90" s="4">
        <v>26.46</v>
      </c>
      <c r="BK90" s="4">
        <v>37.450000000000003</v>
      </c>
      <c r="BL90" s="4">
        <v>17.75</v>
      </c>
      <c r="BM90" s="4">
        <v>10.69</v>
      </c>
      <c r="BN90" s="4">
        <v>39.86</v>
      </c>
      <c r="BO90" s="4">
        <v>20.25</v>
      </c>
      <c r="BP90" s="4">
        <v>34.630000000000003</v>
      </c>
      <c r="BQ90" s="4">
        <v>68.849999999999994</v>
      </c>
      <c r="BR90" s="4">
        <v>12.31</v>
      </c>
      <c r="BS90" s="4">
        <v>12.54</v>
      </c>
      <c r="BT90" s="4">
        <v>32.4</v>
      </c>
      <c r="BU90" s="4">
        <v>55.6</v>
      </c>
      <c r="BV90" s="4">
        <v>30.04</v>
      </c>
      <c r="BW90" s="4">
        <v>17.260000000000002</v>
      </c>
      <c r="BX90" s="4">
        <v>23.16</v>
      </c>
      <c r="BY90" s="4">
        <v>31.29</v>
      </c>
      <c r="BZ90" s="4">
        <v>18.93</v>
      </c>
      <c r="CA90" s="4">
        <v>0.03</v>
      </c>
      <c r="CB90" s="4">
        <v>14.8</v>
      </c>
      <c r="CC90" s="4">
        <v>44.24</v>
      </c>
      <c r="CD90" s="4">
        <v>12.43</v>
      </c>
      <c r="CE90" s="4">
        <v>21.67</v>
      </c>
      <c r="CF90" s="4">
        <v>20.56</v>
      </c>
      <c r="CG90" s="4">
        <v>3.68</v>
      </c>
      <c r="CH90" s="4">
        <v>1.7</v>
      </c>
      <c r="CI90" s="4">
        <v>5.94</v>
      </c>
      <c r="CJ90" s="4">
        <v>44.73</v>
      </c>
      <c r="CK90" s="4">
        <v>18.73</v>
      </c>
      <c r="CL90" s="4">
        <v>48.08</v>
      </c>
      <c r="CM90" s="4">
        <v>0.44</v>
      </c>
      <c r="CN90" s="4">
        <v>0.03</v>
      </c>
      <c r="CO90" s="4">
        <v>66.319999999999993</v>
      </c>
      <c r="CP90" s="4">
        <v>50.35</v>
      </c>
      <c r="CQ90" s="4">
        <v>34.369999999999997</v>
      </c>
      <c r="CR90" s="4">
        <v>53.55</v>
      </c>
      <c r="CS90" s="4">
        <v>16.07</v>
      </c>
      <c r="CT90" s="4">
        <v>48.24</v>
      </c>
      <c r="CU90" s="4">
        <v>48.86</v>
      </c>
      <c r="CV90" s="4">
        <v>88.14</v>
      </c>
      <c r="CW90" s="4">
        <v>44.89</v>
      </c>
      <c r="CX90" s="4">
        <v>18.53</v>
      </c>
      <c r="CY90" s="4">
        <v>18.489999999999998</v>
      </c>
      <c r="CZ90" s="4">
        <v>15.48</v>
      </c>
      <c r="DA90" s="4">
        <v>14.06</v>
      </c>
      <c r="DB90" s="4">
        <v>35.9</v>
      </c>
      <c r="DC90" s="4">
        <v>86.84</v>
      </c>
      <c r="DD90" s="4">
        <v>20.52</v>
      </c>
      <c r="DE90" s="4">
        <v>43.46</v>
      </c>
      <c r="DF90" s="4">
        <v>41.47</v>
      </c>
      <c r="DG90" s="4">
        <v>27.43</v>
      </c>
      <c r="DH90" s="4">
        <v>68.790000000000006</v>
      </c>
      <c r="DI90" s="4">
        <v>16.53</v>
      </c>
      <c r="DJ90" s="4">
        <v>25.73</v>
      </c>
      <c r="DK90" s="4">
        <v>16.84</v>
      </c>
      <c r="DL90" s="4">
        <v>37.85</v>
      </c>
      <c r="DM90" s="4">
        <v>39.32</v>
      </c>
      <c r="DN90" s="4">
        <v>76.08</v>
      </c>
      <c r="DO90" s="4">
        <v>40.31</v>
      </c>
      <c r="DP90" s="4">
        <v>25.37</v>
      </c>
      <c r="DQ90" s="4">
        <v>34.909999999999997</v>
      </c>
      <c r="DR90" s="4">
        <v>34.270000000000003</v>
      </c>
      <c r="DS90" s="4">
        <v>38.79</v>
      </c>
      <c r="DT90" s="4">
        <v>18.77</v>
      </c>
      <c r="DU90" s="4">
        <v>55.84</v>
      </c>
      <c r="DV90" s="4">
        <v>42.48</v>
      </c>
      <c r="DW90" s="4">
        <v>32.85</v>
      </c>
      <c r="DX90" s="4">
        <v>24.72</v>
      </c>
      <c r="DY90" s="4">
        <v>34.409999999999997</v>
      </c>
      <c r="DZ90" s="4">
        <v>14.11</v>
      </c>
      <c r="EA90" s="4">
        <v>21.45</v>
      </c>
      <c r="EB90" s="4">
        <v>22.71</v>
      </c>
      <c r="EC90" s="4">
        <v>35.869999999999997</v>
      </c>
      <c r="ED90" s="4">
        <v>44.74</v>
      </c>
      <c r="EE90" s="4">
        <v>19.71</v>
      </c>
      <c r="EF90" s="4">
        <v>3.38</v>
      </c>
      <c r="EG90" s="4">
        <v>30.39</v>
      </c>
      <c r="EH90" s="4">
        <v>12.7</v>
      </c>
      <c r="EI90" s="4">
        <v>12.26</v>
      </c>
      <c r="EJ90" s="4">
        <v>46.03</v>
      </c>
      <c r="EK90" s="4">
        <v>12.15</v>
      </c>
      <c r="EL90" s="4">
        <v>80.56</v>
      </c>
      <c r="EM90" s="4">
        <v>32.61</v>
      </c>
      <c r="EN90" s="4">
        <v>5.62</v>
      </c>
      <c r="EO90" s="4">
        <v>33.81</v>
      </c>
      <c r="EP90" s="4">
        <v>81.16</v>
      </c>
      <c r="EQ90" s="4">
        <v>17.97</v>
      </c>
    </row>
    <row r="91" spans="1:147" x14ac:dyDescent="0.25">
      <c r="A91" s="1" t="s">
        <v>69</v>
      </c>
      <c r="B91" s="8" t="s">
        <v>72</v>
      </c>
      <c r="C91" s="4"/>
      <c r="D91" s="4">
        <v>29.04</v>
      </c>
      <c r="E91" s="4">
        <v>109.14</v>
      </c>
      <c r="F91" s="4">
        <v>74.94</v>
      </c>
      <c r="G91" s="4">
        <v>88.81</v>
      </c>
      <c r="H91" s="4">
        <v>77.58</v>
      </c>
      <c r="I91" s="4">
        <v>54.69</v>
      </c>
      <c r="J91" s="4">
        <v>86.99</v>
      </c>
      <c r="K91" s="4">
        <v>66.95</v>
      </c>
      <c r="L91" s="4"/>
      <c r="M91" s="4">
        <v>28.9</v>
      </c>
      <c r="N91" s="4">
        <v>60.64</v>
      </c>
      <c r="O91" s="4">
        <v>66.17</v>
      </c>
      <c r="P91" s="4"/>
      <c r="Q91" s="4">
        <v>83.13</v>
      </c>
      <c r="R91" s="4">
        <v>63.58</v>
      </c>
      <c r="S91" s="4"/>
      <c r="T91" s="4"/>
      <c r="U91" s="4"/>
      <c r="V91" s="4">
        <v>60.47</v>
      </c>
      <c r="W91" s="4">
        <v>93.2</v>
      </c>
      <c r="X91" s="4">
        <v>54.84</v>
      </c>
      <c r="Y91" s="4">
        <v>20.09</v>
      </c>
      <c r="Z91" s="4"/>
      <c r="AA91" s="4"/>
      <c r="AB91" s="4">
        <v>57.15</v>
      </c>
      <c r="AC91" s="4">
        <v>41.14</v>
      </c>
      <c r="AD91" s="4">
        <v>1.44</v>
      </c>
      <c r="AE91" s="4"/>
      <c r="AF91" s="4"/>
      <c r="AG91" s="4"/>
      <c r="AH91" s="4"/>
      <c r="AI91" s="4"/>
      <c r="AJ91" s="4">
        <v>44.72</v>
      </c>
      <c r="AK91" s="4">
        <v>24.89</v>
      </c>
      <c r="AL91" s="4">
        <v>43.36</v>
      </c>
      <c r="AM91" s="4">
        <v>46.78</v>
      </c>
      <c r="AN91" s="4"/>
      <c r="AO91" s="4">
        <v>52.53</v>
      </c>
      <c r="AP91" s="4">
        <v>48.09</v>
      </c>
      <c r="AQ91" s="4"/>
      <c r="AR91" s="4"/>
      <c r="AS91" s="4">
        <v>13.17</v>
      </c>
      <c r="AT91" s="4">
        <v>63.51</v>
      </c>
      <c r="AU91" s="4">
        <v>42.27</v>
      </c>
      <c r="AV91" s="4">
        <v>72.3</v>
      </c>
      <c r="AW91" s="4">
        <v>65.010000000000005</v>
      </c>
      <c r="AX91" s="4"/>
      <c r="AY91" s="4"/>
      <c r="AZ91" s="4">
        <v>39.54</v>
      </c>
      <c r="BA91" s="4">
        <v>41.85</v>
      </c>
      <c r="BB91" s="4">
        <v>56.19</v>
      </c>
      <c r="BC91" s="4">
        <v>44.28</v>
      </c>
      <c r="BD91" s="4"/>
      <c r="BE91" s="4"/>
      <c r="BF91" s="4"/>
      <c r="BG91" s="4">
        <v>53.42</v>
      </c>
      <c r="BH91" s="4">
        <v>41.08</v>
      </c>
      <c r="BI91" s="4"/>
      <c r="BJ91" s="4">
        <v>67.98</v>
      </c>
      <c r="BK91" s="4">
        <v>37.729999999999997</v>
      </c>
      <c r="BL91" s="4">
        <v>72.88</v>
      </c>
      <c r="BM91" s="4">
        <v>65.459999999999994</v>
      </c>
      <c r="BN91" s="4">
        <v>69.55</v>
      </c>
      <c r="BO91" s="4">
        <v>80.66</v>
      </c>
      <c r="BP91" s="4">
        <v>102.74</v>
      </c>
      <c r="BQ91" s="4"/>
      <c r="BR91" s="4">
        <v>95.2</v>
      </c>
      <c r="BS91" s="4">
        <v>79.790000000000006</v>
      </c>
      <c r="BT91" s="4">
        <v>31.25</v>
      </c>
      <c r="BU91" s="4"/>
      <c r="BV91" s="4">
        <v>49.99</v>
      </c>
      <c r="BW91" s="4">
        <v>58.43</v>
      </c>
      <c r="BX91" s="4">
        <v>58.46</v>
      </c>
      <c r="BY91" s="4">
        <v>50.66</v>
      </c>
      <c r="BZ91" s="4">
        <v>93.2</v>
      </c>
      <c r="CA91" s="4">
        <v>67.33</v>
      </c>
      <c r="CB91" s="4">
        <v>47.98</v>
      </c>
      <c r="CC91" s="4">
        <v>61.91</v>
      </c>
      <c r="CD91" s="4">
        <v>65.760000000000005</v>
      </c>
      <c r="CE91" s="4">
        <v>71.180000000000007</v>
      </c>
      <c r="CF91" s="4">
        <v>84.48</v>
      </c>
      <c r="CG91" s="4">
        <v>32.35</v>
      </c>
      <c r="CH91" s="4">
        <v>86.48</v>
      </c>
      <c r="CI91" s="4">
        <v>71.900000000000006</v>
      </c>
      <c r="CJ91" s="4">
        <v>39.26</v>
      </c>
      <c r="CK91" s="4">
        <v>75.7</v>
      </c>
      <c r="CL91" s="4">
        <v>51.99</v>
      </c>
      <c r="CM91" s="4">
        <v>79.53</v>
      </c>
      <c r="CN91" s="4">
        <v>67.33</v>
      </c>
      <c r="CO91" s="4"/>
      <c r="CP91" s="4">
        <v>31.87</v>
      </c>
      <c r="CQ91" s="4">
        <v>51.96</v>
      </c>
      <c r="CR91" s="4"/>
      <c r="CS91" s="4">
        <v>26.35</v>
      </c>
      <c r="CT91" s="4">
        <v>48.92</v>
      </c>
      <c r="CU91" s="4"/>
      <c r="CV91" s="4"/>
      <c r="CW91" s="4">
        <v>57.58</v>
      </c>
      <c r="CX91" s="4">
        <v>60.58</v>
      </c>
      <c r="CY91" s="4">
        <v>78.900000000000006</v>
      </c>
      <c r="CZ91" s="4">
        <v>71.75</v>
      </c>
      <c r="DA91" s="4">
        <v>93.68</v>
      </c>
      <c r="DB91" s="4">
        <v>47.21</v>
      </c>
      <c r="DC91" s="4"/>
      <c r="DD91" s="4">
        <v>42.73</v>
      </c>
      <c r="DE91" s="4">
        <v>42.24</v>
      </c>
      <c r="DF91" s="4">
        <v>42.77</v>
      </c>
      <c r="DG91" s="4">
        <v>56.71</v>
      </c>
      <c r="DH91" s="4"/>
      <c r="DI91" s="4">
        <v>45.2</v>
      </c>
      <c r="DJ91" s="4">
        <v>41.8</v>
      </c>
      <c r="DK91" s="4">
        <v>54.77</v>
      </c>
      <c r="DL91" s="4">
        <v>29.89</v>
      </c>
      <c r="DM91" s="4">
        <v>46.67</v>
      </c>
      <c r="DN91" s="4"/>
      <c r="DO91" s="4"/>
      <c r="DP91" s="4">
        <v>59.48</v>
      </c>
      <c r="DQ91" s="4">
        <v>56</v>
      </c>
      <c r="DR91" s="4">
        <v>56.43</v>
      </c>
      <c r="DS91" s="4">
        <v>58.99</v>
      </c>
      <c r="DT91" s="4">
        <v>52.12</v>
      </c>
      <c r="DU91" s="4">
        <v>0</v>
      </c>
      <c r="DV91" s="4">
        <v>65.08</v>
      </c>
      <c r="DW91" s="4">
        <v>66.48</v>
      </c>
      <c r="DX91" s="4">
        <v>80.069999999999993</v>
      </c>
      <c r="DY91" s="4">
        <v>73.77</v>
      </c>
      <c r="DZ91" s="4">
        <v>77.58</v>
      </c>
      <c r="EA91" s="4">
        <v>61.24</v>
      </c>
      <c r="EB91" s="4">
        <v>54.91</v>
      </c>
      <c r="EC91" s="4">
        <v>54.26</v>
      </c>
      <c r="ED91" s="4">
        <v>48.97</v>
      </c>
      <c r="EE91" s="4">
        <v>64.849999999999994</v>
      </c>
      <c r="EF91" s="4">
        <v>63.41</v>
      </c>
      <c r="EG91" s="4">
        <v>67.760000000000005</v>
      </c>
      <c r="EH91" s="4"/>
      <c r="EI91" s="4">
        <v>71.930000000000007</v>
      </c>
      <c r="EJ91" s="4">
        <v>49.84</v>
      </c>
      <c r="EK91" s="4">
        <v>33.840000000000003</v>
      </c>
      <c r="EL91" s="4"/>
      <c r="EM91" s="4"/>
      <c r="EN91" s="4"/>
      <c r="EO91" s="4">
        <v>58.9</v>
      </c>
      <c r="EP91" s="4"/>
      <c r="EQ91" s="4">
        <v>95.21</v>
      </c>
    </row>
    <row r="92" spans="1:147" x14ac:dyDescent="0.25">
      <c r="A92" s="1" t="s">
        <v>70</v>
      </c>
      <c r="B92" s="8" t="s">
        <v>63</v>
      </c>
      <c r="C92" s="4">
        <v>98.41</v>
      </c>
      <c r="D92" s="4">
        <v>58.24</v>
      </c>
      <c r="E92" s="4">
        <v>18.32</v>
      </c>
      <c r="F92" s="4">
        <v>13.74</v>
      </c>
      <c r="G92" s="4">
        <v>63.65</v>
      </c>
      <c r="H92" s="4">
        <v>63.37</v>
      </c>
      <c r="I92" s="4"/>
      <c r="J92" s="4">
        <v>20.059999999999999</v>
      </c>
      <c r="K92" s="4"/>
      <c r="L92" s="4">
        <v>77.86</v>
      </c>
      <c r="M92" s="4"/>
      <c r="N92" s="4"/>
      <c r="O92" s="4"/>
      <c r="P92" s="4"/>
      <c r="Q92" s="4"/>
      <c r="R92" s="4">
        <v>35.93</v>
      </c>
      <c r="S92" s="4">
        <v>87.82</v>
      </c>
      <c r="T92" s="4">
        <v>69.709999999999994</v>
      </c>
      <c r="U92" s="4"/>
      <c r="V92" s="4"/>
      <c r="W92" s="4">
        <v>20.12</v>
      </c>
      <c r="X92" s="4">
        <v>3.24</v>
      </c>
      <c r="Y92" s="4"/>
      <c r="Z92" s="4">
        <v>68.010000000000005</v>
      </c>
      <c r="AA92" s="4">
        <v>21.45</v>
      </c>
      <c r="AB92" s="4">
        <v>25.95</v>
      </c>
      <c r="AC92" s="4">
        <v>31.89</v>
      </c>
      <c r="AD92" s="4"/>
      <c r="AE92" s="4"/>
      <c r="AF92" s="4"/>
      <c r="AG92" s="4"/>
      <c r="AH92" s="4"/>
      <c r="AI92" s="4">
        <v>76.67</v>
      </c>
      <c r="AJ92" s="4"/>
      <c r="AK92" s="4">
        <v>109.68</v>
      </c>
      <c r="AL92" s="4"/>
      <c r="AM92" s="4"/>
      <c r="AN92" s="4"/>
      <c r="AO92" s="4"/>
      <c r="AP92" s="4">
        <v>59.07</v>
      </c>
      <c r="AQ92" s="4"/>
      <c r="AR92" s="4"/>
      <c r="AS92" s="4"/>
      <c r="AT92" s="4">
        <v>46.5</v>
      </c>
      <c r="AU92" s="4">
        <v>41.86</v>
      </c>
      <c r="AV92" s="4">
        <v>32.909999999999997</v>
      </c>
      <c r="AW92" s="4"/>
      <c r="AX92" s="4"/>
      <c r="AY92" s="4">
        <v>48.84</v>
      </c>
      <c r="AZ92" s="4">
        <v>41.81</v>
      </c>
      <c r="BA92" s="4">
        <v>18.82</v>
      </c>
      <c r="BB92" s="4">
        <v>17.97</v>
      </c>
      <c r="BC92" s="4"/>
      <c r="BD92" s="4"/>
      <c r="BE92" s="4">
        <v>66.52</v>
      </c>
      <c r="BF92" s="4"/>
      <c r="BG92" s="4"/>
      <c r="BH92" s="4"/>
      <c r="BI92" s="4"/>
      <c r="BJ92" s="4">
        <v>8.07</v>
      </c>
      <c r="BK92" s="4"/>
      <c r="BL92" s="4">
        <v>87.68</v>
      </c>
      <c r="BM92" s="4">
        <v>22.35</v>
      </c>
      <c r="BN92" s="4">
        <v>46.28</v>
      </c>
      <c r="BO92" s="4">
        <v>39.83</v>
      </c>
      <c r="BP92" s="4">
        <v>33.31</v>
      </c>
      <c r="BQ92" s="4">
        <v>68.239999999999995</v>
      </c>
      <c r="BR92" s="4">
        <v>33.020000000000003</v>
      </c>
      <c r="BS92" s="4">
        <v>55.1</v>
      </c>
      <c r="BT92" s="4">
        <v>10.06</v>
      </c>
      <c r="BU92" s="4"/>
      <c r="BV92" s="4">
        <v>34.299999999999997</v>
      </c>
      <c r="BW92" s="4"/>
      <c r="BX92" s="4"/>
      <c r="BY92" s="4"/>
      <c r="BZ92" s="4">
        <v>20.12</v>
      </c>
      <c r="CA92" s="4"/>
      <c r="CB92" s="4">
        <v>67.06</v>
      </c>
      <c r="CC92" s="4">
        <v>6.45</v>
      </c>
      <c r="CD92" s="4">
        <v>59.75</v>
      </c>
      <c r="CE92" s="4">
        <v>61.18</v>
      </c>
      <c r="CF92" s="4">
        <v>59.91</v>
      </c>
      <c r="CG92" s="4">
        <v>63.88</v>
      </c>
      <c r="CH92" s="4">
        <v>98.75</v>
      </c>
      <c r="CI92" s="4"/>
      <c r="CJ92" s="4"/>
      <c r="CK92" s="4">
        <v>72.88</v>
      </c>
      <c r="CL92" s="4"/>
      <c r="CM92" s="4">
        <v>40.520000000000003</v>
      </c>
      <c r="CN92" s="4"/>
      <c r="CO92" s="4">
        <v>69.319999999999993</v>
      </c>
      <c r="CP92" s="4">
        <v>45.43</v>
      </c>
      <c r="CQ92" s="4"/>
      <c r="CR92" s="4"/>
      <c r="CS92" s="4">
        <v>41</v>
      </c>
      <c r="CT92" s="4"/>
      <c r="CU92" s="4"/>
      <c r="CV92" s="4">
        <v>71.5</v>
      </c>
      <c r="CW92" s="4">
        <v>62.84</v>
      </c>
      <c r="CX92" s="4">
        <v>9.35</v>
      </c>
      <c r="CY92" s="4"/>
      <c r="CZ92" s="4">
        <v>9.52</v>
      </c>
      <c r="DA92" s="4">
        <v>8.3000000000000007</v>
      </c>
      <c r="DB92" s="4"/>
      <c r="DC92" s="4">
        <v>85.34</v>
      </c>
      <c r="DD92" s="4"/>
      <c r="DE92" s="4"/>
      <c r="DF92" s="4">
        <v>68.650000000000006</v>
      </c>
      <c r="DG92" s="4">
        <v>44.63</v>
      </c>
      <c r="DH92" s="4">
        <v>69.94</v>
      </c>
      <c r="DI92" s="4">
        <v>22.48</v>
      </c>
      <c r="DJ92" s="4">
        <v>46.68</v>
      </c>
      <c r="DK92" s="4">
        <v>59.7</v>
      </c>
      <c r="DL92" s="4">
        <v>45.58</v>
      </c>
      <c r="DM92" s="4">
        <v>26.91</v>
      </c>
      <c r="DN92" s="4">
        <v>82.78</v>
      </c>
      <c r="DO92" s="4">
        <v>66.34</v>
      </c>
      <c r="DP92" s="4">
        <v>93.47</v>
      </c>
      <c r="DQ92" s="4">
        <v>28.66</v>
      </c>
      <c r="DR92" s="4">
        <v>54.57</v>
      </c>
      <c r="DS92" s="4"/>
      <c r="DT92" s="4"/>
      <c r="DU92" s="4">
        <v>56.5</v>
      </c>
      <c r="DV92" s="4">
        <v>62.82</v>
      </c>
      <c r="DW92" s="4">
        <v>71.08</v>
      </c>
      <c r="DX92" s="4"/>
      <c r="DY92" s="4">
        <v>75.69</v>
      </c>
      <c r="DZ92" s="4">
        <v>63.37</v>
      </c>
      <c r="EA92" s="4">
        <v>22.81</v>
      </c>
      <c r="EB92" s="4">
        <v>4.68</v>
      </c>
      <c r="EC92" s="4">
        <v>50.05</v>
      </c>
      <c r="ED92" s="4">
        <v>46.17</v>
      </c>
      <c r="EE92" s="4">
        <v>33.58</v>
      </c>
      <c r="EF92" s="4">
        <v>65.22</v>
      </c>
      <c r="EG92" s="4">
        <v>29.93</v>
      </c>
      <c r="EH92" s="4">
        <v>3</v>
      </c>
      <c r="EI92" s="4">
        <v>51.41</v>
      </c>
      <c r="EJ92" s="4">
        <v>70.31</v>
      </c>
      <c r="EK92" s="4"/>
      <c r="EL92" s="4"/>
      <c r="EM92" s="4">
        <v>66.13</v>
      </c>
      <c r="EN92" s="4">
        <v>65.900000000000006</v>
      </c>
      <c r="EO92" s="4">
        <v>25.79</v>
      </c>
      <c r="EP92" s="4"/>
      <c r="EQ92" s="4">
        <v>45.62</v>
      </c>
    </row>
    <row r="93" spans="1:147" x14ac:dyDescent="0.25">
      <c r="A93" s="1" t="s">
        <v>71</v>
      </c>
      <c r="B93" s="8" t="s">
        <v>72</v>
      </c>
      <c r="C93" s="4"/>
      <c r="D93" s="4"/>
      <c r="E93" s="4"/>
      <c r="F93" s="4">
        <v>7.36</v>
      </c>
      <c r="G93" s="4"/>
      <c r="H93" s="4"/>
      <c r="I93" s="4">
        <v>31.52</v>
      </c>
      <c r="J93" s="4">
        <v>22.78</v>
      </c>
      <c r="K93" s="4">
        <v>34.51</v>
      </c>
      <c r="L93" s="4"/>
      <c r="M93" s="4">
        <v>29.33</v>
      </c>
      <c r="N93" s="4">
        <v>44.86</v>
      </c>
      <c r="O93" s="4">
        <v>33.61</v>
      </c>
      <c r="P93" s="4"/>
      <c r="Q93" s="4">
        <v>14.27</v>
      </c>
      <c r="R93" s="4"/>
      <c r="S93" s="4"/>
      <c r="T93" s="4"/>
      <c r="U93" s="4">
        <v>28.73</v>
      </c>
      <c r="V93" s="4">
        <v>10.66</v>
      </c>
      <c r="W93" s="4"/>
      <c r="X93" s="4">
        <v>10.56</v>
      </c>
      <c r="Y93" s="4">
        <v>59.4</v>
      </c>
      <c r="Z93" s="4"/>
      <c r="AA93" s="4">
        <v>60.18</v>
      </c>
      <c r="AB93" s="4">
        <v>3.49</v>
      </c>
      <c r="AC93" s="4"/>
      <c r="AD93" s="4">
        <v>56.25</v>
      </c>
      <c r="AE93" s="4">
        <v>53.14</v>
      </c>
      <c r="AF93" s="4">
        <v>46.68</v>
      </c>
      <c r="AG93" s="4">
        <v>20.09</v>
      </c>
      <c r="AH93" s="4">
        <v>112.36</v>
      </c>
      <c r="AI93" s="4"/>
      <c r="AJ93" s="4">
        <v>42.38</v>
      </c>
      <c r="AK93" s="4"/>
      <c r="AL93" s="4">
        <v>10.37</v>
      </c>
      <c r="AM93" s="4">
        <v>6.19</v>
      </c>
      <c r="AN93" s="4">
        <v>5.49</v>
      </c>
      <c r="AO93" s="4">
        <v>1.21</v>
      </c>
      <c r="AP93" s="4">
        <v>14.36</v>
      </c>
      <c r="AQ93" s="4">
        <v>10.53</v>
      </c>
      <c r="AR93" s="4">
        <v>11.39</v>
      </c>
      <c r="AS93" s="4">
        <v>45</v>
      </c>
      <c r="AT93" s="4"/>
      <c r="AU93" s="4"/>
      <c r="AV93" s="4"/>
      <c r="AW93" s="4">
        <v>62.66</v>
      </c>
      <c r="AX93" s="4">
        <v>57.18</v>
      </c>
      <c r="AY93" s="4"/>
      <c r="AZ93" s="4"/>
      <c r="BA93" s="4">
        <v>52.45</v>
      </c>
      <c r="BB93" s="4">
        <v>67.25</v>
      </c>
      <c r="BC93" s="4">
        <v>0.03</v>
      </c>
      <c r="BD93" s="4">
        <v>24.72</v>
      </c>
      <c r="BE93" s="4"/>
      <c r="BF93" s="4">
        <v>56.98</v>
      </c>
      <c r="BG93" s="4">
        <v>10.75</v>
      </c>
      <c r="BH93" s="4">
        <v>12.15</v>
      </c>
      <c r="BI93" s="4">
        <v>31.51</v>
      </c>
      <c r="BJ93" s="4">
        <v>4.08</v>
      </c>
      <c r="BK93" s="4"/>
      <c r="BL93" s="4"/>
      <c r="BM93" s="4">
        <v>3.71</v>
      </c>
      <c r="BN93" s="4"/>
      <c r="BO93" s="4">
        <v>0.19</v>
      </c>
      <c r="BP93" s="4">
        <v>13.43</v>
      </c>
      <c r="BQ93" s="4">
        <v>0.35</v>
      </c>
      <c r="BR93" s="4"/>
      <c r="BS93" s="4"/>
      <c r="BT93" s="4"/>
      <c r="BU93" s="4">
        <v>36.21</v>
      </c>
      <c r="BV93" s="4"/>
      <c r="BW93" s="4">
        <v>16.02</v>
      </c>
      <c r="BX93" s="4">
        <v>27.74</v>
      </c>
      <c r="BY93" s="4">
        <v>1.54</v>
      </c>
      <c r="BZ93" s="4"/>
      <c r="CA93" s="4">
        <v>41.85</v>
      </c>
      <c r="CB93" s="4"/>
      <c r="CC93" s="4">
        <v>12.2</v>
      </c>
      <c r="CD93" s="4">
        <v>0.64</v>
      </c>
      <c r="CE93" s="4">
        <v>0.2</v>
      </c>
      <c r="CF93" s="4">
        <v>7.0000000000000007E-2</v>
      </c>
      <c r="CG93" s="4">
        <v>0.37</v>
      </c>
      <c r="CH93" s="4"/>
      <c r="CI93" s="4">
        <v>7.51</v>
      </c>
      <c r="CJ93" s="4">
        <v>274.81</v>
      </c>
      <c r="CK93" s="4">
        <v>0.09</v>
      </c>
      <c r="CL93" s="4">
        <v>0.27</v>
      </c>
      <c r="CM93" s="4"/>
      <c r="CN93" s="4">
        <v>41.85</v>
      </c>
      <c r="CO93" s="4"/>
      <c r="CP93" s="4"/>
      <c r="CQ93" s="4">
        <v>44.74</v>
      </c>
      <c r="CR93" s="4">
        <v>19.3</v>
      </c>
      <c r="CS93" s="4"/>
      <c r="CT93" s="4">
        <v>6.34</v>
      </c>
      <c r="CU93" s="4">
        <v>7.2</v>
      </c>
      <c r="CV93" s="4"/>
      <c r="CW93" s="4"/>
      <c r="CX93" s="4">
        <v>15.41</v>
      </c>
      <c r="CY93" s="4"/>
      <c r="CZ93" s="4">
        <v>4.5199999999999996</v>
      </c>
      <c r="DA93" s="4"/>
      <c r="DB93" s="4">
        <v>31.71</v>
      </c>
      <c r="DC93" s="4">
        <v>2.39</v>
      </c>
      <c r="DD93" s="4">
        <v>19.649999999999999</v>
      </c>
      <c r="DE93" s="4">
        <v>11.98</v>
      </c>
      <c r="DF93" s="4"/>
      <c r="DG93" s="4">
        <v>0.5</v>
      </c>
      <c r="DH93" s="4"/>
      <c r="DI93" s="4"/>
      <c r="DJ93" s="4">
        <v>0.01</v>
      </c>
      <c r="DK93" s="4"/>
      <c r="DL93" s="4">
        <v>1.28</v>
      </c>
      <c r="DM93" s="4">
        <v>1.93</v>
      </c>
      <c r="DN93" s="4"/>
      <c r="DO93" s="4"/>
      <c r="DP93" s="4"/>
      <c r="DQ93" s="4">
        <v>1.92</v>
      </c>
      <c r="DR93" s="4"/>
      <c r="DS93" s="4">
        <v>62.92</v>
      </c>
      <c r="DT93" s="4">
        <v>41.91</v>
      </c>
      <c r="DU93" s="4">
        <v>0</v>
      </c>
      <c r="DV93" s="4"/>
      <c r="DW93" s="4"/>
      <c r="DX93" s="4"/>
      <c r="DY93" s="4"/>
      <c r="DZ93" s="4"/>
      <c r="EA93" s="4">
        <v>1.73</v>
      </c>
      <c r="EB93" s="4">
        <v>15.63</v>
      </c>
      <c r="EC93" s="4">
        <v>14.68</v>
      </c>
      <c r="ED93" s="4"/>
      <c r="EE93" s="4">
        <v>0.45</v>
      </c>
      <c r="EF93" s="4"/>
      <c r="EG93" s="4"/>
      <c r="EH93" s="4">
        <v>20.100000000000001</v>
      </c>
      <c r="EI93" s="4"/>
      <c r="EJ93" s="4"/>
      <c r="EK93" s="4">
        <v>12.9</v>
      </c>
      <c r="EL93" s="4">
        <v>11.95</v>
      </c>
      <c r="EM93" s="4">
        <v>14.07</v>
      </c>
      <c r="EN93" s="4"/>
      <c r="EO93" s="4"/>
      <c r="EP93" s="4">
        <v>43.83</v>
      </c>
      <c r="EQ93" s="4"/>
    </row>
    <row r="94" spans="1:147" x14ac:dyDescent="0.25">
      <c r="A94" s="1" t="s">
        <v>13</v>
      </c>
      <c r="B94" s="8" t="s">
        <v>59</v>
      </c>
      <c r="C94" s="4"/>
      <c r="D94" s="4"/>
      <c r="E94" s="4"/>
      <c r="F94" s="4">
        <v>50</v>
      </c>
      <c r="G94" s="4"/>
      <c r="H94" s="4"/>
      <c r="I94" s="4">
        <v>52.2</v>
      </c>
      <c r="J94" s="4">
        <v>50</v>
      </c>
      <c r="K94" s="4">
        <v>50</v>
      </c>
      <c r="L94" s="4"/>
      <c r="M94" s="4">
        <v>50</v>
      </c>
      <c r="N94" s="4">
        <v>50</v>
      </c>
      <c r="O94" s="4">
        <v>50</v>
      </c>
      <c r="P94" s="4"/>
      <c r="Q94" s="4">
        <v>50</v>
      </c>
      <c r="R94" s="4"/>
      <c r="S94" s="4"/>
      <c r="T94" s="4"/>
      <c r="U94" s="4">
        <v>51.09</v>
      </c>
      <c r="V94" s="4">
        <v>50</v>
      </c>
      <c r="W94" s="4"/>
      <c r="X94" s="4">
        <v>50</v>
      </c>
      <c r="Y94" s="4">
        <v>50</v>
      </c>
      <c r="Z94" s="4"/>
      <c r="AA94" s="4">
        <v>50.81</v>
      </c>
      <c r="AB94" s="4">
        <v>48</v>
      </c>
      <c r="AC94" s="4"/>
      <c r="AD94" s="4">
        <v>49</v>
      </c>
      <c r="AE94" s="4">
        <v>49.96</v>
      </c>
      <c r="AF94" s="4">
        <v>50</v>
      </c>
      <c r="AG94" s="4">
        <v>48.64</v>
      </c>
      <c r="AH94" s="4">
        <v>50.13</v>
      </c>
      <c r="AI94" s="4">
        <v>50</v>
      </c>
      <c r="AJ94" s="4">
        <v>50</v>
      </c>
      <c r="AK94" s="4">
        <v>50</v>
      </c>
      <c r="AL94" s="4">
        <v>50</v>
      </c>
      <c r="AM94" s="4">
        <v>50</v>
      </c>
      <c r="AN94" s="4">
        <v>50</v>
      </c>
      <c r="AO94" s="4">
        <v>50.3</v>
      </c>
      <c r="AP94" s="4">
        <v>50</v>
      </c>
      <c r="AQ94" s="4">
        <v>49.55</v>
      </c>
      <c r="AR94" s="4">
        <v>50</v>
      </c>
      <c r="AS94" s="4">
        <v>49.38</v>
      </c>
      <c r="AT94" s="4"/>
      <c r="AU94" s="4">
        <v>50</v>
      </c>
      <c r="AV94" s="4"/>
      <c r="AW94" s="4">
        <v>50.16</v>
      </c>
      <c r="AX94" s="4">
        <v>50</v>
      </c>
      <c r="AY94" s="4">
        <v>50</v>
      </c>
      <c r="AZ94" s="4">
        <v>50</v>
      </c>
      <c r="BA94" s="4">
        <v>50</v>
      </c>
      <c r="BB94" s="4">
        <v>50</v>
      </c>
      <c r="BC94" s="4">
        <v>50</v>
      </c>
      <c r="BD94" s="4">
        <v>50</v>
      </c>
      <c r="BE94" s="4"/>
      <c r="BF94" s="4">
        <v>50</v>
      </c>
      <c r="BG94" s="4">
        <v>50</v>
      </c>
      <c r="BH94" s="4">
        <v>50</v>
      </c>
      <c r="BI94" s="4">
        <v>50</v>
      </c>
      <c r="BJ94" s="4">
        <v>48.48</v>
      </c>
      <c r="BK94" s="4"/>
      <c r="BL94" s="4"/>
      <c r="BM94" s="4">
        <v>50</v>
      </c>
      <c r="BN94" s="4"/>
      <c r="BO94" s="4">
        <v>49.43</v>
      </c>
      <c r="BP94" s="4">
        <v>48</v>
      </c>
      <c r="BQ94" s="4">
        <v>50</v>
      </c>
      <c r="BR94" s="4"/>
      <c r="BS94" s="4"/>
      <c r="BT94" s="4"/>
      <c r="BU94" s="4">
        <v>50</v>
      </c>
      <c r="BV94" s="4"/>
      <c r="BW94" s="4"/>
      <c r="BX94" s="4">
        <v>50</v>
      </c>
      <c r="BY94" s="4">
        <v>50</v>
      </c>
      <c r="BZ94" s="4"/>
      <c r="CA94" s="4"/>
      <c r="CB94" s="4"/>
      <c r="CC94" s="4">
        <v>50</v>
      </c>
      <c r="CD94" s="4">
        <v>50</v>
      </c>
      <c r="CE94" s="4">
        <v>50</v>
      </c>
      <c r="CF94" s="4">
        <v>50</v>
      </c>
      <c r="CG94" s="4">
        <v>50</v>
      </c>
      <c r="CH94" s="4"/>
      <c r="CI94" s="4">
        <v>50</v>
      </c>
      <c r="CJ94" s="4">
        <v>50</v>
      </c>
      <c r="CK94" s="4">
        <v>50</v>
      </c>
      <c r="CL94" s="4">
        <v>50</v>
      </c>
      <c r="CM94" s="4"/>
      <c r="CN94" s="4">
        <v>50</v>
      </c>
      <c r="CO94" s="4"/>
      <c r="CP94" s="4"/>
      <c r="CQ94" s="4">
        <v>48.05</v>
      </c>
      <c r="CR94" s="4">
        <v>51.34</v>
      </c>
      <c r="CS94" s="4"/>
      <c r="CT94" s="4">
        <v>49.71</v>
      </c>
      <c r="CU94" s="4">
        <v>50.63</v>
      </c>
      <c r="CV94" s="4"/>
      <c r="CW94" s="4"/>
      <c r="CX94" s="4">
        <v>47.55</v>
      </c>
      <c r="CY94" s="4"/>
      <c r="CZ94" s="4">
        <v>50</v>
      </c>
      <c r="DA94" s="4"/>
      <c r="DB94" s="4">
        <v>52.04</v>
      </c>
      <c r="DC94" s="4">
        <v>50</v>
      </c>
      <c r="DD94" s="4">
        <v>54</v>
      </c>
      <c r="DE94" s="4">
        <v>51</v>
      </c>
      <c r="DF94" s="4"/>
      <c r="DG94" s="4">
        <v>50</v>
      </c>
      <c r="DH94" s="4"/>
      <c r="DI94" s="4"/>
      <c r="DJ94" s="4">
        <v>49</v>
      </c>
      <c r="DK94" s="4"/>
      <c r="DL94" s="4">
        <v>52</v>
      </c>
      <c r="DM94" s="4">
        <v>52</v>
      </c>
      <c r="DN94" s="4"/>
      <c r="DO94" s="4"/>
      <c r="DP94" s="4"/>
      <c r="DQ94" s="4">
        <v>53.95</v>
      </c>
      <c r="DR94" s="4"/>
      <c r="DS94" s="4">
        <v>47.29</v>
      </c>
      <c r="DT94" s="4">
        <v>50</v>
      </c>
      <c r="DU94" s="4">
        <v>50</v>
      </c>
      <c r="DV94" s="4"/>
      <c r="DW94" s="4"/>
      <c r="DX94" s="4"/>
      <c r="DY94" s="4"/>
      <c r="DZ94" s="4"/>
      <c r="EA94" s="4">
        <v>49</v>
      </c>
      <c r="EB94" s="4">
        <v>50.35</v>
      </c>
      <c r="EC94" s="4">
        <v>46.8</v>
      </c>
      <c r="ED94" s="4"/>
      <c r="EE94" s="4">
        <v>51.48</v>
      </c>
      <c r="EF94" s="4"/>
      <c r="EG94" s="4"/>
      <c r="EH94" s="4">
        <v>47.13</v>
      </c>
      <c r="EI94" s="4">
        <v>50</v>
      </c>
      <c r="EJ94" s="4"/>
      <c r="EK94" s="4">
        <v>49.57</v>
      </c>
      <c r="EL94" s="4">
        <v>50</v>
      </c>
      <c r="EM94" s="4">
        <v>50</v>
      </c>
      <c r="EN94" s="4"/>
      <c r="EO94" s="4">
        <v>50</v>
      </c>
      <c r="EP94" s="4">
        <v>51.22</v>
      </c>
      <c r="EQ94" s="4"/>
    </row>
    <row r="95" spans="1:147" x14ac:dyDescent="0.25">
      <c r="A95" s="2" t="s">
        <v>73</v>
      </c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</row>
    <row r="96" spans="1:147" x14ac:dyDescent="0.25">
      <c r="A96" s="2" t="s">
        <v>74</v>
      </c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</row>
    <row r="97" spans="1:147" x14ac:dyDescent="0.25">
      <c r="A97" s="1" t="s">
        <v>75</v>
      </c>
      <c r="B97" s="8" t="s">
        <v>252</v>
      </c>
      <c r="C97" s="4">
        <v>340.26</v>
      </c>
      <c r="D97" s="4">
        <v>291.14999999999998</v>
      </c>
      <c r="E97" s="4">
        <v>277.43</v>
      </c>
      <c r="F97" s="4">
        <v>242.89</v>
      </c>
      <c r="G97" s="4">
        <v>244.61</v>
      </c>
      <c r="H97" s="4">
        <v>270.93</v>
      </c>
      <c r="I97" s="4">
        <v>246.8</v>
      </c>
      <c r="J97" s="4">
        <v>248.22</v>
      </c>
      <c r="K97" s="4">
        <v>235.62</v>
      </c>
      <c r="L97" s="4">
        <v>226.78</v>
      </c>
      <c r="M97" s="4">
        <v>226.47</v>
      </c>
      <c r="N97" s="4">
        <v>204.93</v>
      </c>
      <c r="O97" s="4">
        <v>209.75</v>
      </c>
      <c r="P97" s="4"/>
      <c r="Q97" s="4">
        <v>249.7</v>
      </c>
      <c r="R97" s="4">
        <v>242.27</v>
      </c>
      <c r="S97" s="4">
        <v>288.14</v>
      </c>
      <c r="T97" s="4">
        <v>297.01</v>
      </c>
      <c r="U97" s="4">
        <v>284.26</v>
      </c>
      <c r="V97" s="4">
        <v>223.09</v>
      </c>
      <c r="W97" s="4">
        <v>253.85</v>
      </c>
      <c r="X97" s="4">
        <v>267.43</v>
      </c>
      <c r="Y97" s="4">
        <v>206.18</v>
      </c>
      <c r="Z97" s="4">
        <v>262.11</v>
      </c>
      <c r="AA97" s="4">
        <v>193.36</v>
      </c>
      <c r="AB97" s="4">
        <v>249.39</v>
      </c>
      <c r="AC97" s="4">
        <v>281.23</v>
      </c>
      <c r="AD97" s="4">
        <v>215.87</v>
      </c>
      <c r="AE97" s="4">
        <v>236.12</v>
      </c>
      <c r="AF97" s="4">
        <v>231.05</v>
      </c>
      <c r="AG97" s="4">
        <v>135.07</v>
      </c>
      <c r="AH97" s="4">
        <v>182.47</v>
      </c>
      <c r="AI97" s="4">
        <v>260.20999999999998</v>
      </c>
      <c r="AJ97" s="4">
        <v>115</v>
      </c>
      <c r="AK97" s="4">
        <v>295.16000000000003</v>
      </c>
      <c r="AL97" s="4">
        <v>246.07</v>
      </c>
      <c r="AM97" s="4">
        <v>242.86</v>
      </c>
      <c r="AN97" s="4">
        <v>273.63</v>
      </c>
      <c r="AO97" s="4">
        <v>320.14</v>
      </c>
      <c r="AP97" s="4">
        <v>260.88</v>
      </c>
      <c r="AQ97" s="4">
        <v>256.05</v>
      </c>
      <c r="AR97" s="4">
        <v>282</v>
      </c>
      <c r="AS97" s="4">
        <v>264.10000000000002</v>
      </c>
      <c r="AT97" s="4">
        <v>262.10000000000002</v>
      </c>
      <c r="AU97" s="4">
        <v>252.74</v>
      </c>
      <c r="AV97" s="4">
        <v>262.95999999999998</v>
      </c>
      <c r="AW97" s="4">
        <v>200.77</v>
      </c>
      <c r="AX97" s="4">
        <v>186.71</v>
      </c>
      <c r="AY97" s="4">
        <v>254.95</v>
      </c>
      <c r="AZ97" s="4">
        <v>247.88</v>
      </c>
      <c r="BA97" s="4">
        <v>161.9</v>
      </c>
      <c r="BB97" s="4">
        <v>159.1</v>
      </c>
      <c r="BC97" s="4">
        <v>345.54</v>
      </c>
      <c r="BD97" s="4">
        <v>262.27999999999997</v>
      </c>
      <c r="BE97" s="4">
        <v>280.17</v>
      </c>
      <c r="BF97" s="4">
        <v>206.76</v>
      </c>
      <c r="BG97" s="4">
        <v>273.08999999999997</v>
      </c>
      <c r="BH97" s="4">
        <v>259.18</v>
      </c>
      <c r="BI97" s="4">
        <v>210.78</v>
      </c>
      <c r="BJ97" s="4">
        <v>266.36</v>
      </c>
      <c r="BK97" s="4">
        <v>347.71</v>
      </c>
      <c r="BL97" s="4">
        <v>250</v>
      </c>
      <c r="BM97" s="4">
        <v>275.79000000000002</v>
      </c>
      <c r="BN97" s="4">
        <v>220.44</v>
      </c>
      <c r="BO97" s="4">
        <v>216.54</v>
      </c>
      <c r="BP97" s="4">
        <v>243.6</v>
      </c>
      <c r="BQ97" s="4">
        <v>285.27999999999997</v>
      </c>
      <c r="BR97" s="4">
        <v>257.48</v>
      </c>
      <c r="BS97" s="4">
        <v>251.27</v>
      </c>
      <c r="BT97" s="4">
        <v>300</v>
      </c>
      <c r="BU97" s="4">
        <v>247.19</v>
      </c>
      <c r="BV97" s="4">
        <v>342.91</v>
      </c>
      <c r="BW97" s="4">
        <v>242.08</v>
      </c>
      <c r="BX97" s="4">
        <v>246.92</v>
      </c>
      <c r="BY97" s="4">
        <v>326.89</v>
      </c>
      <c r="BZ97" s="4">
        <v>253.85</v>
      </c>
      <c r="CA97" s="4">
        <v>219.89</v>
      </c>
      <c r="CB97" s="4">
        <v>254.93</v>
      </c>
      <c r="CC97" s="4">
        <v>248.49</v>
      </c>
      <c r="CD97" s="4">
        <v>237.78</v>
      </c>
      <c r="CE97" s="4">
        <v>229.68</v>
      </c>
      <c r="CF97" s="4">
        <v>215.35</v>
      </c>
      <c r="CG97" s="4">
        <v>253.2</v>
      </c>
      <c r="CH97" s="4">
        <v>246.84</v>
      </c>
      <c r="CI97" s="4">
        <v>244.11</v>
      </c>
      <c r="CJ97" s="4"/>
      <c r="CK97" s="4">
        <v>232.92</v>
      </c>
      <c r="CL97" s="4"/>
      <c r="CM97" s="4">
        <v>273.41000000000003</v>
      </c>
      <c r="CN97" s="4">
        <v>219.89</v>
      </c>
      <c r="CO97" s="4">
        <v>278.83</v>
      </c>
      <c r="CP97" s="4">
        <v>261.63</v>
      </c>
      <c r="CQ97" s="4">
        <v>195.28</v>
      </c>
      <c r="CR97" s="4">
        <v>300.77999999999997</v>
      </c>
      <c r="CS97" s="4">
        <v>307.29000000000002</v>
      </c>
      <c r="CT97" s="4">
        <v>269.73</v>
      </c>
      <c r="CU97" s="4">
        <v>291.31</v>
      </c>
      <c r="CV97" s="4">
        <v>223.78</v>
      </c>
      <c r="CW97" s="4">
        <v>265.20999999999998</v>
      </c>
      <c r="CX97" s="4">
        <v>285.94</v>
      </c>
      <c r="CY97" s="4">
        <v>311.25</v>
      </c>
      <c r="CZ97" s="4">
        <v>298.60000000000002</v>
      </c>
      <c r="DA97" s="4">
        <v>308.5</v>
      </c>
      <c r="DB97" s="4">
        <v>268.29000000000002</v>
      </c>
      <c r="DC97" s="4">
        <v>345.31</v>
      </c>
      <c r="DD97" s="4">
        <v>235.51</v>
      </c>
      <c r="DE97" s="4">
        <v>256.64999999999998</v>
      </c>
      <c r="DF97" s="4">
        <v>268.93</v>
      </c>
      <c r="DG97" s="4">
        <v>152.18</v>
      </c>
      <c r="DH97" s="4">
        <v>287.64</v>
      </c>
      <c r="DI97" s="4">
        <v>269.99</v>
      </c>
      <c r="DJ97" s="4">
        <v>262.83</v>
      </c>
      <c r="DK97" s="4">
        <v>261.01</v>
      </c>
      <c r="DL97" s="4">
        <v>259.64999999999998</v>
      </c>
      <c r="DM97" s="4">
        <v>275.5</v>
      </c>
      <c r="DN97" s="4">
        <v>264.94</v>
      </c>
      <c r="DO97" s="4">
        <v>264.10000000000002</v>
      </c>
      <c r="DP97" s="4">
        <v>261.64999999999998</v>
      </c>
      <c r="DQ97" s="4">
        <v>275.43</v>
      </c>
      <c r="DR97" s="4">
        <v>270.94</v>
      </c>
      <c r="DS97" s="4">
        <v>172.64</v>
      </c>
      <c r="DT97" s="4">
        <v>166.18</v>
      </c>
      <c r="DU97" s="4">
        <v>279.48</v>
      </c>
      <c r="DV97" s="4">
        <v>247.73</v>
      </c>
      <c r="DW97" s="4">
        <v>259.5</v>
      </c>
      <c r="DX97" s="4">
        <v>248.96</v>
      </c>
      <c r="DY97" s="4">
        <v>244.85</v>
      </c>
      <c r="DZ97" s="4">
        <v>270.93</v>
      </c>
      <c r="EA97" s="4">
        <v>253.67</v>
      </c>
      <c r="EB97" s="4">
        <v>236.6</v>
      </c>
      <c r="EC97" s="4">
        <v>233.03</v>
      </c>
      <c r="ED97" s="4">
        <v>265.44</v>
      </c>
      <c r="EE97" s="4">
        <v>279.02</v>
      </c>
      <c r="EF97" s="4">
        <v>288.14999999999998</v>
      </c>
      <c r="EG97" s="4">
        <v>264.33999999999997</v>
      </c>
      <c r="EH97" s="4">
        <v>217.71</v>
      </c>
      <c r="EI97" s="4">
        <v>258.3</v>
      </c>
      <c r="EJ97" s="4">
        <v>279.5</v>
      </c>
      <c r="EK97" s="4">
        <v>254.46</v>
      </c>
      <c r="EL97" s="4">
        <v>285.58999999999997</v>
      </c>
      <c r="EM97" s="4">
        <v>278.72000000000003</v>
      </c>
      <c r="EN97" s="4">
        <v>253.26</v>
      </c>
      <c r="EO97" s="4">
        <v>273.57</v>
      </c>
      <c r="EP97" s="4">
        <v>203</v>
      </c>
      <c r="EQ97" s="4">
        <v>138.76</v>
      </c>
    </row>
    <row r="98" spans="1:147" x14ac:dyDescent="0.25">
      <c r="A98" s="1" t="s">
        <v>13</v>
      </c>
      <c r="B98" s="8" t="s">
        <v>59</v>
      </c>
      <c r="C98" s="4">
        <v>49</v>
      </c>
      <c r="D98" s="4">
        <v>50</v>
      </c>
      <c r="E98" s="4">
        <v>50</v>
      </c>
      <c r="F98" s="4">
        <v>50</v>
      </c>
      <c r="G98" s="4">
        <v>50</v>
      </c>
      <c r="H98" s="4">
        <v>50</v>
      </c>
      <c r="I98" s="4">
        <v>52</v>
      </c>
      <c r="J98" s="4">
        <v>50</v>
      </c>
      <c r="K98" s="4">
        <v>50</v>
      </c>
      <c r="L98" s="4">
        <v>50</v>
      </c>
      <c r="M98" s="4">
        <v>50</v>
      </c>
      <c r="N98" s="4">
        <v>50</v>
      </c>
      <c r="O98" s="4">
        <v>50</v>
      </c>
      <c r="P98" s="4"/>
      <c r="Q98" s="4">
        <v>50</v>
      </c>
      <c r="R98" s="4">
        <v>50</v>
      </c>
      <c r="S98" s="4">
        <v>50</v>
      </c>
      <c r="T98" s="4">
        <v>50</v>
      </c>
      <c r="U98" s="4">
        <v>51.09</v>
      </c>
      <c r="V98" s="4">
        <v>50</v>
      </c>
      <c r="W98" s="4">
        <v>50</v>
      </c>
      <c r="X98" s="4">
        <v>50</v>
      </c>
      <c r="Y98" s="4">
        <v>50</v>
      </c>
      <c r="Z98" s="4">
        <v>47.26</v>
      </c>
      <c r="AA98" s="4">
        <v>51</v>
      </c>
      <c r="AB98" s="4">
        <v>48</v>
      </c>
      <c r="AC98" s="4">
        <v>49</v>
      </c>
      <c r="AD98" s="4">
        <v>49</v>
      </c>
      <c r="AE98" s="4">
        <v>50</v>
      </c>
      <c r="AF98" s="4">
        <v>47</v>
      </c>
      <c r="AG98" s="4">
        <v>49</v>
      </c>
      <c r="AH98" s="4">
        <v>50</v>
      </c>
      <c r="AI98" s="4">
        <v>50</v>
      </c>
      <c r="AJ98" s="4">
        <v>50</v>
      </c>
      <c r="AK98" s="4">
        <v>51</v>
      </c>
      <c r="AL98" s="4">
        <v>49</v>
      </c>
      <c r="AM98" s="4">
        <v>46</v>
      </c>
      <c r="AN98" s="4">
        <v>50</v>
      </c>
      <c r="AO98" s="4">
        <v>50</v>
      </c>
      <c r="AP98" s="4">
        <v>50</v>
      </c>
      <c r="AQ98" s="4">
        <v>49.55</v>
      </c>
      <c r="AR98" s="4">
        <v>53</v>
      </c>
      <c r="AS98" s="4">
        <v>49</v>
      </c>
      <c r="AT98" s="4">
        <v>47</v>
      </c>
      <c r="AU98" s="4">
        <v>50</v>
      </c>
      <c r="AV98" s="4">
        <v>48</v>
      </c>
      <c r="AW98" s="4">
        <v>50</v>
      </c>
      <c r="AX98" s="4">
        <v>50</v>
      </c>
      <c r="AY98" s="4">
        <v>50</v>
      </c>
      <c r="AZ98" s="4">
        <v>50</v>
      </c>
      <c r="BA98" s="4">
        <v>50</v>
      </c>
      <c r="BB98" s="4">
        <v>50</v>
      </c>
      <c r="BC98" s="4">
        <v>50</v>
      </c>
      <c r="BD98" s="4">
        <v>51</v>
      </c>
      <c r="BE98" s="4">
        <v>50</v>
      </c>
      <c r="BF98" s="4">
        <v>50</v>
      </c>
      <c r="BG98" s="4">
        <v>50</v>
      </c>
      <c r="BH98" s="4">
        <v>50</v>
      </c>
      <c r="BI98" s="4">
        <v>50</v>
      </c>
      <c r="BJ98" s="4">
        <v>48</v>
      </c>
      <c r="BK98" s="4">
        <v>50</v>
      </c>
      <c r="BL98" s="4">
        <v>49</v>
      </c>
      <c r="BM98" s="4">
        <v>50</v>
      </c>
      <c r="BN98" s="4">
        <v>50</v>
      </c>
      <c r="BO98" s="4">
        <v>49</v>
      </c>
      <c r="BP98" s="4">
        <v>48</v>
      </c>
      <c r="BQ98" s="4">
        <v>50</v>
      </c>
      <c r="BR98" s="4">
        <v>50</v>
      </c>
      <c r="BS98" s="4">
        <v>50</v>
      </c>
      <c r="BT98" s="4">
        <v>51</v>
      </c>
      <c r="BU98" s="4">
        <v>50</v>
      </c>
      <c r="BV98" s="4">
        <v>50</v>
      </c>
      <c r="BW98" s="4">
        <v>50</v>
      </c>
      <c r="BX98" s="4">
        <v>50</v>
      </c>
      <c r="BY98" s="4">
        <v>50.04</v>
      </c>
      <c r="BZ98" s="4">
        <v>50</v>
      </c>
      <c r="CA98" s="4">
        <v>50</v>
      </c>
      <c r="CB98" s="4">
        <v>50</v>
      </c>
      <c r="CC98" s="4">
        <v>50</v>
      </c>
      <c r="CD98" s="4">
        <v>50</v>
      </c>
      <c r="CE98" s="4">
        <v>50</v>
      </c>
      <c r="CF98" s="4">
        <v>50</v>
      </c>
      <c r="CG98" s="4">
        <v>50</v>
      </c>
      <c r="CH98" s="4">
        <v>50</v>
      </c>
      <c r="CI98" s="4">
        <v>50</v>
      </c>
      <c r="CJ98" s="4"/>
      <c r="CK98" s="4">
        <v>50</v>
      </c>
      <c r="CL98" s="4"/>
      <c r="CM98" s="4">
        <v>50</v>
      </c>
      <c r="CN98" s="4">
        <v>50</v>
      </c>
      <c r="CO98" s="4">
        <v>51</v>
      </c>
      <c r="CP98" s="4">
        <v>50</v>
      </c>
      <c r="CQ98" s="4">
        <v>48</v>
      </c>
      <c r="CR98" s="4">
        <v>51</v>
      </c>
      <c r="CS98" s="4">
        <v>50</v>
      </c>
      <c r="CT98" s="4">
        <v>50</v>
      </c>
      <c r="CU98" s="4">
        <v>50</v>
      </c>
      <c r="CV98" s="4">
        <v>47</v>
      </c>
      <c r="CW98" s="4">
        <v>49</v>
      </c>
      <c r="CX98" s="4">
        <v>47.55</v>
      </c>
      <c r="CY98" s="4">
        <v>50</v>
      </c>
      <c r="CZ98" s="4">
        <v>47</v>
      </c>
      <c r="DA98" s="4">
        <v>49</v>
      </c>
      <c r="DB98" s="4">
        <v>52.04</v>
      </c>
      <c r="DC98" s="4">
        <v>51</v>
      </c>
      <c r="DD98" s="4">
        <v>54</v>
      </c>
      <c r="DE98" s="4">
        <v>51</v>
      </c>
      <c r="DF98" s="4">
        <v>48</v>
      </c>
      <c r="DG98" s="4">
        <v>48</v>
      </c>
      <c r="DH98" s="4">
        <v>51</v>
      </c>
      <c r="DI98" s="4">
        <v>48</v>
      </c>
      <c r="DJ98" s="4">
        <v>49</v>
      </c>
      <c r="DK98" s="4">
        <v>50</v>
      </c>
      <c r="DL98" s="4">
        <v>50</v>
      </c>
      <c r="DM98" s="4">
        <v>52</v>
      </c>
      <c r="DN98" s="4">
        <v>50</v>
      </c>
      <c r="DO98" s="4">
        <v>50</v>
      </c>
      <c r="DP98" s="4">
        <v>48</v>
      </c>
      <c r="DQ98" s="4">
        <v>53.95</v>
      </c>
      <c r="DR98" s="4">
        <v>50</v>
      </c>
      <c r="DS98" s="4">
        <v>47</v>
      </c>
      <c r="DT98" s="4">
        <v>46</v>
      </c>
      <c r="DU98" s="4">
        <v>50</v>
      </c>
      <c r="DV98" s="4">
        <v>50</v>
      </c>
      <c r="DW98" s="4">
        <v>50</v>
      </c>
      <c r="DX98" s="4">
        <v>50</v>
      </c>
      <c r="DY98" s="4">
        <v>50</v>
      </c>
      <c r="DZ98" s="4">
        <v>50</v>
      </c>
      <c r="EA98" s="4">
        <v>49</v>
      </c>
      <c r="EB98" s="4">
        <v>50</v>
      </c>
      <c r="EC98" s="4">
        <v>47</v>
      </c>
      <c r="ED98" s="4">
        <v>51</v>
      </c>
      <c r="EE98" s="4">
        <v>51</v>
      </c>
      <c r="EF98" s="4">
        <v>50</v>
      </c>
      <c r="EG98" s="4">
        <v>49</v>
      </c>
      <c r="EH98" s="4">
        <v>47</v>
      </c>
      <c r="EI98" s="4">
        <v>50.7</v>
      </c>
      <c r="EJ98" s="4">
        <v>50</v>
      </c>
      <c r="EK98" s="4">
        <v>50</v>
      </c>
      <c r="EL98" s="4">
        <v>50</v>
      </c>
      <c r="EM98" s="4">
        <v>50</v>
      </c>
      <c r="EN98" s="4">
        <v>47</v>
      </c>
      <c r="EO98" s="4">
        <v>50</v>
      </c>
      <c r="EP98" s="4">
        <v>51</v>
      </c>
      <c r="EQ98" s="4">
        <v>51</v>
      </c>
    </row>
    <row r="99" spans="1:147" x14ac:dyDescent="0.25">
      <c r="A99" s="2" t="s">
        <v>76</v>
      </c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</row>
    <row r="100" spans="1:147" x14ac:dyDescent="0.25">
      <c r="A100" s="1" t="s">
        <v>75</v>
      </c>
      <c r="B100" s="8" t="s">
        <v>252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>
        <v>15.6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>
        <v>10.38</v>
      </c>
      <c r="AL100" s="4"/>
      <c r="AM100" s="4"/>
      <c r="AN100" s="4"/>
      <c r="AO100" s="4"/>
      <c r="AP100" s="4">
        <v>1.1299999999999999</v>
      </c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>
        <v>6.69</v>
      </c>
      <c r="BP100" s="4">
        <v>5.57</v>
      </c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>
        <v>10.77</v>
      </c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>
        <v>15.75</v>
      </c>
      <c r="CW100" s="4"/>
      <c r="CX100" s="4"/>
      <c r="CY100" s="4"/>
      <c r="CZ100" s="4"/>
      <c r="DA100" s="4"/>
      <c r="DB100" s="4"/>
      <c r="DC100" s="4"/>
      <c r="DD100" s="4"/>
      <c r="DE100" s="4"/>
      <c r="DF100" s="4">
        <v>4.55</v>
      </c>
      <c r="DG100" s="4">
        <v>4.25</v>
      </c>
      <c r="DH100" s="4"/>
      <c r="DI100" s="4"/>
      <c r="DJ100" s="4"/>
      <c r="DK100" s="4"/>
      <c r="DL100" s="4"/>
      <c r="DM100" s="4"/>
      <c r="DN100" s="4"/>
      <c r="DO100" s="4"/>
      <c r="DP100" s="4">
        <v>30.54</v>
      </c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>
        <v>6.18</v>
      </c>
      <c r="EK100" s="4"/>
      <c r="EL100" s="4"/>
      <c r="EM100" s="4"/>
      <c r="EN100" s="4"/>
      <c r="EO100" s="4"/>
      <c r="EP100" s="4"/>
      <c r="EQ100" s="4"/>
    </row>
    <row r="101" spans="1:147" x14ac:dyDescent="0.25">
      <c r="A101" s="1" t="s">
        <v>13</v>
      </c>
      <c r="B101" s="8" t="s">
        <v>59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>
        <v>5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>
        <v>10</v>
      </c>
      <c r="AL101" s="4"/>
      <c r="AM101" s="4"/>
      <c r="AN101" s="4"/>
      <c r="AO101" s="4"/>
      <c r="AP101" s="4">
        <v>50</v>
      </c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>
        <v>50</v>
      </c>
      <c r="BP101" s="4">
        <v>50</v>
      </c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>
        <v>50</v>
      </c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>
        <v>47.91</v>
      </c>
      <c r="CW101" s="4"/>
      <c r="CX101" s="4"/>
      <c r="CY101" s="4"/>
      <c r="CZ101" s="4"/>
      <c r="DA101" s="4"/>
      <c r="DB101" s="4"/>
      <c r="DC101" s="4"/>
      <c r="DD101" s="4"/>
      <c r="DE101" s="4"/>
      <c r="DF101" s="4">
        <v>11.13</v>
      </c>
      <c r="DG101" s="4">
        <v>50</v>
      </c>
      <c r="DH101" s="4"/>
      <c r="DI101" s="4"/>
      <c r="DJ101" s="4"/>
      <c r="DK101" s="4"/>
      <c r="DL101" s="4"/>
      <c r="DM101" s="4"/>
      <c r="DN101" s="4"/>
      <c r="DO101" s="4"/>
      <c r="DP101" s="4">
        <v>50</v>
      </c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>
        <v>8.93</v>
      </c>
      <c r="EK101" s="4"/>
      <c r="EL101" s="4"/>
      <c r="EM101" s="4"/>
      <c r="EN101" s="4"/>
      <c r="EO101" s="4"/>
      <c r="EP101" s="4"/>
      <c r="EQ101" s="4"/>
    </row>
    <row r="102" spans="1:147" x14ac:dyDescent="0.25">
      <c r="A102" s="2" t="s">
        <v>253</v>
      </c>
      <c r="B102" s="1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</row>
    <row r="103" spans="1:147" x14ac:dyDescent="0.25">
      <c r="A103" s="1" t="s">
        <v>75</v>
      </c>
      <c r="B103" s="8" t="s">
        <v>252</v>
      </c>
      <c r="C103" s="4"/>
      <c r="D103" s="4"/>
      <c r="E103" s="4">
        <v>11.55</v>
      </c>
      <c r="F103" s="4"/>
      <c r="G103" s="4">
        <v>14.09</v>
      </c>
      <c r="H103" s="4">
        <v>15.79</v>
      </c>
      <c r="I103" s="4"/>
      <c r="J103" s="4">
        <v>1.22</v>
      </c>
      <c r="K103" s="4"/>
      <c r="L103" s="4">
        <v>76.900000000000006</v>
      </c>
      <c r="M103" s="4">
        <v>2.14</v>
      </c>
      <c r="N103" s="4"/>
      <c r="O103" s="4"/>
      <c r="P103" s="4"/>
      <c r="Q103" s="4"/>
      <c r="R103" s="4"/>
      <c r="S103" s="4">
        <v>41.23</v>
      </c>
      <c r="T103" s="4"/>
      <c r="U103" s="4">
        <v>1.64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>
        <v>1</v>
      </c>
      <c r="AP103" s="4"/>
      <c r="AQ103" s="4"/>
      <c r="AR103" s="4"/>
      <c r="AS103" s="4"/>
      <c r="AT103" s="4"/>
      <c r="AU103" s="4"/>
      <c r="AV103" s="4">
        <v>5.73</v>
      </c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>
        <v>1.6</v>
      </c>
      <c r="BM103" s="4">
        <v>1.66</v>
      </c>
      <c r="BN103" s="4">
        <v>9.57</v>
      </c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>
        <v>29.76</v>
      </c>
      <c r="CC103" s="4">
        <v>0.28000000000000003</v>
      </c>
      <c r="CD103" s="4">
        <v>116.37</v>
      </c>
      <c r="CE103" s="4">
        <v>61</v>
      </c>
      <c r="CF103" s="4">
        <v>115.24</v>
      </c>
      <c r="CG103" s="4">
        <v>41.42</v>
      </c>
      <c r="CH103" s="4">
        <v>92.63</v>
      </c>
      <c r="CI103" s="4">
        <v>1.81</v>
      </c>
      <c r="CJ103" s="4"/>
      <c r="CK103" s="4">
        <v>91.66</v>
      </c>
      <c r="CL103" s="4"/>
      <c r="CM103" s="4">
        <v>8.25</v>
      </c>
      <c r="CN103" s="4"/>
      <c r="CO103" s="4"/>
      <c r="CP103" s="4"/>
      <c r="CQ103" s="4"/>
      <c r="CR103" s="4"/>
      <c r="CS103" s="4"/>
      <c r="CT103" s="4"/>
      <c r="CU103" s="4"/>
      <c r="CV103" s="4">
        <v>5.48</v>
      </c>
      <c r="CW103" s="4"/>
      <c r="CX103" s="4"/>
      <c r="CY103" s="4"/>
      <c r="CZ103" s="4">
        <v>0.46</v>
      </c>
      <c r="DA103" s="4">
        <v>2.6</v>
      </c>
      <c r="DB103" s="4"/>
      <c r="DC103" s="4"/>
      <c r="DD103" s="4"/>
      <c r="DE103" s="4"/>
      <c r="DF103" s="4"/>
      <c r="DG103" s="4"/>
      <c r="DH103" s="4"/>
      <c r="DI103" s="4">
        <v>27.46</v>
      </c>
      <c r="DJ103" s="4">
        <v>26.88</v>
      </c>
      <c r="DK103" s="4">
        <v>13.62</v>
      </c>
      <c r="DL103" s="4">
        <v>1.8</v>
      </c>
      <c r="DM103" s="4">
        <v>4.4000000000000004</v>
      </c>
      <c r="DN103" s="4"/>
      <c r="DO103" s="4"/>
      <c r="DP103" s="4">
        <v>16.8</v>
      </c>
      <c r="DQ103" s="4">
        <v>3.14</v>
      </c>
      <c r="DR103" s="4">
        <v>17.420000000000002</v>
      </c>
      <c r="DS103" s="4"/>
      <c r="DT103" s="4"/>
      <c r="DU103" s="4"/>
      <c r="DV103" s="4">
        <v>53.92</v>
      </c>
      <c r="DW103" s="4">
        <v>15.16</v>
      </c>
      <c r="DX103" s="4"/>
      <c r="DY103" s="4">
        <v>21.27</v>
      </c>
      <c r="DZ103" s="4">
        <v>15.79</v>
      </c>
      <c r="EA103" s="4"/>
      <c r="EB103" s="4"/>
      <c r="EC103" s="4"/>
      <c r="ED103" s="4">
        <v>4.9800000000000004</v>
      </c>
      <c r="EE103" s="4"/>
      <c r="EF103" s="4"/>
      <c r="EG103" s="4"/>
      <c r="EH103" s="4"/>
      <c r="EI103" s="4">
        <v>17.899999999999999</v>
      </c>
      <c r="EJ103" s="4">
        <v>3.65</v>
      </c>
      <c r="EK103" s="4"/>
      <c r="EL103" s="4">
        <v>11.71</v>
      </c>
      <c r="EM103" s="4"/>
      <c r="EN103" s="4"/>
      <c r="EO103" s="4">
        <v>0.55000000000000004</v>
      </c>
      <c r="EP103" s="4"/>
      <c r="EQ103" s="4">
        <v>0.81</v>
      </c>
    </row>
    <row r="104" spans="1:147" x14ac:dyDescent="0.25">
      <c r="A104" s="1" t="s">
        <v>13</v>
      </c>
      <c r="B104" s="8" t="s">
        <v>59</v>
      </c>
      <c r="C104" s="4"/>
      <c r="D104" s="4"/>
      <c r="E104" s="4">
        <v>50</v>
      </c>
      <c r="F104" s="4"/>
      <c r="G104" s="4">
        <v>50</v>
      </c>
      <c r="H104" s="4">
        <v>47.82</v>
      </c>
      <c r="I104" s="4"/>
      <c r="J104" s="4">
        <v>50</v>
      </c>
      <c r="K104" s="4"/>
      <c r="L104" s="4">
        <v>40</v>
      </c>
      <c r="M104" s="4">
        <v>50</v>
      </c>
      <c r="N104" s="4"/>
      <c r="O104" s="4"/>
      <c r="P104" s="4"/>
      <c r="Q104" s="4"/>
      <c r="R104" s="4"/>
      <c r="S104" s="4">
        <v>50</v>
      </c>
      <c r="T104" s="4"/>
      <c r="U104" s="4">
        <v>50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>
        <v>50</v>
      </c>
      <c r="AP104" s="4"/>
      <c r="AQ104" s="4"/>
      <c r="AR104" s="4"/>
      <c r="AS104" s="4"/>
      <c r="AT104" s="4"/>
      <c r="AU104" s="4"/>
      <c r="AV104" s="4">
        <v>46.04</v>
      </c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>
        <v>50</v>
      </c>
      <c r="BM104" s="4">
        <v>50</v>
      </c>
      <c r="BN104" s="4">
        <v>50</v>
      </c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>
        <v>41</v>
      </c>
      <c r="CC104" s="4">
        <v>50</v>
      </c>
      <c r="CD104" s="4">
        <v>37</v>
      </c>
      <c r="CE104" s="4">
        <v>42</v>
      </c>
      <c r="CF104" s="4">
        <v>43</v>
      </c>
      <c r="CG104" s="4">
        <v>50</v>
      </c>
      <c r="CH104" s="4">
        <v>42</v>
      </c>
      <c r="CI104" s="4">
        <v>50</v>
      </c>
      <c r="CJ104" s="4"/>
      <c r="CK104" s="4">
        <v>38</v>
      </c>
      <c r="CL104" s="4"/>
      <c r="CM104" s="4">
        <v>47</v>
      </c>
      <c r="CN104" s="4"/>
      <c r="CO104" s="4"/>
      <c r="CP104" s="4"/>
      <c r="CQ104" s="4"/>
      <c r="CR104" s="4"/>
      <c r="CS104" s="4"/>
      <c r="CT104" s="4"/>
      <c r="CU104" s="4"/>
      <c r="CV104" s="4">
        <v>49.03</v>
      </c>
      <c r="CW104" s="4"/>
      <c r="CX104" s="4"/>
      <c r="CY104" s="4"/>
      <c r="CZ104" s="4">
        <v>50</v>
      </c>
      <c r="DA104" s="4">
        <v>49.7</v>
      </c>
      <c r="DB104" s="4"/>
      <c r="DC104" s="4"/>
      <c r="DD104" s="4"/>
      <c r="DE104" s="4"/>
      <c r="DF104" s="4"/>
      <c r="DG104" s="4"/>
      <c r="DH104" s="4"/>
      <c r="DI104" s="4">
        <v>50</v>
      </c>
      <c r="DJ104" s="4">
        <v>50</v>
      </c>
      <c r="DK104" s="4">
        <v>50</v>
      </c>
      <c r="DL104" s="4">
        <v>50</v>
      </c>
      <c r="DM104" s="4">
        <v>52</v>
      </c>
      <c r="DN104" s="4"/>
      <c r="DO104" s="4"/>
      <c r="DP104" s="4">
        <v>50</v>
      </c>
      <c r="DQ104" s="4">
        <v>53.95</v>
      </c>
      <c r="DR104" s="4">
        <v>50</v>
      </c>
      <c r="DS104" s="4"/>
      <c r="DT104" s="4"/>
      <c r="DU104" s="4"/>
      <c r="DV104" s="4">
        <v>50</v>
      </c>
      <c r="DW104" s="4">
        <v>50</v>
      </c>
      <c r="DX104" s="4"/>
      <c r="DY104" s="4">
        <v>50</v>
      </c>
      <c r="DZ104" s="4">
        <v>47.82</v>
      </c>
      <c r="EA104" s="4"/>
      <c r="EB104" s="4"/>
      <c r="EC104" s="4"/>
      <c r="ED104" s="4">
        <v>51</v>
      </c>
      <c r="EE104" s="4"/>
      <c r="EF104" s="4"/>
      <c r="EG104" s="4"/>
      <c r="EH104" s="4"/>
      <c r="EI104" s="4">
        <v>50.6</v>
      </c>
      <c r="EJ104" s="4">
        <v>49.53</v>
      </c>
      <c r="EK104" s="4"/>
      <c r="EL104" s="4">
        <v>50</v>
      </c>
      <c r="EM104" s="4"/>
      <c r="EN104" s="4"/>
      <c r="EO104" s="4">
        <v>50</v>
      </c>
      <c r="EP104" s="4"/>
      <c r="EQ104" s="4">
        <v>50</v>
      </c>
    </row>
    <row r="105" spans="1:147" x14ac:dyDescent="0.25">
      <c r="A105" s="1" t="s">
        <v>129</v>
      </c>
      <c r="B105" s="8" t="s">
        <v>111</v>
      </c>
      <c r="C105" s="4"/>
      <c r="D105" s="4"/>
      <c r="E105" s="4">
        <v>112.71</v>
      </c>
      <c r="F105" s="4"/>
      <c r="G105" s="4">
        <v>107.96</v>
      </c>
      <c r="H105" s="4">
        <v>32.9</v>
      </c>
      <c r="I105" s="4"/>
      <c r="J105" s="4">
        <v>107.41</v>
      </c>
      <c r="K105" s="4"/>
      <c r="L105" s="4">
        <v>130.11000000000001</v>
      </c>
      <c r="M105" s="4">
        <v>17.399999999999999</v>
      </c>
      <c r="N105" s="4"/>
      <c r="O105" s="4"/>
      <c r="P105" s="4"/>
      <c r="Q105" s="4"/>
      <c r="R105" s="4"/>
      <c r="S105" s="4">
        <v>85.11</v>
      </c>
      <c r="T105" s="4"/>
      <c r="U105" s="4">
        <v>102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>
        <v>111.9</v>
      </c>
      <c r="AP105" s="4"/>
      <c r="AQ105" s="4"/>
      <c r="AR105" s="4"/>
      <c r="AS105" s="4"/>
      <c r="AT105" s="4"/>
      <c r="AU105" s="4"/>
      <c r="AV105" s="4">
        <v>122</v>
      </c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>
        <v>53</v>
      </c>
      <c r="BM105" s="4">
        <v>77.7</v>
      </c>
      <c r="BN105" s="4">
        <v>59.19</v>
      </c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>
        <v>32.47</v>
      </c>
      <c r="CC105" s="4">
        <v>10</v>
      </c>
      <c r="CD105" s="4">
        <v>144</v>
      </c>
      <c r="CE105" s="4">
        <v>54.55</v>
      </c>
      <c r="CF105" s="4">
        <v>78.760000000000005</v>
      </c>
      <c r="CG105" s="4">
        <v>61.07</v>
      </c>
      <c r="CH105" s="4">
        <v>59.49</v>
      </c>
      <c r="CI105" s="4">
        <v>5.0199999999999996</v>
      </c>
      <c r="CJ105" s="4"/>
      <c r="CK105" s="4">
        <v>8.9</v>
      </c>
      <c r="CL105" s="4"/>
      <c r="CM105" s="4">
        <v>118</v>
      </c>
      <c r="CN105" s="4"/>
      <c r="CO105" s="4"/>
      <c r="CP105" s="4"/>
      <c r="CQ105" s="4"/>
      <c r="CR105" s="4"/>
      <c r="CS105" s="4"/>
      <c r="CT105" s="4"/>
      <c r="CU105" s="4"/>
      <c r="CV105" s="4">
        <v>81.569999999999993</v>
      </c>
      <c r="CW105" s="4"/>
      <c r="CX105" s="4"/>
      <c r="CY105" s="4"/>
      <c r="CZ105" s="4">
        <v>135</v>
      </c>
      <c r="DA105" s="4">
        <v>59.6</v>
      </c>
      <c r="DB105" s="4"/>
      <c r="DC105" s="4"/>
      <c r="DD105" s="4"/>
      <c r="DE105" s="4"/>
      <c r="DF105" s="4"/>
      <c r="DG105" s="4"/>
      <c r="DH105" s="4"/>
      <c r="DI105" s="4">
        <v>100.23</v>
      </c>
      <c r="DJ105" s="4">
        <v>67.22</v>
      </c>
      <c r="DK105" s="4">
        <v>63.8</v>
      </c>
      <c r="DL105" s="4">
        <v>87.5</v>
      </c>
      <c r="DM105" s="4">
        <v>80</v>
      </c>
      <c r="DN105" s="4"/>
      <c r="DO105" s="4"/>
      <c r="DP105" s="4">
        <v>40.270000000000003</v>
      </c>
      <c r="DQ105" s="4">
        <v>74</v>
      </c>
      <c r="DR105" s="4">
        <v>104.4</v>
      </c>
      <c r="DS105" s="4"/>
      <c r="DT105" s="4"/>
      <c r="DU105" s="4"/>
      <c r="DV105" s="4">
        <v>101.33</v>
      </c>
      <c r="DW105" s="4">
        <v>135.96</v>
      </c>
      <c r="DX105" s="4"/>
      <c r="DY105" s="4">
        <v>115.2</v>
      </c>
      <c r="DZ105" s="4">
        <v>32.9</v>
      </c>
      <c r="EA105" s="4"/>
      <c r="EB105" s="4"/>
      <c r="EC105" s="4"/>
      <c r="ED105" s="4">
        <v>53.07</v>
      </c>
      <c r="EE105" s="4"/>
      <c r="EF105" s="4"/>
      <c r="EG105" s="4"/>
      <c r="EH105" s="4"/>
      <c r="EI105" s="4">
        <v>86</v>
      </c>
      <c r="EJ105" s="4">
        <v>140.28</v>
      </c>
      <c r="EK105" s="4"/>
      <c r="EL105" s="4">
        <v>140.25</v>
      </c>
      <c r="EM105" s="4"/>
      <c r="EN105" s="4"/>
      <c r="EO105" s="4">
        <v>29.2</v>
      </c>
      <c r="EP105" s="4"/>
      <c r="EQ105" s="4">
        <v>140</v>
      </c>
    </row>
    <row r="106" spans="1:147" x14ac:dyDescent="0.25">
      <c r="A106" s="2" t="s">
        <v>254</v>
      </c>
      <c r="B106" s="1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</row>
    <row r="107" spans="1:147" x14ac:dyDescent="0.25">
      <c r="A107" s="1" t="s">
        <v>75</v>
      </c>
      <c r="B107" s="8" t="s">
        <v>252</v>
      </c>
      <c r="C107" s="4"/>
      <c r="D107" s="4"/>
      <c r="E107" s="4">
        <v>0.04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>
        <v>38.04</v>
      </c>
      <c r="S107" s="4"/>
      <c r="T107" s="4"/>
      <c r="U107" s="4"/>
      <c r="V107" s="4"/>
      <c r="W107" s="4"/>
      <c r="X107" s="4">
        <v>0.64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>
        <v>7.26</v>
      </c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>
        <v>8.83</v>
      </c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>
        <v>4.12</v>
      </c>
      <c r="DK107" s="4">
        <v>3.58</v>
      </c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>
        <v>4.66</v>
      </c>
      <c r="DW107" s="4">
        <v>0.05</v>
      </c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>
        <v>6.4</v>
      </c>
      <c r="EK107" s="4"/>
      <c r="EL107" s="4"/>
      <c r="EM107" s="4"/>
      <c r="EN107" s="4"/>
      <c r="EO107" s="4"/>
      <c r="EP107" s="4"/>
      <c r="EQ107" s="4"/>
    </row>
    <row r="108" spans="1:147" x14ac:dyDescent="0.25">
      <c r="A108" s="1" t="s">
        <v>13</v>
      </c>
      <c r="B108" s="8" t="s">
        <v>59</v>
      </c>
      <c r="C108" s="4"/>
      <c r="D108" s="4"/>
      <c r="E108" s="4">
        <v>50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>
        <v>50</v>
      </c>
      <c r="S108" s="4"/>
      <c r="T108" s="4"/>
      <c r="U108" s="4"/>
      <c r="V108" s="4"/>
      <c r="W108" s="4"/>
      <c r="X108" s="4">
        <v>50</v>
      </c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>
        <v>2</v>
      </c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>
        <v>29.1</v>
      </c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>
        <v>50</v>
      </c>
      <c r="DK108" s="4">
        <v>50</v>
      </c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>
        <v>50</v>
      </c>
      <c r="DW108" s="4">
        <v>50</v>
      </c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>
        <v>9.48</v>
      </c>
      <c r="EK108" s="4"/>
      <c r="EL108" s="4"/>
      <c r="EM108" s="4"/>
      <c r="EN108" s="4"/>
      <c r="EO108" s="4"/>
      <c r="EP108" s="4"/>
      <c r="EQ108" s="4"/>
    </row>
    <row r="109" spans="1:147" x14ac:dyDescent="0.25">
      <c r="A109" s="1" t="s">
        <v>129</v>
      </c>
      <c r="B109" s="8" t="s">
        <v>111</v>
      </c>
      <c r="C109" s="4"/>
      <c r="D109" s="4"/>
      <c r="E109" s="4">
        <v>298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>
        <v>39.619999999999997</v>
      </c>
      <c r="S109" s="4"/>
      <c r="T109" s="4"/>
      <c r="U109" s="4"/>
      <c r="V109" s="4"/>
      <c r="W109" s="4"/>
      <c r="X109" s="4">
        <v>50.3</v>
      </c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>
        <v>110</v>
      </c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>
        <v>40.200000000000003</v>
      </c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>
        <v>23.87</v>
      </c>
      <c r="DK109" s="4">
        <v>15.18</v>
      </c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>
        <v>7.5</v>
      </c>
      <c r="DW109" s="4">
        <v>201</v>
      </c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>
        <v>21.41</v>
      </c>
      <c r="EK109" s="4"/>
      <c r="EL109" s="4"/>
      <c r="EM109" s="4"/>
      <c r="EN109" s="4"/>
      <c r="EO109" s="4"/>
      <c r="EP109" s="4"/>
      <c r="EQ109" s="4"/>
    </row>
    <row r="110" spans="1:147" x14ac:dyDescent="0.25">
      <c r="A110" s="2" t="s">
        <v>120</v>
      </c>
      <c r="B110" s="1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</row>
    <row r="111" spans="1:147" x14ac:dyDescent="0.25">
      <c r="A111" s="1" t="s">
        <v>75</v>
      </c>
      <c r="B111" s="8" t="s">
        <v>252</v>
      </c>
      <c r="C111" s="4">
        <v>30.5</v>
      </c>
      <c r="D111" s="4"/>
      <c r="E111" s="4">
        <v>1.38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>
        <v>0.6</v>
      </c>
      <c r="V111" s="4">
        <v>0.03</v>
      </c>
      <c r="W111" s="4"/>
      <c r="X111" s="4"/>
      <c r="Y111" s="4"/>
      <c r="Z111" s="4">
        <v>25.4</v>
      </c>
      <c r="AA111" s="4"/>
      <c r="AB111" s="4"/>
      <c r="AC111" s="4"/>
      <c r="AD111" s="4"/>
      <c r="AE111" s="4"/>
      <c r="AF111" s="4"/>
      <c r="AG111" s="4"/>
      <c r="AH111" s="4"/>
      <c r="AI111" s="4">
        <v>8.26</v>
      </c>
      <c r="AJ111" s="4"/>
      <c r="AK111" s="4">
        <v>19.8</v>
      </c>
      <c r="AL111" s="4"/>
      <c r="AM111" s="4"/>
      <c r="AN111" s="4"/>
      <c r="AO111" s="4"/>
      <c r="AP111" s="4">
        <v>14.19</v>
      </c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>
        <v>2.5</v>
      </c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>
        <v>1.48</v>
      </c>
      <c r="CQ111" s="4"/>
      <c r="CR111" s="4"/>
      <c r="CS111" s="4">
        <v>1.56</v>
      </c>
      <c r="CT111" s="4"/>
      <c r="CU111" s="4"/>
      <c r="CV111" s="4"/>
      <c r="CW111" s="4">
        <v>0.86</v>
      </c>
      <c r="CX111" s="4"/>
      <c r="CY111" s="4"/>
      <c r="CZ111" s="4"/>
      <c r="DA111" s="4"/>
      <c r="DB111" s="4"/>
      <c r="DC111" s="4"/>
      <c r="DD111" s="4"/>
      <c r="DE111" s="4"/>
      <c r="DF111" s="4"/>
      <c r="DG111" s="4">
        <v>1.0900000000000001</v>
      </c>
      <c r="DH111" s="4"/>
      <c r="DI111" s="4">
        <v>13.47</v>
      </c>
      <c r="DJ111" s="4"/>
      <c r="DK111" s="4">
        <v>0.51</v>
      </c>
      <c r="DL111" s="4">
        <v>0.19</v>
      </c>
      <c r="DM111" s="4"/>
      <c r="DN111" s="4"/>
      <c r="DO111" s="4"/>
      <c r="DP111" s="4"/>
      <c r="DQ111" s="4"/>
      <c r="DR111" s="4"/>
      <c r="DS111" s="4"/>
      <c r="DT111" s="4"/>
      <c r="DU111" s="4"/>
      <c r="DV111" s="4">
        <v>1.56</v>
      </c>
      <c r="DW111" s="4"/>
      <c r="DX111" s="4"/>
      <c r="DY111" s="4"/>
      <c r="DZ111" s="4"/>
      <c r="EA111" s="4"/>
      <c r="EB111" s="4"/>
      <c r="EC111" s="4"/>
      <c r="ED111" s="4">
        <v>0.46</v>
      </c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</row>
    <row r="112" spans="1:147" x14ac:dyDescent="0.25">
      <c r="A112" s="1" t="s">
        <v>13</v>
      </c>
      <c r="B112" s="8" t="s">
        <v>59</v>
      </c>
      <c r="C112" s="4">
        <v>39.49</v>
      </c>
      <c r="D112" s="4"/>
      <c r="E112" s="4">
        <v>35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>
        <v>35</v>
      </c>
      <c r="V112" s="4">
        <v>35</v>
      </c>
      <c r="W112" s="4"/>
      <c r="X112" s="4"/>
      <c r="Y112" s="4"/>
      <c r="Z112" s="4">
        <v>35</v>
      </c>
      <c r="AA112" s="4"/>
      <c r="AB112" s="4"/>
      <c r="AC112" s="4"/>
      <c r="AD112" s="4"/>
      <c r="AE112" s="4"/>
      <c r="AF112" s="4"/>
      <c r="AG112" s="4"/>
      <c r="AH112" s="4"/>
      <c r="AI112" s="4">
        <v>35</v>
      </c>
      <c r="AJ112" s="4"/>
      <c r="AK112" s="4">
        <v>21.36</v>
      </c>
      <c r="AL112" s="4"/>
      <c r="AM112" s="4"/>
      <c r="AN112" s="4"/>
      <c r="AO112" s="4"/>
      <c r="AP112" s="4">
        <v>35</v>
      </c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>
        <v>35</v>
      </c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>
        <v>35</v>
      </c>
      <c r="CQ112" s="4"/>
      <c r="CR112" s="4"/>
      <c r="CS112" s="4">
        <v>27</v>
      </c>
      <c r="CT112" s="4"/>
      <c r="CU112" s="4"/>
      <c r="CV112" s="4"/>
      <c r="CW112" s="4">
        <v>49.96</v>
      </c>
      <c r="CX112" s="4"/>
      <c r="CY112" s="4"/>
      <c r="CZ112" s="4"/>
      <c r="DA112" s="4"/>
      <c r="DB112" s="4"/>
      <c r="DC112" s="4"/>
      <c r="DD112" s="4"/>
      <c r="DE112" s="4"/>
      <c r="DF112" s="4"/>
      <c r="DG112" s="4">
        <v>26</v>
      </c>
      <c r="DH112" s="4"/>
      <c r="DI112" s="4">
        <v>35</v>
      </c>
      <c r="DJ112" s="4"/>
      <c r="DK112" s="4">
        <v>35</v>
      </c>
      <c r="DL112" s="4">
        <v>35</v>
      </c>
      <c r="DM112" s="4"/>
      <c r="DN112" s="4"/>
      <c r="DO112" s="4"/>
      <c r="DP112" s="4"/>
      <c r="DQ112" s="4"/>
      <c r="DR112" s="4"/>
      <c r="DS112" s="4"/>
      <c r="DT112" s="4"/>
      <c r="DU112" s="4"/>
      <c r="DV112" s="4">
        <v>35</v>
      </c>
      <c r="DW112" s="4"/>
      <c r="DX112" s="4"/>
      <c r="DY112" s="4"/>
      <c r="DZ112" s="4"/>
      <c r="EA112" s="4"/>
      <c r="EB112" s="4"/>
      <c r="EC112" s="4"/>
      <c r="ED112" s="4">
        <v>42</v>
      </c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</row>
    <row r="113" spans="1:147" x14ac:dyDescent="0.25">
      <c r="A113" s="1" t="s">
        <v>129</v>
      </c>
      <c r="B113" s="8" t="s">
        <v>111</v>
      </c>
      <c r="C113" s="4">
        <v>205.38</v>
      </c>
      <c r="D113" s="4"/>
      <c r="E113" s="4">
        <v>81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>
        <v>39.299999999999997</v>
      </c>
      <c r="V113" s="4">
        <v>6.4</v>
      </c>
      <c r="W113" s="4"/>
      <c r="X113" s="4"/>
      <c r="Y113" s="4"/>
      <c r="Z113" s="4">
        <v>50.7</v>
      </c>
      <c r="AA113" s="4"/>
      <c r="AB113" s="4"/>
      <c r="AC113" s="4"/>
      <c r="AD113" s="4"/>
      <c r="AE113" s="4"/>
      <c r="AF113" s="4"/>
      <c r="AG113" s="4"/>
      <c r="AH113" s="4"/>
      <c r="AI113" s="4">
        <v>180</v>
      </c>
      <c r="AJ113" s="4"/>
      <c r="AK113" s="4">
        <v>99.09</v>
      </c>
      <c r="AL113" s="4"/>
      <c r="AM113" s="4"/>
      <c r="AN113" s="4"/>
      <c r="AO113" s="4"/>
      <c r="AP113" s="4">
        <v>139.03</v>
      </c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>
        <v>20.97</v>
      </c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>
        <v>23</v>
      </c>
      <c r="CQ113" s="4"/>
      <c r="CR113" s="4"/>
      <c r="CS113" s="4">
        <v>42.2</v>
      </c>
      <c r="CT113" s="4"/>
      <c r="CU113" s="4"/>
      <c r="CV113" s="4"/>
      <c r="CW113" s="4">
        <v>63</v>
      </c>
      <c r="CX113" s="4"/>
      <c r="CY113" s="4"/>
      <c r="CZ113" s="4"/>
      <c r="DA113" s="4"/>
      <c r="DB113" s="4"/>
      <c r="DC113" s="4"/>
      <c r="DD113" s="4"/>
      <c r="DE113" s="4"/>
      <c r="DF113" s="4"/>
      <c r="DG113" s="4">
        <v>51.68</v>
      </c>
      <c r="DH113" s="4"/>
      <c r="DI113" s="4">
        <v>110.45</v>
      </c>
      <c r="DJ113" s="4"/>
      <c r="DK113" s="4">
        <v>35.76</v>
      </c>
      <c r="DL113" s="4">
        <v>212.68</v>
      </c>
      <c r="DM113" s="4"/>
      <c r="DN113" s="4"/>
      <c r="DO113" s="4"/>
      <c r="DP113" s="4"/>
      <c r="DQ113" s="4"/>
      <c r="DR113" s="4"/>
      <c r="DS113" s="4"/>
      <c r="DT113" s="4"/>
      <c r="DU113" s="4"/>
      <c r="DV113" s="4">
        <v>49.71</v>
      </c>
      <c r="DW113" s="4"/>
      <c r="DX113" s="4"/>
      <c r="DY113" s="4"/>
      <c r="DZ113" s="4"/>
      <c r="EA113" s="4"/>
      <c r="EB113" s="4"/>
      <c r="EC113" s="4"/>
      <c r="ED113" s="4">
        <v>167</v>
      </c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</row>
    <row r="114" spans="1:147" x14ac:dyDescent="0.25">
      <c r="A114" s="2" t="s">
        <v>124</v>
      </c>
      <c r="B114" s="1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</row>
    <row r="115" spans="1:147" x14ac:dyDescent="0.25">
      <c r="A115" s="1" t="s">
        <v>75</v>
      </c>
      <c r="B115" s="8" t="s">
        <v>252</v>
      </c>
      <c r="C115" s="4">
        <v>0.01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>
        <v>0.01</v>
      </c>
      <c r="U115" s="4"/>
      <c r="V115" s="4"/>
      <c r="W115" s="4">
        <v>0.31</v>
      </c>
      <c r="X115" s="4"/>
      <c r="Y115" s="4"/>
      <c r="Z115" s="4">
        <v>0.15</v>
      </c>
      <c r="AA115" s="4">
        <v>0.02</v>
      </c>
      <c r="AB115" s="4">
        <v>0.03</v>
      </c>
      <c r="AC115" s="4"/>
      <c r="AD115" s="4">
        <v>0.04</v>
      </c>
      <c r="AE115" s="4">
        <v>0.04</v>
      </c>
      <c r="AF115" s="4">
        <v>0.09</v>
      </c>
      <c r="AG115" s="4">
        <v>0.43</v>
      </c>
      <c r="AH115" s="4"/>
      <c r="AI115" s="4">
        <v>0.02</v>
      </c>
      <c r="AJ115" s="4">
        <v>7.0000000000000007E-2</v>
      </c>
      <c r="AK115" s="4"/>
      <c r="AL115" s="4">
        <v>0</v>
      </c>
      <c r="AM115" s="4">
        <v>0.14000000000000001</v>
      </c>
      <c r="AN115" s="4">
        <v>0</v>
      </c>
      <c r="AO115" s="4"/>
      <c r="AP115" s="4"/>
      <c r="AQ115" s="4"/>
      <c r="AR115" s="4">
        <v>0.02</v>
      </c>
      <c r="AS115" s="4"/>
      <c r="AT115" s="4"/>
      <c r="AU115" s="4">
        <v>0.01</v>
      </c>
      <c r="AV115" s="4"/>
      <c r="AW115" s="4"/>
      <c r="AX115" s="4">
        <v>0.03</v>
      </c>
      <c r="AY115" s="4">
        <v>0.02</v>
      </c>
      <c r="AZ115" s="4">
        <v>0.04</v>
      </c>
      <c r="BA115" s="4">
        <v>0.03</v>
      </c>
      <c r="BB115" s="4">
        <v>0.03</v>
      </c>
      <c r="BC115" s="4"/>
      <c r="BD115" s="4">
        <v>0.01</v>
      </c>
      <c r="BE115" s="4">
        <v>0.03</v>
      </c>
      <c r="BF115" s="4">
        <v>0.01</v>
      </c>
      <c r="BG115" s="4">
        <v>0.04</v>
      </c>
      <c r="BH115" s="4">
        <v>7.0000000000000007E-2</v>
      </c>
      <c r="BI115" s="4"/>
      <c r="BJ115" s="4"/>
      <c r="BK115" s="4"/>
      <c r="BL115" s="4"/>
      <c r="BM115" s="4">
        <v>0.11</v>
      </c>
      <c r="BN115" s="4">
        <v>0.03</v>
      </c>
      <c r="BO115" s="4">
        <v>0.04</v>
      </c>
      <c r="BP115" s="4">
        <v>0.06</v>
      </c>
      <c r="BQ115" s="4"/>
      <c r="BR115" s="4">
        <v>0.28999999999999998</v>
      </c>
      <c r="BS115" s="4">
        <v>7.0000000000000007E-2</v>
      </c>
      <c r="BT115" s="4"/>
      <c r="BU115" s="4">
        <v>0.12</v>
      </c>
      <c r="BV115" s="4"/>
      <c r="BW115" s="4"/>
      <c r="BX115" s="4"/>
      <c r="BY115" s="4"/>
      <c r="BZ115" s="4">
        <v>0.31</v>
      </c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>
        <v>0.04</v>
      </c>
      <c r="CP115" s="4"/>
      <c r="CQ115" s="4">
        <v>0.21</v>
      </c>
      <c r="CR115" s="4"/>
      <c r="CS115" s="4">
        <v>0.16</v>
      </c>
      <c r="CT115" s="4">
        <v>0.04</v>
      </c>
      <c r="CU115" s="4">
        <v>0.08</v>
      </c>
      <c r="CV115" s="4"/>
      <c r="CW115" s="4">
        <v>0.05</v>
      </c>
      <c r="CX115" s="4"/>
      <c r="CY115" s="4"/>
      <c r="CZ115" s="4"/>
      <c r="DA115" s="4"/>
      <c r="DB115" s="4">
        <v>0.05</v>
      </c>
      <c r="DC115" s="4">
        <v>0.22</v>
      </c>
      <c r="DD115" s="4"/>
      <c r="DE115" s="4"/>
      <c r="DF115" s="4"/>
      <c r="DG115" s="4"/>
      <c r="DH115" s="4"/>
      <c r="DI115" s="4"/>
      <c r="DJ115" s="4"/>
      <c r="DK115" s="4"/>
      <c r="DL115" s="4">
        <v>0.04</v>
      </c>
      <c r="DM115" s="4">
        <v>0.05</v>
      </c>
      <c r="DN115" s="4">
        <v>0.01</v>
      </c>
      <c r="DO115" s="4">
        <v>0.01</v>
      </c>
      <c r="DP115" s="4"/>
      <c r="DQ115" s="4">
        <v>0.03</v>
      </c>
      <c r="DR115" s="4"/>
      <c r="DS115" s="4">
        <v>0.01</v>
      </c>
      <c r="DT115" s="4"/>
      <c r="DU115" s="4"/>
      <c r="DV115" s="4"/>
      <c r="DW115" s="4"/>
      <c r="DX115" s="4"/>
      <c r="DY115" s="4"/>
      <c r="DZ115" s="4"/>
      <c r="EA115" s="4">
        <v>0.09</v>
      </c>
      <c r="EB115" s="4">
        <v>7.0000000000000007E-2</v>
      </c>
      <c r="EC115" s="4"/>
      <c r="ED115" s="4">
        <v>0.08</v>
      </c>
      <c r="EE115" s="4"/>
      <c r="EF115" s="4">
        <v>0.05</v>
      </c>
      <c r="EG115" s="4">
        <v>0.03</v>
      </c>
      <c r="EH115" s="4">
        <v>0.1</v>
      </c>
      <c r="EI115" s="4">
        <v>1.2E-2</v>
      </c>
      <c r="EJ115" s="4"/>
      <c r="EK115" s="4"/>
      <c r="EL115" s="4">
        <v>2.15</v>
      </c>
      <c r="EM115" s="4"/>
      <c r="EN115" s="4"/>
      <c r="EO115" s="4"/>
      <c r="EP115" s="4">
        <v>0.02</v>
      </c>
      <c r="EQ115" s="4"/>
    </row>
    <row r="116" spans="1:147" x14ac:dyDescent="0.25">
      <c r="A116" s="1" t="s">
        <v>13</v>
      </c>
      <c r="B116" s="8" t="s">
        <v>59</v>
      </c>
      <c r="C116" s="4">
        <v>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>
        <v>45</v>
      </c>
      <c r="U116" s="4"/>
      <c r="V116" s="4"/>
      <c r="W116" s="4">
        <v>45</v>
      </c>
      <c r="X116" s="4"/>
      <c r="Y116" s="4"/>
      <c r="Z116" s="4">
        <v>45</v>
      </c>
      <c r="AA116" s="4">
        <v>45</v>
      </c>
      <c r="AB116" s="4">
        <v>45</v>
      </c>
      <c r="AC116" s="4"/>
      <c r="AD116" s="4">
        <v>45</v>
      </c>
      <c r="AE116" s="4">
        <v>45</v>
      </c>
      <c r="AF116" s="4">
        <v>45</v>
      </c>
      <c r="AG116" s="4">
        <v>45</v>
      </c>
      <c r="AH116" s="4"/>
      <c r="AI116" s="4">
        <v>45</v>
      </c>
      <c r="AJ116" s="4">
        <v>45</v>
      </c>
      <c r="AK116" s="4"/>
      <c r="AL116" s="4">
        <v>45</v>
      </c>
      <c r="AM116" s="4">
        <v>45</v>
      </c>
      <c r="AN116" s="4">
        <v>45</v>
      </c>
      <c r="AO116" s="4"/>
      <c r="AP116" s="4"/>
      <c r="AQ116" s="4"/>
      <c r="AR116" s="4">
        <v>45</v>
      </c>
      <c r="AS116" s="4"/>
      <c r="AT116" s="4"/>
      <c r="AU116" s="4">
        <v>45</v>
      </c>
      <c r="AV116" s="4">
        <v>45</v>
      </c>
      <c r="AW116" s="4"/>
      <c r="AX116" s="4">
        <v>45</v>
      </c>
      <c r="AY116" s="4">
        <v>45</v>
      </c>
      <c r="AZ116" s="4">
        <v>45</v>
      </c>
      <c r="BA116" s="4">
        <v>45</v>
      </c>
      <c r="BB116" s="4">
        <v>45</v>
      </c>
      <c r="BC116" s="4"/>
      <c r="BD116" s="4">
        <v>45</v>
      </c>
      <c r="BE116" s="4">
        <v>62.6</v>
      </c>
      <c r="BF116" s="4">
        <v>45</v>
      </c>
      <c r="BG116" s="4">
        <v>45</v>
      </c>
      <c r="BH116" s="4">
        <v>45</v>
      </c>
      <c r="BI116" s="4"/>
      <c r="BJ116" s="4"/>
      <c r="BK116" s="4"/>
      <c r="BL116" s="4"/>
      <c r="BM116" s="4">
        <v>45</v>
      </c>
      <c r="BN116" s="4">
        <v>45</v>
      </c>
      <c r="BO116" s="4">
        <v>45</v>
      </c>
      <c r="BP116" s="4">
        <v>45</v>
      </c>
      <c r="BQ116" s="4"/>
      <c r="BR116" s="4">
        <v>45</v>
      </c>
      <c r="BS116" s="4">
        <v>45</v>
      </c>
      <c r="BT116" s="4"/>
      <c r="BU116" s="4">
        <v>45</v>
      </c>
      <c r="BV116" s="4"/>
      <c r="BW116" s="4"/>
      <c r="BX116" s="4"/>
      <c r="BY116" s="4"/>
      <c r="BZ116" s="4">
        <v>45</v>
      </c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>
        <v>45</v>
      </c>
      <c r="CP116" s="4"/>
      <c r="CQ116" s="4">
        <v>40</v>
      </c>
      <c r="CR116" s="4"/>
      <c r="CS116" s="4">
        <v>45</v>
      </c>
      <c r="CT116" s="4">
        <v>45</v>
      </c>
      <c r="CU116" s="4">
        <v>45</v>
      </c>
      <c r="CV116" s="4"/>
      <c r="CW116" s="4">
        <v>45</v>
      </c>
      <c r="CX116" s="4"/>
      <c r="CY116" s="4"/>
      <c r="CZ116" s="4"/>
      <c r="DA116" s="4"/>
      <c r="DB116" s="4">
        <v>45</v>
      </c>
      <c r="DC116" s="4">
        <v>45</v>
      </c>
      <c r="DD116" s="4"/>
      <c r="DE116" s="4"/>
      <c r="DF116" s="4"/>
      <c r="DG116" s="4"/>
      <c r="DH116" s="4"/>
      <c r="DI116" s="4"/>
      <c r="DJ116" s="4"/>
      <c r="DK116" s="4"/>
      <c r="DL116" s="4">
        <v>45</v>
      </c>
      <c r="DM116" s="4">
        <v>45</v>
      </c>
      <c r="DN116" s="4">
        <v>45</v>
      </c>
      <c r="DO116" s="4">
        <v>45</v>
      </c>
      <c r="DP116" s="4"/>
      <c r="DQ116" s="4">
        <v>45</v>
      </c>
      <c r="DR116" s="4"/>
      <c r="DS116" s="4">
        <v>45</v>
      </c>
      <c r="DT116" s="4"/>
      <c r="DU116" s="4"/>
      <c r="DV116" s="4"/>
      <c r="DW116" s="4"/>
      <c r="DX116" s="4"/>
      <c r="DY116" s="4"/>
      <c r="DZ116" s="4"/>
      <c r="EA116" s="4">
        <v>45</v>
      </c>
      <c r="EB116" s="4">
        <v>45</v>
      </c>
      <c r="EC116" s="4"/>
      <c r="ED116" s="4">
        <v>45</v>
      </c>
      <c r="EE116" s="4"/>
      <c r="EF116" s="4">
        <v>45</v>
      </c>
      <c r="EG116" s="4">
        <v>45</v>
      </c>
      <c r="EH116" s="4">
        <v>12</v>
      </c>
      <c r="EI116" s="4">
        <v>45</v>
      </c>
      <c r="EJ116" s="4"/>
      <c r="EK116" s="4"/>
      <c r="EL116" s="4">
        <v>45</v>
      </c>
      <c r="EM116" s="4"/>
      <c r="EN116" s="4"/>
      <c r="EO116" s="4"/>
      <c r="EP116" s="4">
        <v>45</v>
      </c>
      <c r="EQ116" s="4"/>
    </row>
    <row r="117" spans="1:147" x14ac:dyDescent="0.25">
      <c r="A117" s="1" t="s">
        <v>129</v>
      </c>
      <c r="B117" s="8" t="s">
        <v>111</v>
      </c>
      <c r="C117" s="4">
        <v>101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>
        <v>64</v>
      </c>
      <c r="U117" s="4"/>
      <c r="V117" s="4"/>
      <c r="W117" s="4">
        <v>20.5</v>
      </c>
      <c r="X117" s="4"/>
      <c r="Y117" s="4"/>
      <c r="Z117" s="4">
        <v>24.3</v>
      </c>
      <c r="AA117" s="4">
        <v>210</v>
      </c>
      <c r="AB117" s="4">
        <v>75.8</v>
      </c>
      <c r="AC117" s="4"/>
      <c r="AD117" s="4">
        <v>62.1</v>
      </c>
      <c r="AE117" s="4">
        <v>101</v>
      </c>
      <c r="AF117" s="4">
        <v>46.3</v>
      </c>
      <c r="AG117" s="4">
        <v>13.1</v>
      </c>
      <c r="AH117" s="4"/>
      <c r="AI117" s="4">
        <v>121</v>
      </c>
      <c r="AJ117" s="4">
        <v>95.6</v>
      </c>
      <c r="AK117" s="4"/>
      <c r="AL117" s="4">
        <v>17.600000000000001</v>
      </c>
      <c r="AM117" s="4">
        <v>29.6</v>
      </c>
      <c r="AN117" s="4">
        <v>35.5</v>
      </c>
      <c r="AO117" s="4"/>
      <c r="AP117" s="4"/>
      <c r="AQ117" s="4"/>
      <c r="AR117" s="4">
        <v>14.1</v>
      </c>
      <c r="AS117" s="4"/>
      <c r="AT117" s="4"/>
      <c r="AU117" s="4">
        <v>170</v>
      </c>
      <c r="AV117" s="4">
        <v>23.3</v>
      </c>
      <c r="AW117" s="4"/>
      <c r="AX117" s="4">
        <v>37.200000000000003</v>
      </c>
      <c r="AY117" s="4">
        <v>23</v>
      </c>
      <c r="AZ117" s="4">
        <v>205</v>
      </c>
      <c r="BA117" s="4">
        <v>6.48</v>
      </c>
      <c r="BB117" s="4">
        <v>13</v>
      </c>
      <c r="BC117" s="4"/>
      <c r="BD117" s="4">
        <v>211</v>
      </c>
      <c r="BE117" s="4">
        <v>56.2</v>
      </c>
      <c r="BF117" s="4">
        <v>42.3</v>
      </c>
      <c r="BG117" s="4">
        <v>157</v>
      </c>
      <c r="BH117" s="4">
        <v>113.44</v>
      </c>
      <c r="BI117" s="4"/>
      <c r="BJ117" s="4"/>
      <c r="BK117" s="4"/>
      <c r="BL117" s="4"/>
      <c r="BM117" s="4">
        <v>111</v>
      </c>
      <c r="BN117" s="4">
        <v>2.21</v>
      </c>
      <c r="BO117" s="4">
        <v>176</v>
      </c>
      <c r="BP117" s="4">
        <v>28.4</v>
      </c>
      <c r="BQ117" s="4"/>
      <c r="BR117" s="4">
        <v>31.1</v>
      </c>
      <c r="BS117" s="4">
        <v>33.700000000000003</v>
      </c>
      <c r="BT117" s="4"/>
      <c r="BU117" s="4">
        <v>51.4</v>
      </c>
      <c r="BV117" s="4"/>
      <c r="BW117" s="4"/>
      <c r="BX117" s="4"/>
      <c r="BY117" s="4"/>
      <c r="BZ117" s="4">
        <v>20.5</v>
      </c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>
        <v>196</v>
      </c>
      <c r="CP117" s="4"/>
      <c r="CQ117" s="4">
        <v>15</v>
      </c>
      <c r="CR117" s="4"/>
      <c r="CS117" s="4">
        <v>7.12</v>
      </c>
      <c r="CT117" s="4">
        <v>23.4</v>
      </c>
      <c r="CU117" s="4">
        <v>54.45</v>
      </c>
      <c r="CV117" s="4"/>
      <c r="CW117" s="4">
        <v>58.4</v>
      </c>
      <c r="CX117" s="4"/>
      <c r="CY117" s="4"/>
      <c r="CZ117" s="4"/>
      <c r="DA117" s="4"/>
      <c r="DB117" s="4">
        <v>10.6</v>
      </c>
      <c r="DC117" s="4">
        <v>12.1</v>
      </c>
      <c r="DD117" s="4"/>
      <c r="DE117" s="4"/>
      <c r="DF117" s="4"/>
      <c r="DG117" s="4"/>
      <c r="DH117" s="4"/>
      <c r="DI117" s="4"/>
      <c r="DJ117" s="4"/>
      <c r="DK117" s="4"/>
      <c r="DL117" s="4">
        <v>191</v>
      </c>
      <c r="DM117" s="4">
        <v>52</v>
      </c>
      <c r="DN117" s="4">
        <v>10</v>
      </c>
      <c r="DO117" s="4">
        <v>91.1</v>
      </c>
      <c r="DP117" s="4"/>
      <c r="DQ117" s="4">
        <v>131</v>
      </c>
      <c r="DR117" s="4"/>
      <c r="DS117" s="4">
        <v>36</v>
      </c>
      <c r="DT117" s="4"/>
      <c r="DU117" s="4"/>
      <c r="DV117" s="4"/>
      <c r="DW117" s="4"/>
      <c r="DX117" s="4"/>
      <c r="DY117" s="4"/>
      <c r="DZ117" s="4"/>
      <c r="EA117" s="4">
        <v>15.6</v>
      </c>
      <c r="EB117" s="4">
        <v>95.7</v>
      </c>
      <c r="EC117" s="4"/>
      <c r="ED117" s="4">
        <v>27.7</v>
      </c>
      <c r="EE117" s="4"/>
      <c r="EF117" s="4">
        <v>39.299999999999997</v>
      </c>
      <c r="EG117" s="4">
        <v>90.6</v>
      </c>
      <c r="EH117" s="4">
        <v>62</v>
      </c>
      <c r="EI117" s="4">
        <v>153</v>
      </c>
      <c r="EJ117" s="4"/>
      <c r="EK117" s="4"/>
      <c r="EL117" s="4">
        <v>42</v>
      </c>
      <c r="EM117" s="4"/>
      <c r="EN117" s="4"/>
      <c r="EO117" s="4"/>
      <c r="EP117" s="4">
        <v>170</v>
      </c>
      <c r="EQ117" s="4"/>
    </row>
    <row r="118" spans="1:147" x14ac:dyDescent="0.25">
      <c r="A118" s="2" t="s">
        <v>125</v>
      </c>
      <c r="B118" s="10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</row>
    <row r="119" spans="1:147" x14ac:dyDescent="0.25">
      <c r="A119" s="1" t="s">
        <v>75</v>
      </c>
      <c r="B119" s="8" t="s">
        <v>252</v>
      </c>
      <c r="C119" s="4"/>
      <c r="D119" s="4"/>
      <c r="E119" s="4">
        <v>2.66</v>
      </c>
      <c r="F119" s="4"/>
      <c r="G119" s="4">
        <v>0.03</v>
      </c>
      <c r="H119" s="4"/>
      <c r="I119" s="4"/>
      <c r="J119" s="4">
        <v>0.04</v>
      </c>
      <c r="K119" s="4">
        <v>0.12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>
        <v>0.04</v>
      </c>
      <c r="BZ119" s="4"/>
      <c r="CA119" s="4"/>
      <c r="CB119" s="4"/>
      <c r="CC119" s="4"/>
      <c r="CD119" s="4"/>
      <c r="CE119" s="4">
        <v>0.04</v>
      </c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>
        <v>12.6</v>
      </c>
      <c r="DJ119" s="4">
        <v>19.07</v>
      </c>
      <c r="DK119" s="4">
        <v>12.02</v>
      </c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</row>
    <row r="120" spans="1:147" x14ac:dyDescent="0.25">
      <c r="A120" s="1" t="s">
        <v>13</v>
      </c>
      <c r="B120" s="8" t="s">
        <v>59</v>
      </c>
      <c r="C120" s="4"/>
      <c r="D120" s="4"/>
      <c r="E120" s="4">
        <v>45</v>
      </c>
      <c r="F120" s="4"/>
      <c r="G120" s="4">
        <v>45</v>
      </c>
      <c r="H120" s="4"/>
      <c r="I120" s="4"/>
      <c r="J120" s="4">
        <v>0.02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>
        <v>30</v>
      </c>
      <c r="BZ120" s="4"/>
      <c r="CA120" s="4"/>
      <c r="CB120" s="4"/>
      <c r="CC120" s="4"/>
      <c r="CD120" s="4"/>
      <c r="CE120" s="4">
        <v>0.02</v>
      </c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>
        <v>45</v>
      </c>
      <c r="DJ120" s="4">
        <v>45</v>
      </c>
      <c r="DK120" s="4">
        <v>45</v>
      </c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</row>
    <row r="121" spans="1:147" x14ac:dyDescent="0.25">
      <c r="A121" s="1" t="s">
        <v>129</v>
      </c>
      <c r="B121" s="8" t="s">
        <v>111</v>
      </c>
      <c r="C121" s="4"/>
      <c r="D121" s="4"/>
      <c r="E121" s="4">
        <v>106.39</v>
      </c>
      <c r="F121" s="4"/>
      <c r="G121" s="4">
        <v>95.4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>
        <v>5</v>
      </c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>
        <v>289.52</v>
      </c>
      <c r="DJ121" s="4">
        <v>49.27</v>
      </c>
      <c r="DK121" s="4">
        <v>49.01</v>
      </c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</row>
    <row r="122" spans="1:147" x14ac:dyDescent="0.25">
      <c r="A122" s="1" t="s">
        <v>114</v>
      </c>
      <c r="B122" s="8" t="s">
        <v>256</v>
      </c>
      <c r="C122" s="4">
        <v>0.18</v>
      </c>
      <c r="D122" s="4">
        <v>0.06</v>
      </c>
      <c r="E122" s="4"/>
      <c r="F122" s="4"/>
      <c r="G122" s="4"/>
      <c r="H122" s="4"/>
      <c r="I122" s="4"/>
      <c r="J122" s="4"/>
      <c r="K122" s="4"/>
      <c r="L122" s="4">
        <v>0.01</v>
      </c>
      <c r="M122" s="4">
        <v>7.0000000000000007E-2</v>
      </c>
      <c r="N122" s="4">
        <v>0.04</v>
      </c>
      <c r="O122" s="4">
        <v>0.05</v>
      </c>
      <c r="P122" s="4"/>
      <c r="Q122" s="4">
        <v>7.0000000000000007E-2</v>
      </c>
      <c r="R122" s="4">
        <v>0.04</v>
      </c>
      <c r="S122" s="4"/>
      <c r="T122" s="4"/>
      <c r="U122" s="4"/>
      <c r="V122" s="4"/>
      <c r="W122" s="4">
        <v>0.1</v>
      </c>
      <c r="X122" s="4"/>
      <c r="Y122" s="4"/>
      <c r="Z122" s="4"/>
      <c r="AA122" s="4">
        <v>0.17</v>
      </c>
      <c r="AB122" s="4">
        <v>0.09</v>
      </c>
      <c r="AC122" s="4"/>
      <c r="AD122" s="4"/>
      <c r="AE122" s="4"/>
      <c r="AF122" s="4"/>
      <c r="AG122" s="4">
        <v>0.1</v>
      </c>
      <c r="AH122" s="4">
        <v>0.17</v>
      </c>
      <c r="AI122" s="4">
        <v>0.22</v>
      </c>
      <c r="AJ122" s="4"/>
      <c r="AK122" s="4">
        <v>0.18</v>
      </c>
      <c r="AL122" s="4">
        <v>0.04</v>
      </c>
      <c r="AM122" s="4"/>
      <c r="AN122" s="4">
        <v>0</v>
      </c>
      <c r="AO122" s="4"/>
      <c r="AP122" s="4"/>
      <c r="AQ122" s="4">
        <v>0.13</v>
      </c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>
        <v>0.1</v>
      </c>
      <c r="BM122" s="4"/>
      <c r="BN122" s="4"/>
      <c r="BO122" s="4"/>
      <c r="BP122" s="4"/>
      <c r="BQ122" s="4"/>
      <c r="BR122" s="4">
        <v>0.12</v>
      </c>
      <c r="BS122" s="4">
        <v>7.0000000000000007E-2</v>
      </c>
      <c r="BT122" s="4">
        <v>0.15</v>
      </c>
      <c r="BU122" s="4"/>
      <c r="BV122" s="4">
        <v>0.03</v>
      </c>
      <c r="BW122" s="4">
        <v>0.11</v>
      </c>
      <c r="BX122" s="4">
        <v>0.42</v>
      </c>
      <c r="BY122" s="4"/>
      <c r="BZ122" s="4">
        <v>0.1</v>
      </c>
      <c r="CA122" s="4">
        <v>0.05</v>
      </c>
      <c r="CB122" s="4">
        <v>7.0000000000000007E-2</v>
      </c>
      <c r="CC122" s="4">
        <v>0.04</v>
      </c>
      <c r="CD122" s="4">
        <v>0.12</v>
      </c>
      <c r="CE122" s="4"/>
      <c r="CF122" s="4">
        <v>7.0000000000000007E-2</v>
      </c>
      <c r="CG122" s="4">
        <v>0.05</v>
      </c>
      <c r="CH122" s="4">
        <v>0.05</v>
      </c>
      <c r="CI122" s="4"/>
      <c r="CJ122" s="4">
        <v>0.12</v>
      </c>
      <c r="CK122" s="4">
        <v>7.0000000000000007E-2</v>
      </c>
      <c r="CL122" s="4">
        <v>0.12</v>
      </c>
      <c r="CM122" s="4">
        <v>0.04</v>
      </c>
      <c r="CN122" s="4">
        <v>0.05</v>
      </c>
      <c r="CO122" s="4">
        <v>0.18</v>
      </c>
      <c r="CP122" s="4">
        <v>0.05</v>
      </c>
      <c r="CQ122" s="4"/>
      <c r="CR122" s="4"/>
      <c r="CS122" s="4">
        <v>0.01</v>
      </c>
      <c r="CT122" s="4"/>
      <c r="CU122" s="4"/>
      <c r="CV122" s="4">
        <v>367</v>
      </c>
      <c r="CW122" s="4"/>
      <c r="CX122" s="4"/>
      <c r="CY122" s="4">
        <v>0.19</v>
      </c>
      <c r="CZ122" s="4"/>
      <c r="DA122" s="4"/>
      <c r="DB122" s="4"/>
      <c r="DC122" s="4"/>
      <c r="DD122" s="4">
        <v>0.11</v>
      </c>
      <c r="DE122" s="4">
        <v>0.12</v>
      </c>
      <c r="DF122" s="4"/>
      <c r="DG122" s="4"/>
      <c r="DH122" s="4">
        <v>0.09</v>
      </c>
      <c r="DI122" s="4"/>
      <c r="DJ122" s="4"/>
      <c r="DK122" s="4">
        <v>0.09</v>
      </c>
      <c r="DL122" s="4"/>
      <c r="DM122" s="4"/>
      <c r="DN122" s="4">
        <v>0.1</v>
      </c>
      <c r="DO122" s="4">
        <v>0.09</v>
      </c>
      <c r="DP122" s="4"/>
      <c r="DQ122" s="4"/>
      <c r="DR122" s="4"/>
      <c r="DS122" s="4"/>
      <c r="DT122" s="4"/>
      <c r="DU122" s="4">
        <v>0.28000000000000003</v>
      </c>
      <c r="DV122" s="4"/>
      <c r="DW122" s="4"/>
      <c r="DX122" s="4"/>
      <c r="DY122" s="4"/>
      <c r="DZ122" s="4"/>
      <c r="EA122" s="4"/>
      <c r="EB122" s="4"/>
      <c r="EC122" s="4"/>
      <c r="ED122" s="4"/>
      <c r="EE122" s="4">
        <v>0.06</v>
      </c>
      <c r="EF122" s="4"/>
      <c r="EG122" s="4"/>
      <c r="EH122" s="4"/>
      <c r="EI122" s="4">
        <v>0.1</v>
      </c>
      <c r="EJ122" s="4"/>
      <c r="EK122" s="4"/>
      <c r="EL122" s="4"/>
      <c r="EM122" s="4"/>
      <c r="EN122" s="4"/>
      <c r="EO122" s="4"/>
      <c r="EP122" s="4">
        <v>0.06</v>
      </c>
      <c r="EQ122" s="4"/>
    </row>
    <row r="123" spans="1:147" x14ac:dyDescent="0.25">
      <c r="A123" s="1" t="s">
        <v>532</v>
      </c>
      <c r="B123" s="8" t="s">
        <v>256</v>
      </c>
      <c r="C123" s="4">
        <v>0.31</v>
      </c>
      <c r="D123" s="4"/>
      <c r="E123" s="4"/>
      <c r="F123" s="4"/>
      <c r="G123" s="4"/>
      <c r="H123" s="4">
        <v>0.02</v>
      </c>
      <c r="I123" s="4"/>
      <c r="J123" s="4"/>
      <c r="K123" s="4"/>
      <c r="L123" s="4">
        <v>0.02</v>
      </c>
      <c r="M123" s="4"/>
      <c r="N123" s="4">
        <v>0.01</v>
      </c>
      <c r="O123" s="4">
        <v>0.01</v>
      </c>
      <c r="P123" s="4"/>
      <c r="Q123" s="4"/>
      <c r="R123" s="4">
        <v>0.01</v>
      </c>
      <c r="S123" s="4">
        <v>0.04</v>
      </c>
      <c r="T123" s="4">
        <v>0.02</v>
      </c>
      <c r="U123" s="4">
        <v>0.12</v>
      </c>
      <c r="V123" s="4"/>
      <c r="W123" s="4">
        <v>0</v>
      </c>
      <c r="X123" s="4"/>
      <c r="Y123" s="4"/>
      <c r="Z123" s="4">
        <v>0.05</v>
      </c>
      <c r="AA123" s="4">
        <v>0.03</v>
      </c>
      <c r="AB123" s="4">
        <v>0</v>
      </c>
      <c r="AC123" s="4"/>
      <c r="AD123" s="4">
        <v>0.03</v>
      </c>
      <c r="AE123" s="4">
        <v>0.01</v>
      </c>
      <c r="AF123" s="4">
        <v>0.01</v>
      </c>
      <c r="AG123" s="4"/>
      <c r="AH123" s="4">
        <v>0.05</v>
      </c>
      <c r="AI123" s="4"/>
      <c r="AJ123" s="4"/>
      <c r="AK123" s="4"/>
      <c r="AL123" s="4"/>
      <c r="AM123" s="4"/>
      <c r="AN123" s="4"/>
      <c r="AO123" s="4">
        <v>0.3</v>
      </c>
      <c r="AP123" s="4"/>
      <c r="AQ123" s="4">
        <v>0.02</v>
      </c>
      <c r="AR123" s="4"/>
      <c r="AS123" s="4">
        <v>0.04</v>
      </c>
      <c r="AT123" s="4">
        <v>0.17</v>
      </c>
      <c r="AU123" s="4">
        <v>1.68</v>
      </c>
      <c r="AV123" s="4"/>
      <c r="AW123" s="4"/>
      <c r="AX123" s="4"/>
      <c r="AY123" s="4">
        <v>0.14000000000000001</v>
      </c>
      <c r="AZ123" s="4">
        <v>0.17</v>
      </c>
      <c r="BA123" s="4">
        <v>2.0699999999999998</v>
      </c>
      <c r="BB123" s="4"/>
      <c r="BC123" s="4"/>
      <c r="BD123" s="4"/>
      <c r="BE123" s="4">
        <v>0.14000000000000001</v>
      </c>
      <c r="BF123" s="4"/>
      <c r="BG123" s="4"/>
      <c r="BH123" s="4"/>
      <c r="BI123" s="4"/>
      <c r="BJ123" s="4"/>
      <c r="BK123" s="4"/>
      <c r="BL123" s="4">
        <v>0.01</v>
      </c>
      <c r="BM123" s="4"/>
      <c r="BN123" s="4"/>
      <c r="BO123" s="4"/>
      <c r="BP123" s="4"/>
      <c r="BQ123" s="4"/>
      <c r="BR123" s="4">
        <v>0</v>
      </c>
      <c r="BS123" s="4">
        <v>0</v>
      </c>
      <c r="BT123" s="4"/>
      <c r="BU123" s="4"/>
      <c r="BV123" s="4">
        <v>0.46</v>
      </c>
      <c r="BW123" s="4">
        <v>0.02</v>
      </c>
      <c r="BX123" s="4">
        <v>0.02</v>
      </c>
      <c r="BY123" s="4"/>
      <c r="BZ123" s="4">
        <v>0</v>
      </c>
      <c r="CA123" s="4">
        <v>0.01</v>
      </c>
      <c r="CB123" s="4">
        <v>0.01</v>
      </c>
      <c r="CC123" s="4">
        <v>0.02</v>
      </c>
      <c r="CD123" s="4"/>
      <c r="CE123" s="4"/>
      <c r="CF123" s="4"/>
      <c r="CG123" s="4">
        <v>0.01</v>
      </c>
      <c r="CH123" s="4"/>
      <c r="CI123" s="4">
        <v>0.01</v>
      </c>
      <c r="CJ123" s="4"/>
      <c r="CK123" s="4"/>
      <c r="CL123" s="4"/>
      <c r="CM123" s="4">
        <v>0.01</v>
      </c>
      <c r="CN123" s="4">
        <v>0.01</v>
      </c>
      <c r="CO123" s="4">
        <v>0.01</v>
      </c>
      <c r="CP123" s="4"/>
      <c r="CQ123" s="4"/>
      <c r="CR123" s="4"/>
      <c r="CS123" s="4"/>
      <c r="CT123" s="4"/>
      <c r="CU123" s="4"/>
      <c r="CV123" s="4">
        <v>0.08</v>
      </c>
      <c r="CW123" s="4"/>
      <c r="CX123" s="4"/>
      <c r="CY123" s="4">
        <v>0.25</v>
      </c>
      <c r="CZ123" s="4"/>
      <c r="DA123" s="4">
        <v>0.04</v>
      </c>
      <c r="DB123" s="4">
        <v>0.08</v>
      </c>
      <c r="DC123" s="4"/>
      <c r="DD123" s="4"/>
      <c r="DE123" s="4">
        <v>0.03</v>
      </c>
      <c r="DF123" s="4"/>
      <c r="DG123" s="4">
        <v>1.4E-2</v>
      </c>
      <c r="DH123" s="4">
        <v>0.01</v>
      </c>
      <c r="DI123" s="4"/>
      <c r="DJ123" s="4">
        <v>0.02</v>
      </c>
      <c r="DK123" s="4">
        <v>0.02</v>
      </c>
      <c r="DL123" s="4"/>
      <c r="DM123" s="4"/>
      <c r="DN123" s="4"/>
      <c r="DO123" s="4"/>
      <c r="DP123" s="4"/>
      <c r="DQ123" s="4"/>
      <c r="DR123" s="4">
        <v>0.01</v>
      </c>
      <c r="DS123" s="4"/>
      <c r="DT123" s="4">
        <v>0.01</v>
      </c>
      <c r="DU123" s="4"/>
      <c r="DV123" s="4"/>
      <c r="DW123" s="4"/>
      <c r="DX123" s="4"/>
      <c r="DY123" s="4"/>
      <c r="DZ123" s="4">
        <v>0.02</v>
      </c>
      <c r="EA123" s="4">
        <v>0.01</v>
      </c>
      <c r="EB123" s="4"/>
      <c r="EC123" s="4"/>
      <c r="ED123" s="4"/>
      <c r="EE123" s="4">
        <v>0</v>
      </c>
      <c r="EF123" s="4"/>
      <c r="EG123" s="4">
        <v>0.19</v>
      </c>
      <c r="EH123" s="4"/>
      <c r="EI123" s="4">
        <v>0.01</v>
      </c>
      <c r="EJ123" s="4"/>
      <c r="EK123" s="4"/>
      <c r="EL123" s="4"/>
      <c r="EM123" s="4"/>
      <c r="EN123" s="4"/>
      <c r="EO123" s="4">
        <v>0.11</v>
      </c>
      <c r="EP123" s="4"/>
      <c r="EQ123" s="4"/>
    </row>
    <row r="124" spans="1:147" x14ac:dyDescent="0.25">
      <c r="A124" s="1" t="s">
        <v>255</v>
      </c>
      <c r="B124" s="8" t="s">
        <v>256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</row>
    <row r="125" spans="1:147" x14ac:dyDescent="0.25">
      <c r="A125" s="1" t="s">
        <v>116</v>
      </c>
      <c r="B125" s="8" t="s">
        <v>257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</row>
    <row r="126" spans="1:147" x14ac:dyDescent="0.25">
      <c r="A126" s="1" t="s">
        <v>173</v>
      </c>
      <c r="B126" s="8" t="s">
        <v>174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</row>
    <row r="127" spans="1:147" x14ac:dyDescent="0.25">
      <c r="A127" s="1" t="s">
        <v>115</v>
      </c>
      <c r="B127" s="8" t="s">
        <v>257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</row>
    <row r="128" spans="1:147" x14ac:dyDescent="0.25">
      <c r="A128" s="1" t="s">
        <v>173</v>
      </c>
      <c r="B128" s="8" t="s">
        <v>174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</row>
    <row r="129" spans="1:147" x14ac:dyDescent="0.25">
      <c r="A129" s="1" t="s">
        <v>53</v>
      </c>
      <c r="B129" s="8" t="s">
        <v>258</v>
      </c>
      <c r="C129" s="4">
        <v>0.32</v>
      </c>
      <c r="D129" s="4">
        <v>0.6</v>
      </c>
      <c r="E129" s="4">
        <v>4.22</v>
      </c>
      <c r="F129" s="4">
        <v>0.84</v>
      </c>
      <c r="G129" s="4">
        <v>0.75</v>
      </c>
      <c r="H129" s="4">
        <v>0.55000000000000004</v>
      </c>
      <c r="I129" s="4">
        <v>0.92</v>
      </c>
      <c r="J129" s="4">
        <v>0.79</v>
      </c>
      <c r="K129" s="4">
        <v>1.1499999999999999</v>
      </c>
      <c r="L129" s="4">
        <v>0.62</v>
      </c>
      <c r="M129" s="4">
        <v>2.33</v>
      </c>
      <c r="N129" s="4">
        <v>0.57999999999999996</v>
      </c>
      <c r="O129" s="4">
        <v>0.75</v>
      </c>
      <c r="P129" s="4"/>
      <c r="Q129" s="4">
        <v>1.36</v>
      </c>
      <c r="R129" s="4">
        <v>3.26</v>
      </c>
      <c r="S129" s="4">
        <v>1.47</v>
      </c>
      <c r="T129" s="4">
        <v>0.5</v>
      </c>
      <c r="U129" s="4">
        <v>1.0900000000000001</v>
      </c>
      <c r="V129" s="4">
        <v>0.75</v>
      </c>
      <c r="W129" s="4">
        <v>3.54</v>
      </c>
      <c r="X129" s="4">
        <v>0.42</v>
      </c>
      <c r="Y129" s="4">
        <v>0.69</v>
      </c>
      <c r="Z129" s="4">
        <v>0.81</v>
      </c>
      <c r="AA129" s="4">
        <v>0.44</v>
      </c>
      <c r="AB129" s="4">
        <v>0.44</v>
      </c>
      <c r="AC129" s="4">
        <v>1.1599999999999999</v>
      </c>
      <c r="AD129" s="4">
        <v>0.21</v>
      </c>
      <c r="AE129" s="4">
        <v>0.44</v>
      </c>
      <c r="AF129" s="4">
        <v>7.0000000000000007E-2</v>
      </c>
      <c r="AG129" s="4">
        <v>1.1100000000000001</v>
      </c>
      <c r="AH129" s="4">
        <v>0.3</v>
      </c>
      <c r="AI129" s="4">
        <v>1.1100000000000001</v>
      </c>
      <c r="AJ129" s="4">
        <v>0.33</v>
      </c>
      <c r="AK129" s="4">
        <v>1.41</v>
      </c>
      <c r="AL129" s="4"/>
      <c r="AM129" s="4">
        <v>0.31</v>
      </c>
      <c r="AN129" s="4">
        <v>0.33</v>
      </c>
      <c r="AO129" s="4">
        <v>0.96</v>
      </c>
      <c r="AP129" s="4">
        <v>0.54</v>
      </c>
      <c r="AQ129" s="4">
        <v>0.4</v>
      </c>
      <c r="AR129" s="4">
        <v>0.9</v>
      </c>
      <c r="AS129" s="4">
        <v>0.16</v>
      </c>
      <c r="AT129" s="4">
        <v>0.43</v>
      </c>
      <c r="AU129" s="4">
        <v>0.99</v>
      </c>
      <c r="AV129" s="4">
        <v>0.9</v>
      </c>
      <c r="AW129" s="4">
        <v>0.86</v>
      </c>
      <c r="AX129" s="4">
        <v>0.4</v>
      </c>
      <c r="AY129" s="4">
        <v>0.95</v>
      </c>
      <c r="AZ129" s="4">
        <v>0.56999999999999995</v>
      </c>
      <c r="BA129" s="4">
        <v>0.42</v>
      </c>
      <c r="BB129" s="4">
        <v>0.32</v>
      </c>
      <c r="BC129" s="4">
        <v>1.08</v>
      </c>
      <c r="BD129" s="4">
        <v>0.63</v>
      </c>
      <c r="BE129" s="4">
        <v>0.76</v>
      </c>
      <c r="BF129" s="4">
        <v>0.28999999999999998</v>
      </c>
      <c r="BG129" s="4">
        <v>0.56000000000000005</v>
      </c>
      <c r="BH129" s="4">
        <v>0.64</v>
      </c>
      <c r="BI129" s="4">
        <v>0.28999999999999998</v>
      </c>
      <c r="BJ129" s="4">
        <v>0.7</v>
      </c>
      <c r="BK129" s="4">
        <v>1.3</v>
      </c>
      <c r="BL129" s="4">
        <v>0.88</v>
      </c>
      <c r="BM129" s="4">
        <v>1.53</v>
      </c>
      <c r="BN129" s="4">
        <v>1.72</v>
      </c>
      <c r="BO129" s="4">
        <v>0.84</v>
      </c>
      <c r="BP129" s="4">
        <v>0.63</v>
      </c>
      <c r="BQ129" s="4">
        <v>0.01</v>
      </c>
      <c r="BR129" s="4">
        <v>1.03</v>
      </c>
      <c r="BS129" s="4">
        <v>0.95</v>
      </c>
      <c r="BT129" s="4"/>
      <c r="BU129" s="4">
        <v>0.39</v>
      </c>
      <c r="BV129" s="4">
        <v>3.36</v>
      </c>
      <c r="BW129" s="4">
        <v>0.44</v>
      </c>
      <c r="BX129" s="4">
        <v>0.23</v>
      </c>
      <c r="BY129" s="4">
        <v>0.83</v>
      </c>
      <c r="BZ129" s="4">
        <v>3.54</v>
      </c>
      <c r="CA129" s="4">
        <v>0.4</v>
      </c>
      <c r="CB129" s="4">
        <v>1.1499999999999999</v>
      </c>
      <c r="CC129" s="4">
        <v>1.0900000000000001</v>
      </c>
      <c r="CD129" s="4">
        <v>2.0699999999999998</v>
      </c>
      <c r="CE129" s="4">
        <v>0.86</v>
      </c>
      <c r="CF129" s="4">
        <v>2.39</v>
      </c>
      <c r="CG129" s="4">
        <v>0.44</v>
      </c>
      <c r="CH129" s="4">
        <v>1.1399999999999999</v>
      </c>
      <c r="CI129" s="4">
        <v>1.56</v>
      </c>
      <c r="CJ129" s="4">
        <v>1.25</v>
      </c>
      <c r="CK129" s="4">
        <v>1.32</v>
      </c>
      <c r="CL129" s="4">
        <v>0.6</v>
      </c>
      <c r="CM129" s="4">
        <v>1.25</v>
      </c>
      <c r="CN129" s="4">
        <v>0.4</v>
      </c>
      <c r="CO129" s="4">
        <v>1.23</v>
      </c>
      <c r="CP129" s="4">
        <v>0.59</v>
      </c>
      <c r="CQ129" s="4">
        <v>0.35</v>
      </c>
      <c r="CR129" s="4">
        <v>1.48</v>
      </c>
      <c r="CS129" s="4">
        <v>2.39</v>
      </c>
      <c r="CT129" s="4">
        <v>0.41</v>
      </c>
      <c r="CU129" s="4">
        <v>0.64</v>
      </c>
      <c r="CV129" s="4">
        <v>1.05</v>
      </c>
      <c r="CW129" s="4">
        <v>1.34</v>
      </c>
      <c r="CX129" s="4">
        <v>0.45</v>
      </c>
      <c r="CY129" s="4">
        <v>1.76</v>
      </c>
      <c r="CZ129" s="4">
        <v>1.58</v>
      </c>
      <c r="DA129" s="4">
        <v>1.1599999999999999</v>
      </c>
      <c r="DB129" s="4">
        <v>1.2</v>
      </c>
      <c r="DC129" s="4">
        <v>0.85</v>
      </c>
      <c r="DD129" s="4">
        <v>1.08</v>
      </c>
      <c r="DE129" s="4">
        <v>0.55000000000000004</v>
      </c>
      <c r="DF129" s="4">
        <v>0.74</v>
      </c>
      <c r="DG129" s="4">
        <v>0.54</v>
      </c>
      <c r="DH129" s="4">
        <v>0.9</v>
      </c>
      <c r="DI129" s="4">
        <v>7.82</v>
      </c>
      <c r="DJ129" s="4">
        <v>0.73</v>
      </c>
      <c r="DK129" s="4">
        <v>1.82</v>
      </c>
      <c r="DL129" s="4">
        <v>0.51</v>
      </c>
      <c r="DM129" s="4">
        <v>0.12</v>
      </c>
      <c r="DN129" s="4">
        <v>1.57</v>
      </c>
      <c r="DO129" s="4">
        <v>1.57</v>
      </c>
      <c r="DP129" s="4">
        <v>0.32</v>
      </c>
      <c r="DQ129" s="4">
        <v>0.44</v>
      </c>
      <c r="DR129" s="4">
        <v>0.96</v>
      </c>
      <c r="DS129" s="4">
        <v>0.28999999999999998</v>
      </c>
      <c r="DT129" s="4">
        <v>1.0900000000000001</v>
      </c>
      <c r="DU129" s="4">
        <v>0.86</v>
      </c>
      <c r="DV129" s="4">
        <v>0.76</v>
      </c>
      <c r="DW129" s="4">
        <v>0.69</v>
      </c>
      <c r="DX129" s="4">
        <v>1.01</v>
      </c>
      <c r="DY129" s="4">
        <v>1.1100000000000001</v>
      </c>
      <c r="DZ129" s="4">
        <v>0.55000000000000004</v>
      </c>
      <c r="EA129" s="4">
        <v>0.61</v>
      </c>
      <c r="EB129" s="4">
        <v>0.4</v>
      </c>
      <c r="EC129" s="4">
        <v>0.4</v>
      </c>
      <c r="ED129" s="4">
        <v>0.98</v>
      </c>
      <c r="EE129" s="4">
        <v>0.77</v>
      </c>
      <c r="EF129" s="4">
        <v>0.78</v>
      </c>
      <c r="EG129" s="4">
        <v>0.76</v>
      </c>
      <c r="EH129" s="4">
        <v>0.6</v>
      </c>
      <c r="EI129" s="4">
        <v>0.47</v>
      </c>
      <c r="EJ129" s="4">
        <v>0.77</v>
      </c>
      <c r="EK129" s="4">
        <v>0.37</v>
      </c>
      <c r="EL129" s="4">
        <v>1.91</v>
      </c>
      <c r="EM129" s="4">
        <v>0.15</v>
      </c>
      <c r="EN129" s="4">
        <v>0.38</v>
      </c>
      <c r="EO129" s="4">
        <v>0.68</v>
      </c>
      <c r="EP129" s="4">
        <v>0.56000000000000005</v>
      </c>
      <c r="EQ129" s="4">
        <v>2.09</v>
      </c>
    </row>
    <row r="130" spans="1:147" x14ac:dyDescent="0.25">
      <c r="A130" s="1" t="s">
        <v>54</v>
      </c>
      <c r="B130" s="8" t="s">
        <v>258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</row>
    <row r="131" spans="1:147" x14ac:dyDescent="0.25">
      <c r="A131" s="1" t="s">
        <v>55</v>
      </c>
      <c r="B131" s="8" t="s">
        <v>258</v>
      </c>
      <c r="C131" s="4">
        <v>40.01</v>
      </c>
      <c r="D131" s="4"/>
      <c r="E131" s="4">
        <v>29.53</v>
      </c>
      <c r="F131" s="4"/>
      <c r="G131" s="4">
        <v>36.61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>
        <v>0.15</v>
      </c>
      <c r="AC131" s="4"/>
      <c r="AD131" s="4"/>
      <c r="AE131" s="4"/>
      <c r="AF131" s="4"/>
      <c r="AG131" s="4"/>
      <c r="AH131" s="4">
        <v>10.85</v>
      </c>
      <c r="AI131" s="4"/>
      <c r="AJ131" s="4"/>
      <c r="AK131" s="4">
        <v>36.89</v>
      </c>
      <c r="AL131" s="4"/>
      <c r="AM131" s="4"/>
      <c r="AN131" s="4"/>
      <c r="AO131" s="4"/>
      <c r="AP131" s="4"/>
      <c r="AQ131" s="4">
        <v>14.06</v>
      </c>
      <c r="AR131" s="4"/>
      <c r="AS131" s="4">
        <v>11.6</v>
      </c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>
        <v>15.5</v>
      </c>
      <c r="BX131" s="4">
        <v>13.21</v>
      </c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>
        <v>26.33</v>
      </c>
      <c r="CK131" s="4"/>
      <c r="CL131" s="4">
        <v>21.36</v>
      </c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>
        <v>26.08</v>
      </c>
      <c r="DE131" s="4">
        <v>0.22</v>
      </c>
      <c r="DF131" s="4"/>
      <c r="DG131" s="4">
        <v>25.81</v>
      </c>
      <c r="DH131" s="4"/>
      <c r="DI131" s="4"/>
      <c r="DJ131" s="4"/>
      <c r="DK131" s="4">
        <v>34.770000000000003</v>
      </c>
      <c r="DL131" s="4"/>
      <c r="DM131" s="4"/>
      <c r="DN131" s="4"/>
      <c r="DO131" s="4"/>
      <c r="DP131" s="4"/>
      <c r="DQ131" s="4"/>
      <c r="DR131" s="4">
        <v>25.03</v>
      </c>
      <c r="DS131" s="4"/>
      <c r="DT131" s="4"/>
      <c r="DU131" s="4"/>
      <c r="DV131" s="4">
        <v>16.670000000000002</v>
      </c>
      <c r="DW131" s="4">
        <v>28.08</v>
      </c>
      <c r="DX131" s="4">
        <v>18.98</v>
      </c>
      <c r="DY131" s="4">
        <v>36.17</v>
      </c>
      <c r="DZ131" s="4"/>
      <c r="EA131" s="4"/>
      <c r="EB131" s="4"/>
      <c r="EC131" s="4"/>
      <c r="ED131" s="4"/>
      <c r="EE131" s="4"/>
      <c r="EF131" s="4"/>
      <c r="EG131" s="4"/>
      <c r="EH131" s="4"/>
      <c r="EI131" s="4">
        <v>0.05</v>
      </c>
      <c r="EJ131" s="4"/>
      <c r="EK131" s="4">
        <v>31.77</v>
      </c>
      <c r="EL131" s="4"/>
      <c r="EM131" s="4"/>
      <c r="EN131" s="4"/>
      <c r="EO131" s="4"/>
      <c r="EP131" s="4"/>
      <c r="EQ131" s="4"/>
    </row>
    <row r="132" spans="1:147" x14ac:dyDescent="0.25">
      <c r="A132" s="1" t="s">
        <v>56</v>
      </c>
      <c r="B132" s="8" t="s">
        <v>258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</row>
    <row r="133" spans="1:147" x14ac:dyDescent="0.25">
      <c r="A133" s="1" t="s">
        <v>57</v>
      </c>
      <c r="B133" s="8" t="s">
        <v>258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</row>
    <row r="134" spans="1:147" x14ac:dyDescent="0.25">
      <c r="A134" s="3" t="s">
        <v>175</v>
      </c>
      <c r="B134" s="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</row>
    <row r="135" spans="1:147" x14ac:dyDescent="0.25">
      <c r="A135" s="2" t="s">
        <v>50</v>
      </c>
      <c r="B135" s="1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</row>
    <row r="136" spans="1:147" x14ac:dyDescent="0.25">
      <c r="A136" s="1" t="s">
        <v>176</v>
      </c>
      <c r="B136" s="8"/>
      <c r="C136" s="4">
        <v>24.13</v>
      </c>
      <c r="D136" s="4">
        <v>99.3</v>
      </c>
      <c r="E136" s="4">
        <v>95.75</v>
      </c>
      <c r="F136" s="4">
        <v>99.41</v>
      </c>
      <c r="G136" s="4">
        <v>88.75</v>
      </c>
      <c r="H136" s="4">
        <v>56.99</v>
      </c>
      <c r="I136" s="4">
        <v>100</v>
      </c>
      <c r="J136" s="4">
        <v>100</v>
      </c>
      <c r="K136" s="4">
        <v>100</v>
      </c>
      <c r="L136" s="4">
        <v>100</v>
      </c>
      <c r="M136" s="4">
        <v>100</v>
      </c>
      <c r="N136" s="4">
        <v>100</v>
      </c>
      <c r="O136" s="4">
        <v>100</v>
      </c>
      <c r="P136" s="4"/>
      <c r="Q136" s="4">
        <v>100</v>
      </c>
      <c r="R136" s="4">
        <v>100</v>
      </c>
      <c r="S136" s="4">
        <v>100</v>
      </c>
      <c r="T136" s="4">
        <v>100</v>
      </c>
      <c r="U136" s="4">
        <v>100</v>
      </c>
      <c r="V136" s="4">
        <v>100</v>
      </c>
      <c r="W136" s="4">
        <v>100</v>
      </c>
      <c r="X136" s="4">
        <v>100</v>
      </c>
      <c r="Y136" s="4">
        <v>93.15</v>
      </c>
      <c r="Z136" s="4">
        <v>100</v>
      </c>
      <c r="AA136" s="4">
        <v>90</v>
      </c>
      <c r="AB136" s="4">
        <v>100</v>
      </c>
      <c r="AC136" s="4">
        <v>100</v>
      </c>
      <c r="AD136" s="4">
        <v>100</v>
      </c>
      <c r="AE136" s="4">
        <v>100</v>
      </c>
      <c r="AF136" s="4">
        <v>100</v>
      </c>
      <c r="AG136" s="4">
        <v>100</v>
      </c>
      <c r="AH136" s="4">
        <v>100</v>
      </c>
      <c r="AI136" s="4">
        <v>79.209999999999994</v>
      </c>
      <c r="AJ136" s="4">
        <v>100</v>
      </c>
      <c r="AK136" s="4">
        <v>100</v>
      </c>
      <c r="AL136" s="4">
        <v>95.37</v>
      </c>
      <c r="AM136" s="4">
        <v>95.42</v>
      </c>
      <c r="AN136" s="4">
        <v>86.3</v>
      </c>
      <c r="AO136" s="4">
        <v>100</v>
      </c>
      <c r="AP136" s="4">
        <v>91.7</v>
      </c>
      <c r="AQ136" s="4">
        <v>100</v>
      </c>
      <c r="AR136" s="4">
        <v>100</v>
      </c>
      <c r="AS136" s="4">
        <v>100</v>
      </c>
      <c r="AT136" s="4">
        <v>100</v>
      </c>
      <c r="AU136" s="4">
        <v>100</v>
      </c>
      <c r="AV136" s="4">
        <v>100</v>
      </c>
      <c r="AW136" s="4">
        <v>100</v>
      </c>
      <c r="AX136" s="4">
        <v>100</v>
      </c>
      <c r="AY136" s="4">
        <v>100</v>
      </c>
      <c r="AZ136" s="4">
        <v>100</v>
      </c>
      <c r="BA136" s="4">
        <v>100</v>
      </c>
      <c r="BB136" s="4">
        <v>100</v>
      </c>
      <c r="BC136" s="4">
        <v>100</v>
      </c>
      <c r="BD136" s="4">
        <v>100</v>
      </c>
      <c r="BE136" s="4">
        <v>100</v>
      </c>
      <c r="BF136" s="4">
        <v>100</v>
      </c>
      <c r="BG136" s="4">
        <v>100</v>
      </c>
      <c r="BH136" s="4">
        <v>100</v>
      </c>
      <c r="BI136" s="4">
        <v>100</v>
      </c>
      <c r="BJ136" s="4">
        <v>100</v>
      </c>
      <c r="BK136" s="4">
        <v>100</v>
      </c>
      <c r="BL136" s="4">
        <v>100</v>
      </c>
      <c r="BM136" s="4">
        <v>43.43</v>
      </c>
      <c r="BN136" s="4">
        <v>20.22</v>
      </c>
      <c r="BO136" s="4">
        <v>100</v>
      </c>
      <c r="BP136" s="4">
        <v>55.43</v>
      </c>
      <c r="BQ136" s="4">
        <v>100</v>
      </c>
      <c r="BR136" s="4">
        <v>100</v>
      </c>
      <c r="BS136" s="4">
        <v>100</v>
      </c>
      <c r="BT136" s="4">
        <v>100</v>
      </c>
      <c r="BU136" s="4">
        <v>100</v>
      </c>
      <c r="BV136" s="4">
        <v>100</v>
      </c>
      <c r="BW136" s="4">
        <v>88.09</v>
      </c>
      <c r="BX136" s="4">
        <v>92.95</v>
      </c>
      <c r="BY136" s="4">
        <v>100</v>
      </c>
      <c r="BZ136" s="4">
        <v>100</v>
      </c>
      <c r="CA136" s="4">
        <v>100</v>
      </c>
      <c r="CB136" s="4">
        <v>100</v>
      </c>
      <c r="CC136" s="4">
        <v>100</v>
      </c>
      <c r="CD136" s="4">
        <v>100</v>
      </c>
      <c r="CE136" s="4">
        <v>100</v>
      </c>
      <c r="CF136" s="4">
        <v>100</v>
      </c>
      <c r="CG136" s="4">
        <v>100</v>
      </c>
      <c r="CH136" s="4">
        <v>100</v>
      </c>
      <c r="CI136" s="4">
        <v>100</v>
      </c>
      <c r="CJ136" s="4">
        <v>100</v>
      </c>
      <c r="CK136" s="4">
        <v>100</v>
      </c>
      <c r="CL136" s="4">
        <v>100</v>
      </c>
      <c r="CM136" s="4">
        <v>100</v>
      </c>
      <c r="CN136" s="4">
        <v>100</v>
      </c>
      <c r="CO136" s="4">
        <v>100</v>
      </c>
      <c r="CP136" s="4">
        <v>100</v>
      </c>
      <c r="CQ136" s="4">
        <v>100</v>
      </c>
      <c r="CR136" s="4">
        <v>100</v>
      </c>
      <c r="CS136" s="4">
        <v>100</v>
      </c>
      <c r="CT136" s="4">
        <v>100</v>
      </c>
      <c r="CU136" s="4">
        <v>100</v>
      </c>
      <c r="CV136" s="4">
        <v>100</v>
      </c>
      <c r="CW136" s="4">
        <v>100</v>
      </c>
      <c r="CX136" s="4">
        <v>100</v>
      </c>
      <c r="CY136" s="4">
        <v>100</v>
      </c>
      <c r="CZ136" s="4">
        <v>100</v>
      </c>
      <c r="DA136" s="4">
        <v>100</v>
      </c>
      <c r="DB136" s="4">
        <v>100</v>
      </c>
      <c r="DC136" s="4">
        <v>100</v>
      </c>
      <c r="DD136" s="4">
        <v>100</v>
      </c>
      <c r="DE136" s="4">
        <v>100</v>
      </c>
      <c r="DF136" s="4">
        <v>100</v>
      </c>
      <c r="DG136" s="4">
        <v>100</v>
      </c>
      <c r="DH136" s="4">
        <v>100</v>
      </c>
      <c r="DI136" s="4">
        <v>94.5</v>
      </c>
      <c r="DJ136" s="4">
        <v>100</v>
      </c>
      <c r="DK136" s="4">
        <v>100</v>
      </c>
      <c r="DL136" s="4">
        <v>100</v>
      </c>
      <c r="DM136" s="4">
        <v>100</v>
      </c>
      <c r="DN136" s="4">
        <v>100</v>
      </c>
      <c r="DO136" s="4">
        <v>100</v>
      </c>
      <c r="DP136" s="4">
        <v>80.7</v>
      </c>
      <c r="DQ136" s="4">
        <v>100</v>
      </c>
      <c r="DR136" s="4">
        <v>86.73</v>
      </c>
      <c r="DS136" s="4">
        <v>90.43</v>
      </c>
      <c r="DT136" s="4">
        <v>100</v>
      </c>
      <c r="DU136" s="4">
        <v>67.77</v>
      </c>
      <c r="DV136" s="4">
        <v>100</v>
      </c>
      <c r="DW136" s="4">
        <v>95.33</v>
      </c>
      <c r="DX136" s="4">
        <v>67.03</v>
      </c>
      <c r="DY136" s="4">
        <v>84.91</v>
      </c>
      <c r="DZ136" s="4">
        <v>56.99</v>
      </c>
      <c r="EA136" s="4">
        <v>100</v>
      </c>
      <c r="EB136" s="4">
        <v>100</v>
      </c>
      <c r="EC136" s="4">
        <v>100</v>
      </c>
      <c r="ED136" s="4">
        <v>70</v>
      </c>
      <c r="EE136" s="4">
        <v>100</v>
      </c>
      <c r="EF136" s="4">
        <v>100</v>
      </c>
      <c r="EG136" s="4">
        <v>100</v>
      </c>
      <c r="EH136" s="4">
        <v>100</v>
      </c>
      <c r="EI136" s="4">
        <v>100</v>
      </c>
      <c r="EJ136" s="4">
        <v>42.48</v>
      </c>
      <c r="EK136" s="4">
        <v>100</v>
      </c>
      <c r="EL136" s="4">
        <v>100</v>
      </c>
      <c r="EM136" s="4">
        <v>100</v>
      </c>
      <c r="EN136" s="4">
        <v>0</v>
      </c>
      <c r="EO136" s="4">
        <v>100</v>
      </c>
      <c r="EP136" s="4">
        <v>100</v>
      </c>
      <c r="EQ136" s="4">
        <v>100</v>
      </c>
    </row>
    <row r="137" spans="1:147" x14ac:dyDescent="0.25">
      <c r="A137" s="1" t="s">
        <v>259</v>
      </c>
      <c r="B137" s="8"/>
      <c r="C137" s="4">
        <v>0</v>
      </c>
      <c r="D137" s="4">
        <v>0.7</v>
      </c>
      <c r="E137" s="4">
        <v>4.25</v>
      </c>
      <c r="F137" s="4">
        <v>0.59</v>
      </c>
      <c r="G137" s="4">
        <v>11.25</v>
      </c>
      <c r="H137" s="4">
        <v>43.01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/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6.85</v>
      </c>
      <c r="Z137" s="4">
        <v>0</v>
      </c>
      <c r="AA137" s="4">
        <v>10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18.96</v>
      </c>
      <c r="AJ137" s="4">
        <v>0</v>
      </c>
      <c r="AK137" s="4">
        <v>0</v>
      </c>
      <c r="AL137" s="4">
        <v>4.63</v>
      </c>
      <c r="AM137" s="4">
        <v>4.58</v>
      </c>
      <c r="AN137" s="4">
        <v>13.7</v>
      </c>
      <c r="AO137" s="4">
        <v>0</v>
      </c>
      <c r="AP137" s="4">
        <v>8.3000000000000007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56.57</v>
      </c>
      <c r="BN137" s="4">
        <v>79.78</v>
      </c>
      <c r="BO137" s="4">
        <v>0</v>
      </c>
      <c r="BP137" s="4">
        <v>44.57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11.91</v>
      </c>
      <c r="BX137" s="4">
        <v>7.05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5.5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19.3</v>
      </c>
      <c r="DQ137" s="4">
        <v>0</v>
      </c>
      <c r="DR137" s="4">
        <v>13.27</v>
      </c>
      <c r="DS137" s="4">
        <v>33.32</v>
      </c>
      <c r="DT137" s="4">
        <v>0</v>
      </c>
      <c r="DU137" s="4">
        <v>2.44</v>
      </c>
      <c r="DV137" s="4">
        <v>0</v>
      </c>
      <c r="DW137" s="4">
        <v>4.67</v>
      </c>
      <c r="DX137" s="4">
        <v>32.97</v>
      </c>
      <c r="DY137" s="4">
        <v>15.09</v>
      </c>
      <c r="DZ137" s="4">
        <v>43.01</v>
      </c>
      <c r="EA137" s="4">
        <v>0</v>
      </c>
      <c r="EB137" s="4">
        <v>0</v>
      </c>
      <c r="EC137" s="4">
        <v>0</v>
      </c>
      <c r="ED137" s="4">
        <v>30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57.52</v>
      </c>
      <c r="EK137" s="4">
        <v>0</v>
      </c>
      <c r="EL137" s="4">
        <v>0</v>
      </c>
      <c r="EM137" s="4">
        <v>0</v>
      </c>
      <c r="EN137" s="4">
        <v>100</v>
      </c>
      <c r="EO137" s="4">
        <v>0</v>
      </c>
      <c r="EP137" s="4">
        <v>0</v>
      </c>
      <c r="EQ137" s="4">
        <v>0</v>
      </c>
    </row>
    <row r="138" spans="1:147" x14ac:dyDescent="0.25">
      <c r="A138" s="1" t="s">
        <v>178</v>
      </c>
      <c r="B138" s="8"/>
      <c r="C138" s="4">
        <v>75.87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/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1.83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29.78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</row>
    <row r="139" spans="1:147" x14ac:dyDescent="0.25">
      <c r="A139" s="2" t="s">
        <v>242</v>
      </c>
      <c r="B139" s="1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</row>
    <row r="140" spans="1:147" x14ac:dyDescent="0.25">
      <c r="A140" s="1" t="s">
        <v>176</v>
      </c>
      <c r="B140" s="8"/>
      <c r="C140" s="4">
        <v>0</v>
      </c>
      <c r="D140" s="4">
        <v>100</v>
      </c>
      <c r="E140" s="4">
        <v>100</v>
      </c>
      <c r="F140" s="4">
        <v>100</v>
      </c>
      <c r="G140" s="4">
        <v>100</v>
      </c>
      <c r="H140" s="4">
        <v>51.19</v>
      </c>
      <c r="I140" s="4">
        <v>100</v>
      </c>
      <c r="J140" s="4">
        <v>100</v>
      </c>
      <c r="K140" s="4">
        <v>100</v>
      </c>
      <c r="L140" s="4">
        <v>100</v>
      </c>
      <c r="M140" s="4">
        <v>100</v>
      </c>
      <c r="N140" s="4">
        <v>100</v>
      </c>
      <c r="O140" s="4">
        <v>100</v>
      </c>
      <c r="P140" s="4"/>
      <c r="Q140" s="4">
        <v>100</v>
      </c>
      <c r="R140" s="4">
        <v>100</v>
      </c>
      <c r="S140" s="4">
        <v>0</v>
      </c>
      <c r="T140" s="4">
        <v>0</v>
      </c>
      <c r="U140" s="4">
        <v>100</v>
      </c>
      <c r="V140" s="4">
        <v>0</v>
      </c>
      <c r="W140" s="4">
        <v>100</v>
      </c>
      <c r="X140" s="4">
        <v>100</v>
      </c>
      <c r="Y140" s="4">
        <v>100</v>
      </c>
      <c r="Z140" s="4">
        <v>100</v>
      </c>
      <c r="AA140" s="4">
        <v>6</v>
      </c>
      <c r="AB140" s="4">
        <v>100</v>
      </c>
      <c r="AC140" s="4">
        <v>0</v>
      </c>
      <c r="AD140" s="4">
        <v>100</v>
      </c>
      <c r="AE140" s="4">
        <v>100</v>
      </c>
      <c r="AF140" s="4">
        <v>100</v>
      </c>
      <c r="AG140" s="4">
        <v>100</v>
      </c>
      <c r="AH140" s="4">
        <v>100</v>
      </c>
      <c r="AI140" s="4">
        <v>100</v>
      </c>
      <c r="AJ140" s="4">
        <v>100</v>
      </c>
      <c r="AK140" s="4">
        <v>0</v>
      </c>
      <c r="AL140" s="4">
        <v>95.37</v>
      </c>
      <c r="AM140" s="4">
        <v>98.75</v>
      </c>
      <c r="AN140" s="4">
        <v>100</v>
      </c>
      <c r="AO140" s="4">
        <v>100</v>
      </c>
      <c r="AP140" s="4">
        <v>77.2</v>
      </c>
      <c r="AQ140" s="4">
        <v>100</v>
      </c>
      <c r="AR140" s="4">
        <v>100</v>
      </c>
      <c r="AS140" s="4">
        <v>100</v>
      </c>
      <c r="AT140" s="4">
        <v>100</v>
      </c>
      <c r="AU140" s="4">
        <v>100</v>
      </c>
      <c r="AV140" s="4">
        <v>100</v>
      </c>
      <c r="AW140" s="4">
        <v>100</v>
      </c>
      <c r="AX140" s="4">
        <v>100</v>
      </c>
      <c r="AY140" s="4">
        <v>100</v>
      </c>
      <c r="AZ140" s="4">
        <v>100</v>
      </c>
      <c r="BA140" s="4">
        <v>100</v>
      </c>
      <c r="BB140" s="4">
        <v>100</v>
      </c>
      <c r="BC140" s="4">
        <v>100</v>
      </c>
      <c r="BD140" s="4">
        <v>100</v>
      </c>
      <c r="BE140" s="4">
        <v>100</v>
      </c>
      <c r="BF140" s="4">
        <v>100</v>
      </c>
      <c r="BG140" s="4">
        <v>100</v>
      </c>
      <c r="BH140" s="4">
        <v>100</v>
      </c>
      <c r="BI140" s="4">
        <v>100</v>
      </c>
      <c r="BJ140" s="4">
        <v>100</v>
      </c>
      <c r="BK140" s="4">
        <v>100</v>
      </c>
      <c r="BL140" s="4">
        <v>100</v>
      </c>
      <c r="BM140" s="4">
        <v>21.91</v>
      </c>
      <c r="BN140" s="4">
        <v>0</v>
      </c>
      <c r="BO140" s="4">
        <v>100</v>
      </c>
      <c r="BP140" s="4">
        <v>78.47</v>
      </c>
      <c r="BQ140" s="4">
        <v>100</v>
      </c>
      <c r="BR140" s="4">
        <v>100</v>
      </c>
      <c r="BS140" s="4">
        <v>100</v>
      </c>
      <c r="BT140" s="4">
        <v>100</v>
      </c>
      <c r="BU140" s="4">
        <v>93.96</v>
      </c>
      <c r="BV140" s="4">
        <v>100</v>
      </c>
      <c r="BW140" s="4">
        <v>86.87</v>
      </c>
      <c r="BX140" s="4">
        <v>91.69</v>
      </c>
      <c r="BY140" s="4">
        <v>100</v>
      </c>
      <c r="BZ140" s="4">
        <v>100</v>
      </c>
      <c r="CA140" s="4">
        <v>100</v>
      </c>
      <c r="CB140" s="4">
        <v>100</v>
      </c>
      <c r="CC140" s="4">
        <v>100</v>
      </c>
      <c r="CD140" s="4">
        <v>100</v>
      </c>
      <c r="CE140" s="4">
        <v>100</v>
      </c>
      <c r="CF140" s="4">
        <v>100</v>
      </c>
      <c r="CG140" s="4">
        <v>100</v>
      </c>
      <c r="CH140" s="4">
        <v>100</v>
      </c>
      <c r="CI140" s="4">
        <v>100</v>
      </c>
      <c r="CJ140" s="4">
        <v>100</v>
      </c>
      <c r="CK140" s="4">
        <v>100</v>
      </c>
      <c r="CL140" s="4">
        <v>100</v>
      </c>
      <c r="CM140" s="4">
        <v>100</v>
      </c>
      <c r="CN140" s="4">
        <v>100</v>
      </c>
      <c r="CO140" s="4">
        <v>100</v>
      </c>
      <c r="CP140" s="4">
        <v>100</v>
      </c>
      <c r="CQ140" s="4">
        <v>100</v>
      </c>
      <c r="CR140" s="4">
        <v>100</v>
      </c>
      <c r="CS140" s="4">
        <v>100</v>
      </c>
      <c r="CT140" s="4">
        <v>0</v>
      </c>
      <c r="CU140" s="4">
        <v>100</v>
      </c>
      <c r="CV140" s="4">
        <v>0</v>
      </c>
      <c r="CW140" s="4">
        <v>0</v>
      </c>
      <c r="CX140" s="4">
        <v>100</v>
      </c>
      <c r="CY140" s="4">
        <v>100</v>
      </c>
      <c r="CZ140" s="4">
        <v>100</v>
      </c>
      <c r="DA140" s="4">
        <v>100</v>
      </c>
      <c r="DB140" s="4">
        <v>100</v>
      </c>
      <c r="DC140" s="4">
        <v>0</v>
      </c>
      <c r="DD140" s="4">
        <v>100</v>
      </c>
      <c r="DE140" s="4">
        <v>100</v>
      </c>
      <c r="DF140" s="4">
        <v>100</v>
      </c>
      <c r="DG140" s="4">
        <v>100</v>
      </c>
      <c r="DH140" s="4">
        <v>100</v>
      </c>
      <c r="DI140" s="4">
        <v>100</v>
      </c>
      <c r="DJ140" s="4">
        <v>100</v>
      </c>
      <c r="DK140" s="4">
        <v>100</v>
      </c>
      <c r="DL140" s="4">
        <v>100</v>
      </c>
      <c r="DM140" s="4">
        <v>100</v>
      </c>
      <c r="DN140" s="4">
        <v>100</v>
      </c>
      <c r="DO140" s="4">
        <v>100</v>
      </c>
      <c r="DP140" s="4">
        <v>100</v>
      </c>
      <c r="DQ140" s="4">
        <v>100</v>
      </c>
      <c r="DR140" s="4">
        <v>100</v>
      </c>
      <c r="DS140" s="4">
        <v>66.680000000000007</v>
      </c>
      <c r="DT140" s="4">
        <v>100</v>
      </c>
      <c r="DU140" s="4">
        <v>100</v>
      </c>
      <c r="DV140" s="4">
        <v>100</v>
      </c>
      <c r="DW140" s="4">
        <v>100</v>
      </c>
      <c r="DX140" s="4">
        <v>100</v>
      </c>
      <c r="DY140" s="4">
        <v>100</v>
      </c>
      <c r="DZ140" s="4">
        <v>41.19</v>
      </c>
      <c r="EA140" s="4">
        <v>100</v>
      </c>
      <c r="EB140" s="4">
        <v>100</v>
      </c>
      <c r="EC140" s="4">
        <v>100</v>
      </c>
      <c r="ED140" s="4">
        <v>77</v>
      </c>
      <c r="EE140" s="4">
        <v>100</v>
      </c>
      <c r="EF140" s="4">
        <v>100</v>
      </c>
      <c r="EG140" s="4">
        <v>100</v>
      </c>
      <c r="EH140" s="4">
        <v>100</v>
      </c>
      <c r="EI140" s="4">
        <v>100</v>
      </c>
      <c r="EJ140" s="4">
        <v>18</v>
      </c>
      <c r="EK140" s="4">
        <v>100</v>
      </c>
      <c r="EL140" s="4">
        <v>100</v>
      </c>
      <c r="EM140" s="4">
        <v>100</v>
      </c>
      <c r="EN140" s="4">
        <v>89.25</v>
      </c>
      <c r="EO140" s="4">
        <v>100</v>
      </c>
      <c r="EP140" s="4">
        <v>100</v>
      </c>
      <c r="EQ140" s="4">
        <v>100</v>
      </c>
    </row>
    <row r="141" spans="1:147" x14ac:dyDescent="0.25">
      <c r="A141" s="1" t="s">
        <v>259</v>
      </c>
      <c r="B141" s="8"/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48.81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/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94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4.63</v>
      </c>
      <c r="AM141" s="4">
        <v>1.25</v>
      </c>
      <c r="AN141" s="4">
        <v>0</v>
      </c>
      <c r="AO141" s="4">
        <v>0</v>
      </c>
      <c r="AP141" s="4">
        <v>22.77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78.09</v>
      </c>
      <c r="BN141" s="4">
        <v>0</v>
      </c>
      <c r="BO141" s="4">
        <v>0</v>
      </c>
      <c r="BP141" s="4">
        <v>21.53</v>
      </c>
      <c r="BQ141" s="4">
        <v>0</v>
      </c>
      <c r="BR141" s="4">
        <v>0</v>
      </c>
      <c r="BS141" s="4">
        <v>0</v>
      </c>
      <c r="BT141" s="4">
        <v>0</v>
      </c>
      <c r="BU141" s="4">
        <v>6.04</v>
      </c>
      <c r="BV141" s="4">
        <v>0</v>
      </c>
      <c r="BW141" s="4">
        <v>13.13</v>
      </c>
      <c r="BX141" s="4">
        <v>8.31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9.57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48.81</v>
      </c>
      <c r="EA141" s="4">
        <v>0</v>
      </c>
      <c r="EB141" s="4">
        <v>0</v>
      </c>
      <c r="EC141" s="4">
        <v>0</v>
      </c>
      <c r="ED141" s="4">
        <v>23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82</v>
      </c>
      <c r="EK141" s="4">
        <v>0</v>
      </c>
      <c r="EL141" s="4">
        <v>0</v>
      </c>
      <c r="EM141" s="4">
        <v>0</v>
      </c>
      <c r="EN141" s="4">
        <v>10.75</v>
      </c>
      <c r="EO141" s="4">
        <v>0</v>
      </c>
      <c r="EP141" s="4">
        <v>0</v>
      </c>
      <c r="EQ141" s="4">
        <v>0</v>
      </c>
    </row>
    <row r="142" spans="1:147" x14ac:dyDescent="0.25">
      <c r="A142" s="1" t="s">
        <v>178</v>
      </c>
      <c r="B142" s="8"/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/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672D-31D9-4E47-9A55-E81CDBE627F0}">
  <sheetPr>
    <tabColor theme="9" tint="0.39997558519241921"/>
  </sheetPr>
  <dimension ref="A2:EL148"/>
  <sheetViews>
    <sheetView showGridLines="0" zoomScale="117" zoomScaleNormal="125" workbookViewId="0">
      <pane ySplit="3" topLeftCell="A122" activePane="bottomLeft" state="frozen"/>
      <selection pane="bottomLeft"/>
    </sheetView>
  </sheetViews>
  <sheetFormatPr defaultColWidth="8.7109375" defaultRowHeight="15" x14ac:dyDescent="0.25"/>
  <cols>
    <col min="1" max="1" width="109.42578125" bestFit="1" customWidth="1"/>
    <col min="4" max="4" width="14.7109375" customWidth="1"/>
    <col min="27" max="27" width="10.7109375" customWidth="1"/>
    <col min="28" max="28" width="11.28515625" customWidth="1"/>
    <col min="29" max="29" width="13.28515625" customWidth="1"/>
    <col min="87" max="87" width="14.140625" customWidth="1"/>
    <col min="88" max="88" width="13.140625" customWidth="1"/>
  </cols>
  <sheetData>
    <row r="2" spans="1:142" x14ac:dyDescent="0.25">
      <c r="A2" s="38" t="s">
        <v>83</v>
      </c>
      <c r="B2" s="38" t="s">
        <v>84</v>
      </c>
      <c r="C2" s="38" t="s">
        <v>85</v>
      </c>
      <c r="D2" s="38" t="s">
        <v>86</v>
      </c>
      <c r="E2" s="38" t="s">
        <v>411</v>
      </c>
      <c r="F2" s="38" t="s">
        <v>1633</v>
      </c>
      <c r="G2" s="43" t="s">
        <v>241</v>
      </c>
      <c r="H2" s="44" t="s">
        <v>1634</v>
      </c>
      <c r="I2" s="38" t="s">
        <v>1635</v>
      </c>
      <c r="J2" s="38" t="s">
        <v>1636</v>
      </c>
      <c r="K2" s="38" t="s">
        <v>1637</v>
      </c>
      <c r="L2" s="38" t="s">
        <v>1638</v>
      </c>
      <c r="M2" s="44" t="s">
        <v>1639</v>
      </c>
      <c r="N2" s="38" t="s">
        <v>240</v>
      </c>
      <c r="O2" s="38" t="s">
        <v>1640</v>
      </c>
      <c r="P2" s="43" t="s">
        <v>242</v>
      </c>
      <c r="Q2" s="44" t="s">
        <v>1641</v>
      </c>
      <c r="R2" s="38" t="s">
        <v>1642</v>
      </c>
      <c r="S2" s="38" t="s">
        <v>1643</v>
      </c>
      <c r="T2" s="38" t="s">
        <v>1644</v>
      </c>
      <c r="U2" s="38" t="s">
        <v>1645</v>
      </c>
      <c r="V2" s="44" t="s">
        <v>1646</v>
      </c>
      <c r="W2" s="38" t="s">
        <v>240</v>
      </c>
      <c r="X2" s="38" t="s">
        <v>1647</v>
      </c>
      <c r="Y2" s="45" t="s">
        <v>0</v>
      </c>
      <c r="Z2" s="43" t="s">
        <v>1</v>
      </c>
      <c r="AA2" s="38" t="s">
        <v>2</v>
      </c>
      <c r="AB2" s="38" t="s">
        <v>3</v>
      </c>
      <c r="AC2" s="38" t="s">
        <v>4</v>
      </c>
      <c r="AD2" s="38" t="s">
        <v>5</v>
      </c>
      <c r="AE2" s="38" t="s">
        <v>6</v>
      </c>
      <c r="AF2" s="38" t="s">
        <v>7</v>
      </c>
      <c r="AG2" s="38" t="s">
        <v>13</v>
      </c>
      <c r="AH2" s="43" t="s">
        <v>14</v>
      </c>
      <c r="AI2" s="38" t="s">
        <v>15</v>
      </c>
      <c r="AJ2" s="43" t="s">
        <v>16</v>
      </c>
      <c r="AK2" s="38" t="s">
        <v>17</v>
      </c>
      <c r="AL2" s="38" t="s">
        <v>18</v>
      </c>
      <c r="AM2" s="38" t="s">
        <v>19</v>
      </c>
      <c r="AN2" s="43" t="s">
        <v>20</v>
      </c>
      <c r="AO2" s="38" t="s">
        <v>21</v>
      </c>
      <c r="AP2" s="38" t="s">
        <v>22</v>
      </c>
      <c r="AQ2" s="38" t="s">
        <v>22</v>
      </c>
      <c r="AR2" s="38" t="s">
        <v>23</v>
      </c>
      <c r="AS2" s="38" t="s">
        <v>23</v>
      </c>
      <c r="AT2" s="38" t="s">
        <v>24</v>
      </c>
      <c r="AU2" s="38" t="s">
        <v>25</v>
      </c>
      <c r="AV2" s="38" t="s">
        <v>60</v>
      </c>
      <c r="AW2" s="38" t="s">
        <v>61</v>
      </c>
      <c r="AX2" s="38" t="s">
        <v>26</v>
      </c>
      <c r="AY2" s="38" t="s">
        <v>27</v>
      </c>
      <c r="AZ2" s="38" t="s">
        <v>28</v>
      </c>
      <c r="BA2" s="38" t="s">
        <v>29</v>
      </c>
      <c r="BB2" s="38" t="s">
        <v>30</v>
      </c>
      <c r="BC2" s="38" t="s">
        <v>30</v>
      </c>
      <c r="BD2" s="38" t="s">
        <v>30</v>
      </c>
      <c r="BE2" s="43" t="s">
        <v>33</v>
      </c>
      <c r="BF2" s="38" t="s">
        <v>37</v>
      </c>
      <c r="BG2" s="38" t="s">
        <v>41</v>
      </c>
      <c r="BH2" s="38" t="s">
        <v>42</v>
      </c>
      <c r="BI2" s="38" t="s">
        <v>250</v>
      </c>
      <c r="BJ2" s="38" t="s">
        <v>379</v>
      </c>
      <c r="BK2" s="38" t="s">
        <v>36</v>
      </c>
      <c r="BL2" s="38" t="s">
        <v>39</v>
      </c>
      <c r="BM2" s="38" t="s">
        <v>40</v>
      </c>
      <c r="BN2" s="38" t="s">
        <v>249</v>
      </c>
      <c r="BO2" s="38" t="s">
        <v>378</v>
      </c>
      <c r="BP2" s="43" t="s">
        <v>35</v>
      </c>
      <c r="BQ2" s="38" t="s">
        <v>43</v>
      </c>
      <c r="BR2" s="38" t="s">
        <v>44</v>
      </c>
      <c r="BS2" s="38" t="s">
        <v>45</v>
      </c>
      <c r="BT2" s="38" t="s">
        <v>251</v>
      </c>
      <c r="BU2" s="38" t="s">
        <v>46</v>
      </c>
      <c r="BV2" s="38" t="s">
        <v>47</v>
      </c>
      <c r="BW2" s="38" t="s">
        <v>48</v>
      </c>
      <c r="BX2" s="38" t="s">
        <v>49</v>
      </c>
      <c r="BY2" s="38" t="s">
        <v>50</v>
      </c>
      <c r="BZ2" s="38" t="s">
        <v>51</v>
      </c>
      <c r="CA2" s="38" t="s">
        <v>52</v>
      </c>
      <c r="CB2" s="38" t="s">
        <v>53</v>
      </c>
      <c r="CC2" s="38" t="s">
        <v>54</v>
      </c>
      <c r="CD2" s="38" t="s">
        <v>55</v>
      </c>
      <c r="CE2" s="38" t="s">
        <v>56</v>
      </c>
      <c r="CF2" s="38" t="s">
        <v>57</v>
      </c>
      <c r="CG2" s="45" t="s">
        <v>58</v>
      </c>
      <c r="CH2" s="43" t="s">
        <v>64</v>
      </c>
      <c r="CI2" s="38" t="s">
        <v>65</v>
      </c>
      <c r="CJ2" s="38" t="s">
        <v>66</v>
      </c>
      <c r="CK2" s="38" t="s">
        <v>67</v>
      </c>
      <c r="CL2" s="38" t="s">
        <v>68</v>
      </c>
      <c r="CM2" s="38" t="s">
        <v>69</v>
      </c>
      <c r="CN2" s="38" t="s">
        <v>70</v>
      </c>
      <c r="CO2" s="38" t="s">
        <v>71</v>
      </c>
      <c r="CP2" s="38" t="s">
        <v>13</v>
      </c>
      <c r="CQ2" s="43" t="s">
        <v>73</v>
      </c>
      <c r="CR2" s="43" t="s">
        <v>74</v>
      </c>
      <c r="CS2" s="38" t="s">
        <v>75</v>
      </c>
      <c r="CT2" s="38" t="s">
        <v>13</v>
      </c>
      <c r="CU2" s="43" t="s">
        <v>76</v>
      </c>
      <c r="CV2" s="38" t="s">
        <v>75</v>
      </c>
      <c r="CW2" s="38" t="s">
        <v>13</v>
      </c>
      <c r="CX2" s="43" t="s">
        <v>253</v>
      </c>
      <c r="CY2" s="38" t="s">
        <v>75</v>
      </c>
      <c r="CZ2" s="38" t="s">
        <v>13</v>
      </c>
      <c r="DA2" s="38" t="s">
        <v>129</v>
      </c>
      <c r="DB2" s="43" t="s">
        <v>254</v>
      </c>
      <c r="DC2" s="38" t="s">
        <v>75</v>
      </c>
      <c r="DD2" s="38" t="s">
        <v>13</v>
      </c>
      <c r="DE2" s="38" t="s">
        <v>129</v>
      </c>
      <c r="DF2" s="43" t="s">
        <v>120</v>
      </c>
      <c r="DG2" s="38" t="s">
        <v>75</v>
      </c>
      <c r="DH2" s="38" t="s">
        <v>13</v>
      </c>
      <c r="DI2" s="38" t="s">
        <v>129</v>
      </c>
      <c r="DJ2" s="43" t="s">
        <v>124</v>
      </c>
      <c r="DK2" s="38" t="s">
        <v>75</v>
      </c>
      <c r="DL2" s="38" t="s">
        <v>13</v>
      </c>
      <c r="DM2" s="38" t="s">
        <v>129</v>
      </c>
      <c r="DN2" s="43" t="s">
        <v>125</v>
      </c>
      <c r="DO2" s="38" t="s">
        <v>75</v>
      </c>
      <c r="DP2" s="38" t="s">
        <v>13</v>
      </c>
      <c r="DQ2" s="38" t="s">
        <v>129</v>
      </c>
      <c r="DR2" s="38" t="s">
        <v>114</v>
      </c>
      <c r="DS2" s="38" t="s">
        <v>532</v>
      </c>
      <c r="DT2" s="38" t="s">
        <v>255</v>
      </c>
      <c r="DU2" s="38" t="s">
        <v>116</v>
      </c>
      <c r="DV2" s="38" t="s">
        <v>173</v>
      </c>
      <c r="DW2" s="38" t="s">
        <v>115</v>
      </c>
      <c r="DX2" s="38" t="s">
        <v>173</v>
      </c>
      <c r="DY2" s="38" t="s">
        <v>53</v>
      </c>
      <c r="DZ2" s="38" t="s">
        <v>54</v>
      </c>
      <c r="EA2" s="38" t="s">
        <v>55</v>
      </c>
      <c r="EB2" s="38" t="s">
        <v>56</v>
      </c>
      <c r="EC2" s="38" t="s">
        <v>57</v>
      </c>
      <c r="ED2" s="45" t="s">
        <v>175</v>
      </c>
      <c r="EE2" s="43" t="s">
        <v>50</v>
      </c>
      <c r="EF2" s="38" t="s">
        <v>176</v>
      </c>
      <c r="EG2" s="38" t="s">
        <v>259</v>
      </c>
      <c r="EH2" s="38" t="s">
        <v>178</v>
      </c>
      <c r="EI2" s="43" t="s">
        <v>242</v>
      </c>
      <c r="EJ2" s="38" t="s">
        <v>176</v>
      </c>
      <c r="EK2" s="38" t="s">
        <v>259</v>
      </c>
      <c r="EL2" s="38" t="s">
        <v>178</v>
      </c>
    </row>
    <row r="3" spans="1:142" x14ac:dyDescent="0.25">
      <c r="A3" s="38" t="s">
        <v>720</v>
      </c>
      <c r="B3" s="39"/>
      <c r="C3" s="39"/>
      <c r="D3" s="39"/>
      <c r="E3" s="39"/>
      <c r="F3" s="39"/>
      <c r="G3" s="40"/>
      <c r="H3" s="41"/>
      <c r="I3" s="39"/>
      <c r="J3" s="39"/>
      <c r="K3" s="39"/>
      <c r="L3" s="39"/>
      <c r="M3" s="41"/>
      <c r="N3" s="39"/>
      <c r="O3" s="39"/>
      <c r="P3" s="40"/>
      <c r="Q3" s="41"/>
      <c r="R3" s="39"/>
      <c r="S3" s="39"/>
      <c r="T3" s="39"/>
      <c r="U3" s="39"/>
      <c r="V3" s="41"/>
      <c r="W3" s="39"/>
      <c r="X3" s="39"/>
      <c r="Y3" s="42"/>
      <c r="Z3" s="40"/>
      <c r="AA3" s="39" t="s">
        <v>8</v>
      </c>
      <c r="AB3" s="39" t="s">
        <v>9</v>
      </c>
      <c r="AC3" s="39" t="s">
        <v>9</v>
      </c>
      <c r="AD3" s="39" t="s">
        <v>10</v>
      </c>
      <c r="AE3" s="39" t="s">
        <v>11</v>
      </c>
      <c r="AF3" s="39" t="s">
        <v>12</v>
      </c>
      <c r="AG3" s="39" t="s">
        <v>59</v>
      </c>
      <c r="AH3" s="40"/>
      <c r="AI3" s="39" t="s">
        <v>8</v>
      </c>
      <c r="AJ3" s="40"/>
      <c r="AK3" s="39" t="s">
        <v>11</v>
      </c>
      <c r="AL3" s="39" t="s">
        <v>11</v>
      </c>
      <c r="AM3" s="39" t="s">
        <v>11</v>
      </c>
      <c r="AN3" s="40"/>
      <c r="AO3" s="39" t="s">
        <v>31</v>
      </c>
      <c r="AP3" s="39" t="s">
        <v>31</v>
      </c>
      <c r="AQ3" s="39" t="s">
        <v>32</v>
      </c>
      <c r="AR3" s="39" t="s">
        <v>31</v>
      </c>
      <c r="AS3" s="39" t="s">
        <v>32</v>
      </c>
      <c r="AT3" s="39" t="s">
        <v>31</v>
      </c>
      <c r="AU3" s="39" t="s">
        <v>31</v>
      </c>
      <c r="AV3" s="39" t="s">
        <v>31</v>
      </c>
      <c r="AW3" s="39" t="s">
        <v>31</v>
      </c>
      <c r="AX3" s="39" t="s">
        <v>31</v>
      </c>
      <c r="AY3" s="39" t="s">
        <v>32</v>
      </c>
      <c r="AZ3" s="39" t="s">
        <v>32</v>
      </c>
      <c r="BA3" s="39" t="s">
        <v>247</v>
      </c>
      <c r="BB3" s="39" t="s">
        <v>31</v>
      </c>
      <c r="BC3" s="39" t="s">
        <v>32</v>
      </c>
      <c r="BD3" s="39" t="s">
        <v>247</v>
      </c>
      <c r="BE3" s="40"/>
      <c r="BF3" s="39" t="s">
        <v>34</v>
      </c>
      <c r="BG3" s="39" t="s">
        <v>10</v>
      </c>
      <c r="BH3" s="39" t="s">
        <v>10</v>
      </c>
      <c r="BI3" s="39" t="s">
        <v>10</v>
      </c>
      <c r="BJ3" s="39" t="s">
        <v>10</v>
      </c>
      <c r="BK3" s="39" t="s">
        <v>38</v>
      </c>
      <c r="BL3" s="39" t="s">
        <v>248</v>
      </c>
      <c r="BM3" s="39" t="s">
        <v>248</v>
      </c>
      <c r="BN3" s="39" t="s">
        <v>248</v>
      </c>
      <c r="BO3" s="39"/>
      <c r="BP3" s="40"/>
      <c r="BQ3" s="39" t="s">
        <v>34</v>
      </c>
      <c r="BR3" s="39" t="s">
        <v>34</v>
      </c>
      <c r="BS3" s="39" t="s">
        <v>34</v>
      </c>
      <c r="BT3" s="39" t="s">
        <v>59</v>
      </c>
      <c r="BU3" s="39" t="s">
        <v>34</v>
      </c>
      <c r="BV3" s="39" t="s">
        <v>34</v>
      </c>
      <c r="BW3" s="39" t="s">
        <v>34</v>
      </c>
      <c r="BX3" s="39" t="s">
        <v>34</v>
      </c>
      <c r="BY3" s="39" t="s">
        <v>34</v>
      </c>
      <c r="BZ3" s="39" t="s">
        <v>62</v>
      </c>
      <c r="CA3" s="39" t="s">
        <v>62</v>
      </c>
      <c r="CB3" s="39" t="s">
        <v>63</v>
      </c>
      <c r="CC3" s="39" t="s">
        <v>63</v>
      </c>
      <c r="CD3" s="39" t="s">
        <v>63</v>
      </c>
      <c r="CE3" s="39" t="s">
        <v>63</v>
      </c>
      <c r="CF3" s="39" t="s">
        <v>63</v>
      </c>
      <c r="CG3" s="42"/>
      <c r="CH3" s="40"/>
      <c r="CI3" s="39" t="s">
        <v>9</v>
      </c>
      <c r="CJ3" s="39" t="s">
        <v>12</v>
      </c>
      <c r="CK3" s="39" t="s">
        <v>34</v>
      </c>
      <c r="CL3" s="39" t="s">
        <v>34</v>
      </c>
      <c r="CM3" s="39" t="s">
        <v>72</v>
      </c>
      <c r="CN3" s="39" t="s">
        <v>63</v>
      </c>
      <c r="CO3" s="39" t="s">
        <v>72</v>
      </c>
      <c r="CP3" s="39" t="s">
        <v>59</v>
      </c>
      <c r="CQ3" s="40"/>
      <c r="CR3" s="40"/>
      <c r="CS3" s="39" t="s">
        <v>252</v>
      </c>
      <c r="CT3" s="39" t="s">
        <v>59</v>
      </c>
      <c r="CU3" s="40"/>
      <c r="CV3" s="39" t="s">
        <v>252</v>
      </c>
      <c r="CW3" s="39" t="s">
        <v>59</v>
      </c>
      <c r="CX3" s="40"/>
      <c r="CY3" s="39" t="s">
        <v>252</v>
      </c>
      <c r="CZ3" s="39" t="s">
        <v>59</v>
      </c>
      <c r="DA3" s="39" t="s">
        <v>111</v>
      </c>
      <c r="DB3" s="40"/>
      <c r="DC3" s="39" t="s">
        <v>252</v>
      </c>
      <c r="DD3" s="39" t="s">
        <v>59</v>
      </c>
      <c r="DE3" s="39" t="s">
        <v>111</v>
      </c>
      <c r="DF3" s="40"/>
      <c r="DG3" s="39" t="s">
        <v>252</v>
      </c>
      <c r="DH3" s="39" t="s">
        <v>59</v>
      </c>
      <c r="DI3" s="39" t="s">
        <v>111</v>
      </c>
      <c r="DJ3" s="40"/>
      <c r="DK3" s="39" t="s">
        <v>252</v>
      </c>
      <c r="DL3" s="39" t="s">
        <v>59</v>
      </c>
      <c r="DM3" s="39" t="s">
        <v>111</v>
      </c>
      <c r="DN3" s="40"/>
      <c r="DO3" s="39" t="s">
        <v>252</v>
      </c>
      <c r="DP3" s="39" t="s">
        <v>59</v>
      </c>
      <c r="DQ3" s="39" t="s">
        <v>111</v>
      </c>
      <c r="DR3" s="39" t="s">
        <v>256</v>
      </c>
      <c r="DS3" s="39" t="s">
        <v>256</v>
      </c>
      <c r="DT3" s="39" t="s">
        <v>256</v>
      </c>
      <c r="DU3" s="39" t="s">
        <v>257</v>
      </c>
      <c r="DV3" s="39" t="s">
        <v>174</v>
      </c>
      <c r="DW3" s="39" t="s">
        <v>257</v>
      </c>
      <c r="DX3" s="39" t="s">
        <v>174</v>
      </c>
      <c r="DY3" s="39" t="s">
        <v>258</v>
      </c>
      <c r="DZ3" s="39" t="s">
        <v>258</v>
      </c>
      <c r="EA3" s="39" t="s">
        <v>258</v>
      </c>
      <c r="EB3" s="39" t="s">
        <v>258</v>
      </c>
      <c r="EC3" s="39" t="s">
        <v>258</v>
      </c>
      <c r="ED3" s="42"/>
      <c r="EE3" s="40"/>
      <c r="EF3" s="39"/>
      <c r="EG3" s="39"/>
      <c r="EH3" s="39"/>
      <c r="EI3" s="40"/>
      <c r="EJ3" s="39"/>
      <c r="EK3" s="39"/>
      <c r="EL3" s="39"/>
    </row>
    <row r="4" spans="1:142" x14ac:dyDescent="0.25">
      <c r="A4" s="37" t="s">
        <v>243</v>
      </c>
      <c r="B4" s="4" t="s">
        <v>244</v>
      </c>
      <c r="C4" s="4" t="s">
        <v>245</v>
      </c>
      <c r="D4" s="119" t="s">
        <v>246</v>
      </c>
      <c r="E4" s="4" t="s">
        <v>82</v>
      </c>
      <c r="F4" s="4">
        <v>95.62</v>
      </c>
      <c r="G4" s="6"/>
      <c r="H4" s="32">
        <v>25.1</v>
      </c>
      <c r="I4" s="4">
        <v>19.3</v>
      </c>
      <c r="J4" s="4">
        <v>3.5</v>
      </c>
      <c r="K4" s="4">
        <v>1.6</v>
      </c>
      <c r="L4" s="4">
        <v>0.7</v>
      </c>
      <c r="M4" s="32">
        <v>62.3</v>
      </c>
      <c r="N4" s="4">
        <v>87.4</v>
      </c>
      <c r="O4" s="4">
        <v>71</v>
      </c>
      <c r="P4" s="6"/>
      <c r="Q4" s="32">
        <v>0.4</v>
      </c>
      <c r="R4" s="4">
        <v>0</v>
      </c>
      <c r="S4" s="4">
        <v>0</v>
      </c>
      <c r="T4" s="4">
        <v>0</v>
      </c>
      <c r="U4" s="4">
        <v>0.4</v>
      </c>
      <c r="V4" s="32">
        <v>87</v>
      </c>
      <c r="W4" s="4">
        <v>87.4</v>
      </c>
      <c r="X4" s="4">
        <v>99</v>
      </c>
      <c r="Y4" s="5"/>
      <c r="Z4" s="6"/>
      <c r="AA4" s="4">
        <v>69826.02</v>
      </c>
      <c r="AB4" s="4">
        <v>4652829.8099999996</v>
      </c>
      <c r="AC4" s="4">
        <v>4652829.8099999996</v>
      </c>
      <c r="AD4" s="4">
        <v>87.86</v>
      </c>
      <c r="AE4" s="4">
        <v>10.97</v>
      </c>
      <c r="AF4" s="4"/>
      <c r="AG4" s="7">
        <v>50.4</v>
      </c>
      <c r="AH4" s="6"/>
      <c r="AI4" s="4">
        <v>19553.07</v>
      </c>
      <c r="AJ4" s="6"/>
      <c r="AK4" s="4"/>
      <c r="AL4" s="4">
        <v>12.82</v>
      </c>
      <c r="AM4" s="4">
        <v>5.81</v>
      </c>
      <c r="AN4" s="6"/>
      <c r="AO4" s="4">
        <v>0.52</v>
      </c>
      <c r="AP4" s="4">
        <v>0.02</v>
      </c>
      <c r="AQ4" s="4">
        <v>0.02</v>
      </c>
      <c r="AR4" s="4"/>
      <c r="AS4" s="4"/>
      <c r="AT4" s="4">
        <v>0.24</v>
      </c>
      <c r="AU4" s="4"/>
      <c r="AV4" s="4"/>
      <c r="AW4" s="4"/>
      <c r="AX4" s="4">
        <v>7.0000000000000007E-2</v>
      </c>
      <c r="AY4" s="4">
        <v>0.23</v>
      </c>
      <c r="AZ4" s="4"/>
      <c r="BA4" s="4">
        <v>0.46</v>
      </c>
      <c r="BB4" s="4">
        <v>0.65</v>
      </c>
      <c r="BC4" s="4">
        <v>0.28999999999999998</v>
      </c>
      <c r="BD4" s="4">
        <v>6.3E-2</v>
      </c>
      <c r="BE4" s="6"/>
      <c r="BF4" s="4">
        <v>555.54</v>
      </c>
      <c r="BG4" s="4">
        <v>23.15</v>
      </c>
      <c r="BH4" s="4">
        <v>9.2799999999999994</v>
      </c>
      <c r="BI4" s="4">
        <v>3.68</v>
      </c>
      <c r="BJ4" s="4"/>
      <c r="BK4" s="4">
        <v>0.26</v>
      </c>
      <c r="BL4" s="4">
        <v>2.8</v>
      </c>
      <c r="BM4" s="4">
        <v>0</v>
      </c>
      <c r="BN4" s="4">
        <v>10.73</v>
      </c>
      <c r="BO4" s="4"/>
      <c r="BP4" s="6"/>
      <c r="BQ4" s="4"/>
      <c r="BR4" s="4">
        <v>2.02</v>
      </c>
      <c r="BS4" s="4">
        <v>0.43</v>
      </c>
      <c r="BT4" s="4">
        <v>9</v>
      </c>
      <c r="BU4" s="4"/>
      <c r="BV4" s="4"/>
      <c r="BW4" s="4"/>
      <c r="BX4" s="4"/>
      <c r="BY4" s="4">
        <v>0.1</v>
      </c>
      <c r="BZ4" s="4"/>
      <c r="CA4" s="4"/>
      <c r="CB4" s="4"/>
      <c r="CC4" s="4"/>
      <c r="CD4" s="4">
        <v>0.91</v>
      </c>
      <c r="CE4" s="4"/>
      <c r="CF4" s="4"/>
      <c r="CG4" s="5"/>
      <c r="CH4" s="6"/>
      <c r="CI4" s="4">
        <v>4652829.8099999996</v>
      </c>
      <c r="CJ4" s="4"/>
      <c r="CK4" s="4"/>
      <c r="CL4" s="4">
        <v>80.87</v>
      </c>
      <c r="CM4" s="4"/>
      <c r="CN4" s="4">
        <v>98.41</v>
      </c>
      <c r="CO4" s="4"/>
      <c r="CP4" s="4"/>
      <c r="CQ4" s="6"/>
      <c r="CR4" s="6"/>
      <c r="CS4" s="4">
        <v>340.26</v>
      </c>
      <c r="CT4" s="4">
        <v>49</v>
      </c>
      <c r="CU4" s="6"/>
      <c r="CV4" s="4"/>
      <c r="CW4" s="4"/>
      <c r="CX4" s="6"/>
      <c r="CY4" s="4"/>
      <c r="CZ4" s="4"/>
      <c r="DA4" s="4"/>
      <c r="DB4" s="6"/>
      <c r="DC4" s="4"/>
      <c r="DD4" s="4"/>
      <c r="DE4" s="4"/>
      <c r="DF4" s="6"/>
      <c r="DG4" s="4">
        <v>30.5</v>
      </c>
      <c r="DH4" s="4">
        <v>39.49</v>
      </c>
      <c r="DI4" s="4">
        <v>205.38</v>
      </c>
      <c r="DJ4" s="6"/>
      <c r="DK4" s="4">
        <v>0.01</v>
      </c>
      <c r="DL4" s="4">
        <v>5</v>
      </c>
      <c r="DM4" s="4">
        <v>101</v>
      </c>
      <c r="DN4" s="6"/>
      <c r="DO4" s="4"/>
      <c r="DP4" s="4"/>
      <c r="DQ4" s="4"/>
      <c r="DR4" s="4">
        <v>0.18</v>
      </c>
      <c r="DS4" s="4">
        <v>0.31</v>
      </c>
      <c r="DT4" s="4"/>
      <c r="DU4" s="4"/>
      <c r="DV4" s="4"/>
      <c r="DW4" s="4"/>
      <c r="DX4" s="4"/>
      <c r="DY4" s="4">
        <v>0.32</v>
      </c>
      <c r="DZ4" s="4"/>
      <c r="EA4" s="4">
        <v>40.01</v>
      </c>
      <c r="EB4" s="4"/>
      <c r="EC4" s="4"/>
      <c r="ED4" s="5"/>
      <c r="EE4" s="6"/>
      <c r="EF4" s="4">
        <v>24.13</v>
      </c>
      <c r="EG4" s="4">
        <v>0</v>
      </c>
      <c r="EH4" s="4">
        <v>75.87</v>
      </c>
      <c r="EI4" s="6"/>
      <c r="EJ4" s="4">
        <v>0</v>
      </c>
      <c r="EK4" s="4">
        <v>0</v>
      </c>
      <c r="EL4" s="4">
        <v>0</v>
      </c>
    </row>
    <row r="5" spans="1:142" x14ac:dyDescent="0.25">
      <c r="A5" s="37" t="s">
        <v>260</v>
      </c>
      <c r="B5" s="4" t="s">
        <v>261</v>
      </c>
      <c r="C5" s="4" t="s">
        <v>262</v>
      </c>
      <c r="D5" s="119" t="s">
        <v>263</v>
      </c>
      <c r="E5" s="4" t="s">
        <v>82</v>
      </c>
      <c r="F5" s="4">
        <v>99.19</v>
      </c>
      <c r="G5" s="6"/>
      <c r="H5" s="31">
        <v>27.7</v>
      </c>
      <c r="I5" s="4">
        <v>23.9</v>
      </c>
      <c r="J5" s="4">
        <v>1.2</v>
      </c>
      <c r="K5" s="4">
        <v>1.9</v>
      </c>
      <c r="L5" s="4">
        <v>0.7</v>
      </c>
      <c r="M5" s="31">
        <v>59.7</v>
      </c>
      <c r="N5" s="4">
        <v>87.4</v>
      </c>
      <c r="O5" s="4">
        <v>68</v>
      </c>
      <c r="P5" s="6"/>
      <c r="Q5" s="32">
        <v>0.4</v>
      </c>
      <c r="R5" s="4">
        <v>0</v>
      </c>
      <c r="S5" s="4">
        <v>0</v>
      </c>
      <c r="T5" s="4">
        <v>0</v>
      </c>
      <c r="U5" s="4">
        <v>0.4</v>
      </c>
      <c r="V5" s="32">
        <v>87</v>
      </c>
      <c r="W5" s="4">
        <v>87.4</v>
      </c>
      <c r="X5" s="4">
        <v>99</v>
      </c>
      <c r="Y5" s="5"/>
      <c r="Z5" s="6"/>
      <c r="AA5" s="4">
        <v>95270.96</v>
      </c>
      <c r="AB5" s="4">
        <v>4283282.32</v>
      </c>
      <c r="AC5" s="4">
        <v>4283282.32</v>
      </c>
      <c r="AD5" s="4">
        <v>121.23</v>
      </c>
      <c r="AE5" s="4">
        <v>9.81</v>
      </c>
      <c r="AF5" s="4"/>
      <c r="AG5" s="4">
        <v>50</v>
      </c>
      <c r="AH5" s="6"/>
      <c r="AI5" s="4">
        <v>29252.92</v>
      </c>
      <c r="AJ5" s="6"/>
      <c r="AK5" s="4"/>
      <c r="AL5" s="4">
        <v>12.27</v>
      </c>
      <c r="AM5" s="4">
        <v>7.12</v>
      </c>
      <c r="AN5" s="6"/>
      <c r="AO5" s="4">
        <v>1.35</v>
      </c>
      <c r="AP5" s="4">
        <v>0.06</v>
      </c>
      <c r="AQ5" s="4">
        <v>0.06</v>
      </c>
      <c r="AR5" s="4"/>
      <c r="AS5" s="4"/>
      <c r="AT5" s="4">
        <v>0.09</v>
      </c>
      <c r="AU5" s="4"/>
      <c r="AV5" s="4"/>
      <c r="AW5" s="4">
        <v>0.03</v>
      </c>
      <c r="AX5" s="4"/>
      <c r="AY5" s="4">
        <v>0.42</v>
      </c>
      <c r="AZ5" s="4">
        <v>0.08</v>
      </c>
      <c r="BA5" s="4">
        <v>1.44</v>
      </c>
      <c r="BB5" s="4"/>
      <c r="BC5" s="4"/>
      <c r="BD5" s="4"/>
      <c r="BE5" s="6"/>
      <c r="BF5" s="4">
        <v>770.78</v>
      </c>
      <c r="BG5" s="4">
        <v>32.86</v>
      </c>
      <c r="BH5" s="4">
        <v>3.03</v>
      </c>
      <c r="BI5" s="4"/>
      <c r="BJ5" s="4"/>
      <c r="BK5" s="4">
        <v>0.38</v>
      </c>
      <c r="BL5" s="4">
        <v>1.98</v>
      </c>
      <c r="BM5" s="4">
        <v>0</v>
      </c>
      <c r="BN5" s="4"/>
      <c r="BO5" s="4"/>
      <c r="BP5" s="6"/>
      <c r="BQ5" s="4"/>
      <c r="BR5" s="4">
        <v>5</v>
      </c>
      <c r="BS5" s="4"/>
      <c r="BT5" s="4"/>
      <c r="BU5" s="4"/>
      <c r="BV5" s="4"/>
      <c r="BW5" s="4"/>
      <c r="BX5" s="4"/>
      <c r="BY5" s="4">
        <v>0.13</v>
      </c>
      <c r="BZ5" s="4"/>
      <c r="CA5" s="4"/>
      <c r="CB5" s="4"/>
      <c r="CC5" s="4"/>
      <c r="CD5" s="4"/>
      <c r="CE5" s="4"/>
      <c r="CF5" s="4"/>
      <c r="CG5" s="5"/>
      <c r="CH5" s="6"/>
      <c r="CI5" s="4">
        <v>4283282.32</v>
      </c>
      <c r="CJ5" s="4"/>
      <c r="CK5" s="4"/>
      <c r="CL5" s="4">
        <v>62.57</v>
      </c>
      <c r="CM5" s="4">
        <v>29.04</v>
      </c>
      <c r="CN5" s="4">
        <v>58.24</v>
      </c>
      <c r="CO5" s="4"/>
      <c r="CP5" s="4"/>
      <c r="CQ5" s="6"/>
      <c r="CR5" s="6"/>
      <c r="CS5" s="4">
        <v>291.14999999999998</v>
      </c>
      <c r="CT5" s="4">
        <v>50</v>
      </c>
      <c r="CU5" s="6"/>
      <c r="CV5" s="4"/>
      <c r="CW5" s="4"/>
      <c r="CX5" s="6"/>
      <c r="CY5" s="4"/>
      <c r="CZ5" s="4"/>
      <c r="DA5" s="4"/>
      <c r="DB5" s="6"/>
      <c r="DC5" s="4"/>
      <c r="DD5" s="4"/>
      <c r="DE5" s="4"/>
      <c r="DF5" s="6"/>
      <c r="DG5" s="4"/>
      <c r="DH5" s="4"/>
      <c r="DI5" s="4"/>
      <c r="DJ5" s="6"/>
      <c r="DK5" s="4"/>
      <c r="DL5" s="4"/>
      <c r="DM5" s="4"/>
      <c r="DN5" s="6"/>
      <c r="DO5" s="4"/>
      <c r="DP5" s="4"/>
      <c r="DQ5" s="4"/>
      <c r="DR5" s="4">
        <v>0.06</v>
      </c>
      <c r="DS5" s="4"/>
      <c r="DT5" s="4"/>
      <c r="DU5" s="4"/>
      <c r="DV5" s="4"/>
      <c r="DW5" s="4"/>
      <c r="DX5" s="4"/>
      <c r="DY5" s="4">
        <v>0.6</v>
      </c>
      <c r="DZ5" s="4"/>
      <c r="EA5" s="4"/>
      <c r="EB5" s="4"/>
      <c r="EC5" s="4"/>
      <c r="ED5" s="5"/>
      <c r="EE5" s="6"/>
      <c r="EF5" s="4">
        <v>99.3</v>
      </c>
      <c r="EG5" s="4">
        <v>0.7</v>
      </c>
      <c r="EH5" s="4">
        <v>0</v>
      </c>
      <c r="EI5" s="6"/>
      <c r="EJ5" s="4">
        <v>100</v>
      </c>
      <c r="EK5" s="4">
        <v>0</v>
      </c>
      <c r="EL5" s="4">
        <v>0</v>
      </c>
    </row>
    <row r="6" spans="1:142" x14ac:dyDescent="0.25">
      <c r="A6" s="37" t="s">
        <v>264</v>
      </c>
      <c r="B6" s="4" t="s">
        <v>265</v>
      </c>
      <c r="C6" s="4" t="s">
        <v>266</v>
      </c>
      <c r="D6" s="119" t="s">
        <v>267</v>
      </c>
      <c r="E6" s="4" t="s">
        <v>82</v>
      </c>
      <c r="F6" s="4">
        <v>95.24</v>
      </c>
      <c r="G6" s="6"/>
      <c r="H6" s="31">
        <v>27.3</v>
      </c>
      <c r="I6" s="4">
        <v>22.4</v>
      </c>
      <c r="J6" s="4">
        <v>2.2999999999999998</v>
      </c>
      <c r="K6" s="4">
        <v>1.9</v>
      </c>
      <c r="L6" s="4">
        <v>0.7</v>
      </c>
      <c r="M6" s="31">
        <v>60.1</v>
      </c>
      <c r="N6" s="4">
        <v>87.4</v>
      </c>
      <c r="O6" s="4">
        <v>69</v>
      </c>
      <c r="P6" s="6"/>
      <c r="Q6" s="32">
        <v>0.4</v>
      </c>
      <c r="R6" s="4">
        <v>0</v>
      </c>
      <c r="S6" s="4">
        <v>0</v>
      </c>
      <c r="T6" s="4">
        <v>0</v>
      </c>
      <c r="U6" s="4">
        <v>0.4</v>
      </c>
      <c r="V6" s="32">
        <v>87</v>
      </c>
      <c r="W6" s="4">
        <v>87.4</v>
      </c>
      <c r="X6" s="4">
        <v>99</v>
      </c>
      <c r="Y6" s="5"/>
      <c r="Z6" s="6"/>
      <c r="AA6" s="4">
        <v>89954.29</v>
      </c>
      <c r="AB6" s="4">
        <v>5139514.0999999996</v>
      </c>
      <c r="AC6" s="4">
        <v>3308593.78</v>
      </c>
      <c r="AD6" s="4">
        <v>74.25</v>
      </c>
      <c r="AE6" s="4">
        <v>6.68</v>
      </c>
      <c r="AF6" s="4"/>
      <c r="AG6" s="4">
        <v>50</v>
      </c>
      <c r="AH6" s="6"/>
      <c r="AI6" s="4">
        <v>34226.620000000003</v>
      </c>
      <c r="AJ6" s="6"/>
      <c r="AK6" s="4"/>
      <c r="AL6" s="4">
        <v>12.84</v>
      </c>
      <c r="AM6" s="4">
        <v>7.77</v>
      </c>
      <c r="AN6" s="6"/>
      <c r="AO6" s="4">
        <v>0.72</v>
      </c>
      <c r="AP6" s="4">
        <v>0.01</v>
      </c>
      <c r="AQ6" s="4">
        <v>0.01</v>
      </c>
      <c r="AR6" s="4"/>
      <c r="AS6" s="4"/>
      <c r="AT6" s="4">
        <v>0.38</v>
      </c>
      <c r="AU6" s="4"/>
      <c r="AV6" s="4"/>
      <c r="AW6" s="4"/>
      <c r="AX6" s="4"/>
      <c r="AY6" s="4">
        <v>0.35</v>
      </c>
      <c r="AZ6" s="4"/>
      <c r="BA6" s="4">
        <v>0.88</v>
      </c>
      <c r="BB6" s="4">
        <v>0.36</v>
      </c>
      <c r="BC6" s="4">
        <v>0.02</v>
      </c>
      <c r="BD6" s="4">
        <v>0.06</v>
      </c>
      <c r="BE6" s="6"/>
      <c r="BF6" s="4">
        <v>567.14</v>
      </c>
      <c r="BG6" s="4">
        <v>22.21</v>
      </c>
      <c r="BH6" s="4">
        <v>9.64</v>
      </c>
      <c r="BI6" s="4">
        <v>0.09</v>
      </c>
      <c r="BJ6" s="4"/>
      <c r="BK6" s="4">
        <v>0.46</v>
      </c>
      <c r="BL6" s="4">
        <v>2.8</v>
      </c>
      <c r="BM6" s="4"/>
      <c r="BN6" s="4">
        <v>7.14</v>
      </c>
      <c r="BO6" s="4"/>
      <c r="BP6" s="6"/>
      <c r="BQ6" s="4"/>
      <c r="BR6" s="4">
        <v>3.66</v>
      </c>
      <c r="BS6" s="4"/>
      <c r="BT6" s="4"/>
      <c r="BU6" s="4"/>
      <c r="BV6" s="4"/>
      <c r="BW6" s="4"/>
      <c r="BX6" s="4"/>
      <c r="BY6" s="4">
        <v>0.02</v>
      </c>
      <c r="BZ6" s="4"/>
      <c r="CA6" s="4"/>
      <c r="CB6" s="4">
        <v>33.28</v>
      </c>
      <c r="CC6" s="4"/>
      <c r="CD6" s="4"/>
      <c r="CE6" s="4"/>
      <c r="CF6" s="4"/>
      <c r="CG6" s="5"/>
      <c r="CH6" s="6"/>
      <c r="CI6" s="4">
        <v>3310564.94</v>
      </c>
      <c r="CJ6" s="4"/>
      <c r="CK6" s="4"/>
      <c r="CL6" s="4">
        <v>18.309999999999999</v>
      </c>
      <c r="CM6" s="4">
        <v>109.14</v>
      </c>
      <c r="CN6" s="4">
        <v>18.32</v>
      </c>
      <c r="CO6" s="4"/>
      <c r="CP6" s="4"/>
      <c r="CQ6" s="6"/>
      <c r="CR6" s="6"/>
      <c r="CS6" s="4">
        <v>277.43</v>
      </c>
      <c r="CT6" s="4">
        <v>50</v>
      </c>
      <c r="CU6" s="6"/>
      <c r="CV6" s="4"/>
      <c r="CW6" s="4"/>
      <c r="CX6" s="6"/>
      <c r="CY6" s="4">
        <v>11.55</v>
      </c>
      <c r="CZ6" s="4">
        <v>50</v>
      </c>
      <c r="DA6" s="4">
        <v>112.71</v>
      </c>
      <c r="DB6" s="6"/>
      <c r="DC6" s="4">
        <v>0.04</v>
      </c>
      <c r="DD6" s="4">
        <v>50</v>
      </c>
      <c r="DE6" s="4">
        <v>298</v>
      </c>
      <c r="DF6" s="6"/>
      <c r="DG6" s="4">
        <v>1.38</v>
      </c>
      <c r="DH6" s="4">
        <v>35</v>
      </c>
      <c r="DI6" s="4">
        <v>81</v>
      </c>
      <c r="DJ6" s="6"/>
      <c r="DK6" s="4"/>
      <c r="DL6" s="4"/>
      <c r="DM6" s="4"/>
      <c r="DN6" s="6"/>
      <c r="DO6" s="4">
        <v>2.66</v>
      </c>
      <c r="DP6" s="4">
        <v>45</v>
      </c>
      <c r="DQ6" s="4">
        <v>106.39</v>
      </c>
      <c r="DR6" s="4"/>
      <c r="DS6" s="4"/>
      <c r="DT6" s="4"/>
      <c r="DU6" s="4"/>
      <c r="DV6" s="4"/>
      <c r="DW6" s="4"/>
      <c r="DX6" s="4"/>
      <c r="DY6" s="4">
        <v>4.22</v>
      </c>
      <c r="DZ6" s="4"/>
      <c r="EA6" s="4">
        <v>29.53</v>
      </c>
      <c r="EB6" s="4"/>
      <c r="EC6" s="4"/>
      <c r="ED6" s="5"/>
      <c r="EE6" s="6"/>
      <c r="EF6" s="4">
        <v>95.75</v>
      </c>
      <c r="EG6" s="4">
        <v>4.25</v>
      </c>
      <c r="EH6" s="4">
        <v>0</v>
      </c>
      <c r="EI6" s="6"/>
      <c r="EJ6" s="4">
        <v>100</v>
      </c>
      <c r="EK6" s="4">
        <v>0</v>
      </c>
      <c r="EL6" s="4">
        <v>0</v>
      </c>
    </row>
    <row r="7" spans="1:142" x14ac:dyDescent="0.25">
      <c r="A7" s="37" t="s">
        <v>268</v>
      </c>
      <c r="B7" s="4" t="s">
        <v>269</v>
      </c>
      <c r="C7" s="4" t="s">
        <v>270</v>
      </c>
      <c r="D7" s="119" t="s">
        <v>271</v>
      </c>
      <c r="E7" s="4" t="s">
        <v>82</v>
      </c>
      <c r="F7" s="4">
        <v>96.33</v>
      </c>
      <c r="G7" s="6"/>
      <c r="H7" s="31">
        <v>27.7</v>
      </c>
      <c r="I7" s="4">
        <v>24.2</v>
      </c>
      <c r="J7" s="4">
        <v>1</v>
      </c>
      <c r="K7" s="4">
        <v>1.9</v>
      </c>
      <c r="L7" s="4">
        <v>0.7</v>
      </c>
      <c r="M7" s="31">
        <v>59.7</v>
      </c>
      <c r="N7" s="4">
        <v>87.4</v>
      </c>
      <c r="O7" s="4">
        <v>68</v>
      </c>
      <c r="P7" s="6"/>
      <c r="Q7" s="32">
        <v>0.4</v>
      </c>
      <c r="R7" s="4">
        <v>0</v>
      </c>
      <c r="S7" s="4">
        <v>0</v>
      </c>
      <c r="T7" s="4">
        <v>0</v>
      </c>
      <c r="U7" s="4">
        <v>0.4</v>
      </c>
      <c r="V7" s="32">
        <v>87</v>
      </c>
      <c r="W7" s="4">
        <v>87.4</v>
      </c>
      <c r="X7" s="4">
        <v>99</v>
      </c>
      <c r="Y7" s="5"/>
      <c r="Z7" s="6"/>
      <c r="AA7" s="4">
        <v>35398.82</v>
      </c>
      <c r="AB7" s="4">
        <v>2394330.73</v>
      </c>
      <c r="AC7" s="4">
        <v>2394330.73</v>
      </c>
      <c r="AD7" s="4">
        <v>76.61</v>
      </c>
      <c r="AE7" s="4">
        <v>8.08</v>
      </c>
      <c r="AF7" s="4"/>
      <c r="AG7" s="4">
        <v>50</v>
      </c>
      <c r="AH7" s="6"/>
      <c r="AI7" s="4">
        <v>7061.47</v>
      </c>
      <c r="AJ7" s="6"/>
      <c r="AK7" s="4">
        <v>8.31</v>
      </c>
      <c r="AL7" s="4">
        <v>2.2999999999999998</v>
      </c>
      <c r="AM7" s="4">
        <v>3.23</v>
      </c>
      <c r="AN7" s="6"/>
      <c r="AO7" s="4">
        <v>0.52</v>
      </c>
      <c r="AP7" s="4">
        <v>0.1</v>
      </c>
      <c r="AQ7" s="4">
        <v>0.44</v>
      </c>
      <c r="AR7" s="4"/>
      <c r="AS7" s="4"/>
      <c r="AT7" s="4">
        <v>0.83</v>
      </c>
      <c r="AU7" s="4"/>
      <c r="AV7" s="4"/>
      <c r="AW7" s="4"/>
      <c r="AX7" s="4"/>
      <c r="AY7" s="4">
        <v>0.19</v>
      </c>
      <c r="AZ7" s="4">
        <v>0.01</v>
      </c>
      <c r="BA7" s="4">
        <v>1.2</v>
      </c>
      <c r="BB7" s="4">
        <v>0.04</v>
      </c>
      <c r="BC7" s="4">
        <v>0.28000000000000003</v>
      </c>
      <c r="BD7" s="4">
        <v>0.06</v>
      </c>
      <c r="BE7" s="6"/>
      <c r="BF7" s="4">
        <v>879.38</v>
      </c>
      <c r="BG7" s="4">
        <v>36.9</v>
      </c>
      <c r="BH7" s="4">
        <v>13.97</v>
      </c>
      <c r="BI7" s="4"/>
      <c r="BJ7" s="4"/>
      <c r="BK7" s="4">
        <v>0.38</v>
      </c>
      <c r="BL7" s="4">
        <v>2.8</v>
      </c>
      <c r="BM7" s="4">
        <v>0</v>
      </c>
      <c r="BN7" s="4"/>
      <c r="BO7" s="4"/>
      <c r="BP7" s="6"/>
      <c r="BQ7" s="4">
        <v>0.37</v>
      </c>
      <c r="BR7" s="4">
        <v>4.5</v>
      </c>
      <c r="BS7" s="4"/>
      <c r="BT7" s="4"/>
      <c r="BU7" s="4"/>
      <c r="BV7" s="4"/>
      <c r="BW7" s="4"/>
      <c r="BX7" s="4"/>
      <c r="BY7" s="4">
        <v>0.15</v>
      </c>
      <c r="BZ7" s="4"/>
      <c r="CA7" s="4"/>
      <c r="CB7" s="4"/>
      <c r="CC7" s="4"/>
      <c r="CD7" s="4"/>
      <c r="CE7" s="4"/>
      <c r="CF7" s="4"/>
      <c r="CG7" s="5"/>
      <c r="CH7" s="6"/>
      <c r="CI7" s="4">
        <v>2413432.04</v>
      </c>
      <c r="CJ7" s="4"/>
      <c r="CK7" s="4"/>
      <c r="CL7" s="4">
        <v>36.130000000000003</v>
      </c>
      <c r="CM7" s="4">
        <v>74.94</v>
      </c>
      <c r="CN7" s="4">
        <v>13.74</v>
      </c>
      <c r="CO7" s="4">
        <v>7.36</v>
      </c>
      <c r="CP7" s="4">
        <v>50</v>
      </c>
      <c r="CQ7" s="6"/>
      <c r="CR7" s="6"/>
      <c r="CS7" s="4">
        <v>242.89</v>
      </c>
      <c r="CT7" s="4">
        <v>50</v>
      </c>
      <c r="CU7" s="6"/>
      <c r="CV7" s="4"/>
      <c r="CW7" s="4"/>
      <c r="CX7" s="6"/>
      <c r="CY7" s="4"/>
      <c r="CZ7" s="4"/>
      <c r="DA7" s="4"/>
      <c r="DB7" s="6"/>
      <c r="DC7" s="4"/>
      <c r="DD7" s="4"/>
      <c r="DE7" s="4"/>
      <c r="DF7" s="6"/>
      <c r="DG7" s="4"/>
      <c r="DH7" s="4"/>
      <c r="DI7" s="4"/>
      <c r="DJ7" s="6"/>
      <c r="DK7" s="4"/>
      <c r="DL7" s="4"/>
      <c r="DM7" s="4"/>
      <c r="DN7" s="6"/>
      <c r="DO7" s="4"/>
      <c r="DP7" s="4"/>
      <c r="DQ7" s="4"/>
      <c r="DR7" s="4"/>
      <c r="DS7" s="4"/>
      <c r="DT7" s="4"/>
      <c r="DU7" s="4"/>
      <c r="DV7" s="4"/>
      <c r="DW7" s="4"/>
      <c r="DX7" s="4"/>
      <c r="DY7" s="4">
        <v>0.84</v>
      </c>
      <c r="DZ7" s="4"/>
      <c r="EA7" s="4"/>
      <c r="EB7" s="4"/>
      <c r="EC7" s="4"/>
      <c r="ED7" s="5"/>
      <c r="EE7" s="6"/>
      <c r="EF7" s="4">
        <v>99.41</v>
      </c>
      <c r="EG7" s="4">
        <v>0.59</v>
      </c>
      <c r="EH7" s="4">
        <v>0</v>
      </c>
      <c r="EI7" s="6"/>
      <c r="EJ7" s="4">
        <v>100</v>
      </c>
      <c r="EK7" s="4">
        <v>0</v>
      </c>
      <c r="EL7" s="4">
        <v>0</v>
      </c>
    </row>
    <row r="8" spans="1:142" x14ac:dyDescent="0.25">
      <c r="A8" s="37" t="s">
        <v>273</v>
      </c>
      <c r="B8" s="4" t="s">
        <v>272</v>
      </c>
      <c r="C8" s="4" t="s">
        <v>266</v>
      </c>
      <c r="D8" s="119" t="s">
        <v>267</v>
      </c>
      <c r="E8" s="4" t="s">
        <v>82</v>
      </c>
      <c r="F8" s="4">
        <v>98.25</v>
      </c>
      <c r="G8" s="6"/>
      <c r="H8" s="31">
        <v>26.2</v>
      </c>
      <c r="I8" s="4">
        <v>21.6</v>
      </c>
      <c r="J8" s="4">
        <v>2.2000000000000002</v>
      </c>
      <c r="K8" s="4">
        <v>1.8</v>
      </c>
      <c r="L8" s="4">
        <v>0.7</v>
      </c>
      <c r="M8" s="31">
        <v>61.2</v>
      </c>
      <c r="N8" s="4">
        <v>87.4</v>
      </c>
      <c r="O8" s="4">
        <v>70</v>
      </c>
      <c r="P8" s="6"/>
      <c r="Q8" s="32">
        <v>0.4</v>
      </c>
      <c r="R8" s="4">
        <v>0</v>
      </c>
      <c r="S8" s="4">
        <v>0</v>
      </c>
      <c r="T8" s="4">
        <v>0</v>
      </c>
      <c r="U8" s="4">
        <v>0.4</v>
      </c>
      <c r="V8" s="32">
        <v>87</v>
      </c>
      <c r="W8" s="4">
        <v>87.4</v>
      </c>
      <c r="X8" s="4">
        <v>99</v>
      </c>
      <c r="Y8" s="5"/>
      <c r="Z8" s="6"/>
      <c r="AA8" s="4">
        <v>66494.27</v>
      </c>
      <c r="AB8" s="4">
        <v>4520363.46</v>
      </c>
      <c r="AC8" s="4">
        <v>2992446.12</v>
      </c>
      <c r="AD8" s="4">
        <v>73.39</v>
      </c>
      <c r="AE8" s="4">
        <v>6.93</v>
      </c>
      <c r="AF8" s="4"/>
      <c r="AG8" s="4">
        <v>50</v>
      </c>
      <c r="AH8" s="6"/>
      <c r="AI8" s="4">
        <v>30929.29</v>
      </c>
      <c r="AJ8" s="6"/>
      <c r="AK8" s="4">
        <v>1.1399999999999999</v>
      </c>
      <c r="AL8" s="4">
        <v>11.17</v>
      </c>
      <c r="AM8" s="4">
        <v>6.77</v>
      </c>
      <c r="AN8" s="6"/>
      <c r="AO8" s="4">
        <v>0.95</v>
      </c>
      <c r="AP8" s="4">
        <v>0.02</v>
      </c>
      <c r="AQ8" s="4">
        <v>0.02</v>
      </c>
      <c r="AR8" s="4"/>
      <c r="AS8" s="4"/>
      <c r="AT8" s="4">
        <v>0.16</v>
      </c>
      <c r="AU8" s="4">
        <v>7.0000000000000007E-2</v>
      </c>
      <c r="AV8" s="4"/>
      <c r="AW8" s="4"/>
      <c r="AX8" s="4"/>
      <c r="AY8" s="4">
        <v>0.47</v>
      </c>
      <c r="AZ8" s="4"/>
      <c r="BA8" s="4">
        <v>1.05</v>
      </c>
      <c r="BB8" s="4">
        <v>0.5</v>
      </c>
      <c r="BC8" s="4">
        <v>0.09</v>
      </c>
      <c r="BD8" s="4">
        <v>0.06</v>
      </c>
      <c r="BE8" s="6"/>
      <c r="BF8" s="4">
        <v>615.28</v>
      </c>
      <c r="BG8" s="4">
        <v>39.06</v>
      </c>
      <c r="BH8" s="4">
        <v>8.65</v>
      </c>
      <c r="BI8" s="4">
        <v>1.78</v>
      </c>
      <c r="BJ8" s="4"/>
      <c r="BK8" s="4">
        <v>0.38</v>
      </c>
      <c r="BL8" s="4">
        <v>2.8</v>
      </c>
      <c r="BM8" s="4"/>
      <c r="BN8" s="4">
        <v>10.34</v>
      </c>
      <c r="BO8" s="4"/>
      <c r="BP8" s="6"/>
      <c r="BQ8" s="4">
        <v>0.01</v>
      </c>
      <c r="BR8" s="4">
        <v>4.58</v>
      </c>
      <c r="BS8" s="4"/>
      <c r="BT8" s="4"/>
      <c r="BU8" s="4"/>
      <c r="BV8" s="4"/>
      <c r="BW8" s="4"/>
      <c r="BX8" s="4"/>
      <c r="BY8" s="4">
        <v>0.01</v>
      </c>
      <c r="BZ8" s="4"/>
      <c r="CA8" s="4"/>
      <c r="CB8" s="4"/>
      <c r="CC8" s="4"/>
      <c r="CD8" s="4"/>
      <c r="CE8" s="4"/>
      <c r="CF8" s="4"/>
      <c r="CG8" s="5"/>
      <c r="CH8" s="6"/>
      <c r="CI8" s="4">
        <v>2992446.12</v>
      </c>
      <c r="CJ8" s="4"/>
      <c r="CK8" s="4"/>
      <c r="CL8" s="4">
        <v>31.41</v>
      </c>
      <c r="CM8" s="4">
        <v>88.81</v>
      </c>
      <c r="CN8" s="4">
        <v>63.65</v>
      </c>
      <c r="CO8" s="4"/>
      <c r="CP8" s="4"/>
      <c r="CQ8" s="6"/>
      <c r="CR8" s="6"/>
      <c r="CS8" s="4">
        <v>244.61</v>
      </c>
      <c r="CT8" s="4">
        <v>50</v>
      </c>
      <c r="CU8" s="6"/>
      <c r="CV8" s="4"/>
      <c r="CW8" s="4"/>
      <c r="CX8" s="6"/>
      <c r="CY8" s="4">
        <v>14.09</v>
      </c>
      <c r="CZ8" s="4">
        <v>50</v>
      </c>
      <c r="DA8" s="4">
        <v>107.96</v>
      </c>
      <c r="DB8" s="6"/>
      <c r="DC8" s="4"/>
      <c r="DD8" s="4"/>
      <c r="DE8" s="4"/>
      <c r="DF8" s="6"/>
      <c r="DG8" s="4"/>
      <c r="DH8" s="4"/>
      <c r="DI8" s="4"/>
      <c r="DJ8" s="6"/>
      <c r="DK8" s="4"/>
      <c r="DL8" s="4"/>
      <c r="DM8" s="4"/>
      <c r="DN8" s="6"/>
      <c r="DO8" s="4">
        <v>0.03</v>
      </c>
      <c r="DP8" s="4">
        <v>45</v>
      </c>
      <c r="DQ8" s="4">
        <v>95.4</v>
      </c>
      <c r="DR8" s="4"/>
      <c r="DS8" s="4"/>
      <c r="DT8" s="4"/>
      <c r="DU8" s="4"/>
      <c r="DV8" s="4"/>
      <c r="DW8" s="4"/>
      <c r="DX8" s="4"/>
      <c r="DY8" s="4">
        <v>0.75</v>
      </c>
      <c r="DZ8" s="4"/>
      <c r="EA8" s="4">
        <v>36.61</v>
      </c>
      <c r="EB8" s="4"/>
      <c r="EC8" s="4"/>
      <c r="ED8" s="5"/>
      <c r="EE8" s="6"/>
      <c r="EF8" s="4">
        <v>88.75</v>
      </c>
      <c r="EG8" s="4">
        <v>11.25</v>
      </c>
      <c r="EH8" s="4">
        <v>0</v>
      </c>
      <c r="EI8" s="6"/>
      <c r="EJ8" s="4">
        <v>100</v>
      </c>
      <c r="EK8" s="4">
        <v>0</v>
      </c>
      <c r="EL8" s="4">
        <v>0</v>
      </c>
    </row>
    <row r="9" spans="1:142" x14ac:dyDescent="0.25">
      <c r="A9" s="37" t="s">
        <v>274</v>
      </c>
      <c r="B9" s="4" t="s">
        <v>275</v>
      </c>
      <c r="C9" s="4" t="s">
        <v>276</v>
      </c>
      <c r="D9" s="119" t="s">
        <v>277</v>
      </c>
      <c r="E9" s="4" t="s">
        <v>82</v>
      </c>
      <c r="F9" s="4">
        <v>96.91</v>
      </c>
      <c r="G9" s="6"/>
      <c r="H9" s="31">
        <v>20.3</v>
      </c>
      <c r="I9" s="4">
        <v>17.3</v>
      </c>
      <c r="J9" s="4">
        <v>0.9</v>
      </c>
      <c r="K9" s="4">
        <v>1.4</v>
      </c>
      <c r="L9" s="4">
        <v>0.7</v>
      </c>
      <c r="M9" s="31">
        <v>67.099999999999994</v>
      </c>
      <c r="N9" s="4">
        <v>87.4</v>
      </c>
      <c r="O9" s="4">
        <v>77</v>
      </c>
      <c r="P9" s="6"/>
      <c r="Q9" s="32">
        <v>19.899999999999999</v>
      </c>
      <c r="R9" s="4">
        <v>17.3</v>
      </c>
      <c r="S9" s="4">
        <v>0.9</v>
      </c>
      <c r="T9" s="4">
        <v>1.2</v>
      </c>
      <c r="U9" s="4">
        <v>0.4</v>
      </c>
      <c r="V9" s="32">
        <v>67.5</v>
      </c>
      <c r="W9" s="4">
        <v>87.4</v>
      </c>
      <c r="X9" s="4">
        <v>77</v>
      </c>
      <c r="Y9" s="5"/>
      <c r="Z9" s="6"/>
      <c r="AA9" s="4">
        <v>40104.339999999997</v>
      </c>
      <c r="AB9" s="4">
        <v>2849105.32</v>
      </c>
      <c r="AC9" s="4">
        <v>2849105.32</v>
      </c>
      <c r="AD9" s="4">
        <v>77.69</v>
      </c>
      <c r="AE9" s="4">
        <v>10.16</v>
      </c>
      <c r="AF9" s="4"/>
      <c r="AG9" s="4">
        <v>50</v>
      </c>
      <c r="AH9" s="6"/>
      <c r="AI9" s="4">
        <v>11630.18</v>
      </c>
      <c r="AJ9" s="6"/>
      <c r="AK9" s="4"/>
      <c r="AL9" s="4">
        <v>6.23</v>
      </c>
      <c r="AM9" s="4">
        <v>2.54</v>
      </c>
      <c r="AN9" s="6"/>
      <c r="AO9" s="4">
        <v>0.5</v>
      </c>
      <c r="AP9" s="4"/>
      <c r="AQ9" s="4"/>
      <c r="AR9" s="4"/>
      <c r="AS9" s="4"/>
      <c r="AT9" s="4"/>
      <c r="AU9" s="4"/>
      <c r="AV9" s="4"/>
      <c r="AW9" s="4"/>
      <c r="AX9" s="4"/>
      <c r="AY9" s="4">
        <v>0.25</v>
      </c>
      <c r="AZ9" s="4"/>
      <c r="BA9" s="4">
        <v>0.5</v>
      </c>
      <c r="BB9" s="4">
        <v>0.74</v>
      </c>
      <c r="BC9" s="4">
        <v>0.2</v>
      </c>
      <c r="BD9" s="4">
        <v>0.88</v>
      </c>
      <c r="BE9" s="6"/>
      <c r="BF9" s="4">
        <v>638.05999999999995</v>
      </c>
      <c r="BG9" s="4">
        <v>32.909999999999997</v>
      </c>
      <c r="BH9" s="4">
        <v>2.52</v>
      </c>
      <c r="BI9" s="4"/>
      <c r="BJ9" s="4"/>
      <c r="BK9" s="4">
        <v>0.38</v>
      </c>
      <c r="BL9" s="4">
        <v>2.8</v>
      </c>
      <c r="BM9" s="4"/>
      <c r="BN9" s="4"/>
      <c r="BO9" s="4"/>
      <c r="BP9" s="6"/>
      <c r="BQ9" s="4">
        <v>0.09</v>
      </c>
      <c r="BR9" s="4">
        <v>4.54</v>
      </c>
      <c r="BS9" s="4"/>
      <c r="BT9" s="4"/>
      <c r="BU9" s="4"/>
      <c r="BV9" s="4"/>
      <c r="BW9" s="4"/>
      <c r="BX9" s="4"/>
      <c r="BY9" s="4">
        <v>7.0000000000000007E-2</v>
      </c>
      <c r="BZ9" s="4"/>
      <c r="CA9" s="4"/>
      <c r="CB9" s="4"/>
      <c r="CC9" s="4"/>
      <c r="CD9" s="4"/>
      <c r="CE9" s="4"/>
      <c r="CF9" s="4"/>
      <c r="CG9" s="5"/>
      <c r="CH9" s="6"/>
      <c r="CI9" s="4">
        <v>2887732.12</v>
      </c>
      <c r="CJ9" s="4"/>
      <c r="CK9" s="4">
        <v>22.69</v>
      </c>
      <c r="CL9" s="4">
        <v>14.11</v>
      </c>
      <c r="CM9" s="4">
        <v>77.58</v>
      </c>
      <c r="CN9" s="4">
        <v>63.37</v>
      </c>
      <c r="CO9" s="4"/>
      <c r="CP9" s="4"/>
      <c r="CQ9" s="6"/>
      <c r="CR9" s="6"/>
      <c r="CS9" s="4">
        <v>270.93</v>
      </c>
      <c r="CT9" s="4">
        <v>50</v>
      </c>
      <c r="CU9" s="6"/>
      <c r="CV9" s="4"/>
      <c r="CW9" s="4"/>
      <c r="CX9" s="6"/>
      <c r="CY9" s="4">
        <v>15.79</v>
      </c>
      <c r="CZ9" s="4">
        <v>47.82</v>
      </c>
      <c r="DA9" s="4">
        <v>32.9</v>
      </c>
      <c r="DB9" s="6"/>
      <c r="DC9" s="4"/>
      <c r="DD9" s="4"/>
      <c r="DE9" s="4"/>
      <c r="DF9" s="6"/>
      <c r="DG9" s="4"/>
      <c r="DH9" s="4"/>
      <c r="DI9" s="4"/>
      <c r="DJ9" s="6"/>
      <c r="DK9" s="4"/>
      <c r="DL9" s="4"/>
      <c r="DM9" s="4"/>
      <c r="DN9" s="6"/>
      <c r="DO9" s="4"/>
      <c r="DP9" s="4"/>
      <c r="DQ9" s="4"/>
      <c r="DR9" s="4"/>
      <c r="DS9" s="4">
        <v>0.02</v>
      </c>
      <c r="DT9" s="4"/>
      <c r="DU9" s="4"/>
      <c r="DV9" s="4"/>
      <c r="DW9" s="4"/>
      <c r="DX9" s="4"/>
      <c r="DY9" s="4">
        <v>0.55000000000000004</v>
      </c>
      <c r="DZ9" s="4"/>
      <c r="EA9" s="4"/>
      <c r="EB9" s="4"/>
      <c r="EC9" s="4"/>
      <c r="ED9" s="5"/>
      <c r="EE9" s="6"/>
      <c r="EF9" s="4">
        <v>56.99</v>
      </c>
      <c r="EG9" s="4">
        <v>43.01</v>
      </c>
      <c r="EH9" s="4">
        <v>0</v>
      </c>
      <c r="EI9" s="6"/>
      <c r="EJ9" s="4">
        <v>51.19</v>
      </c>
      <c r="EK9" s="4">
        <v>48.81</v>
      </c>
      <c r="EL9" s="4">
        <v>0</v>
      </c>
    </row>
    <row r="10" spans="1:142" x14ac:dyDescent="0.25">
      <c r="A10" s="37" t="s">
        <v>278</v>
      </c>
      <c r="B10" s="4" t="s">
        <v>279</v>
      </c>
      <c r="C10" s="4" t="s">
        <v>280</v>
      </c>
      <c r="D10" s="119" t="s">
        <v>281</v>
      </c>
      <c r="E10" s="4" t="s">
        <v>82</v>
      </c>
      <c r="F10" s="4">
        <v>100</v>
      </c>
      <c r="G10" s="6"/>
      <c r="H10" s="31">
        <v>32.5</v>
      </c>
      <c r="I10" s="4">
        <v>28.8</v>
      </c>
      <c r="J10" s="4">
        <v>1</v>
      </c>
      <c r="K10" s="4">
        <v>1.9</v>
      </c>
      <c r="L10" s="4">
        <v>0.7</v>
      </c>
      <c r="M10" s="31">
        <v>54.9</v>
      </c>
      <c r="N10" s="4">
        <v>87.4</v>
      </c>
      <c r="O10" s="4">
        <v>63</v>
      </c>
      <c r="P10" s="6"/>
      <c r="Q10" s="32">
        <v>0.4</v>
      </c>
      <c r="R10" s="4">
        <v>0</v>
      </c>
      <c r="S10" s="4">
        <v>0</v>
      </c>
      <c r="T10" s="4">
        <v>0</v>
      </c>
      <c r="U10" s="4">
        <v>0.4</v>
      </c>
      <c r="V10" s="32">
        <v>87</v>
      </c>
      <c r="W10" s="4">
        <v>87.4</v>
      </c>
      <c r="X10" s="4">
        <v>99</v>
      </c>
      <c r="Y10" s="5"/>
      <c r="Z10" s="6"/>
      <c r="AA10" s="4">
        <v>33793.61</v>
      </c>
      <c r="AB10" s="4">
        <v>2395533.8199999998</v>
      </c>
      <c r="AC10" s="4">
        <v>2325361.4900000002</v>
      </c>
      <c r="AD10" s="4">
        <v>63.2</v>
      </c>
      <c r="AE10" s="4">
        <v>8.43</v>
      </c>
      <c r="AF10" s="4"/>
      <c r="AG10" s="4"/>
      <c r="AH10" s="6"/>
      <c r="AI10" s="4">
        <v>19503.86</v>
      </c>
      <c r="AJ10" s="6"/>
      <c r="AK10" s="4"/>
      <c r="AL10" s="4">
        <v>11.75</v>
      </c>
      <c r="AM10" s="4">
        <v>5.04</v>
      </c>
      <c r="AN10" s="6"/>
      <c r="AO10" s="4">
        <v>1.26</v>
      </c>
      <c r="AP10" s="4"/>
      <c r="AQ10" s="4">
        <v>0.04</v>
      </c>
      <c r="AR10" s="4"/>
      <c r="AS10" s="4"/>
      <c r="AT10" s="4">
        <v>0.1</v>
      </c>
      <c r="AU10" s="4">
        <v>0.28000000000000003</v>
      </c>
      <c r="AV10" s="4"/>
      <c r="AW10" s="4"/>
      <c r="AX10" s="4"/>
      <c r="AY10" s="4">
        <v>0.06</v>
      </c>
      <c r="AZ10" s="4"/>
      <c r="BA10" s="4">
        <v>1.32</v>
      </c>
      <c r="BB10" s="4"/>
      <c r="BC10" s="4">
        <v>0.01</v>
      </c>
      <c r="BD10" s="4"/>
      <c r="BE10" s="6"/>
      <c r="BF10" s="4">
        <v>772.5</v>
      </c>
      <c r="BG10" s="4">
        <v>36.659999999999997</v>
      </c>
      <c r="BH10" s="4">
        <v>6.09</v>
      </c>
      <c r="BI10" s="4"/>
      <c r="BJ10" s="4"/>
      <c r="BK10" s="4">
        <v>0.38</v>
      </c>
      <c r="BL10" s="4">
        <v>2.8</v>
      </c>
      <c r="BM10" s="4"/>
      <c r="BN10" s="4"/>
      <c r="BO10" s="4"/>
      <c r="BP10" s="6"/>
      <c r="BQ10" s="4"/>
      <c r="BR10" s="4">
        <v>3.63</v>
      </c>
      <c r="BS10" s="4">
        <v>2.63</v>
      </c>
      <c r="BT10" s="4">
        <v>9</v>
      </c>
      <c r="BU10" s="4"/>
      <c r="BV10" s="4"/>
      <c r="BW10" s="4"/>
      <c r="BX10" s="4"/>
      <c r="BY10" s="4">
        <v>0.13</v>
      </c>
      <c r="BZ10" s="4"/>
      <c r="CA10" s="4"/>
      <c r="CB10" s="4"/>
      <c r="CC10" s="4"/>
      <c r="CD10" s="4"/>
      <c r="CE10" s="4"/>
      <c r="CF10" s="4"/>
      <c r="CG10" s="5"/>
      <c r="CH10" s="6"/>
      <c r="CI10" s="4">
        <v>2325361.4900000002</v>
      </c>
      <c r="CJ10" s="4"/>
      <c r="CK10" s="4"/>
      <c r="CL10" s="4">
        <v>47.67</v>
      </c>
      <c r="CM10" s="4">
        <v>54.69</v>
      </c>
      <c r="CN10" s="4"/>
      <c r="CO10" s="4">
        <v>31.52</v>
      </c>
      <c r="CP10" s="4">
        <v>52.2</v>
      </c>
      <c r="CQ10" s="6"/>
      <c r="CR10" s="6"/>
      <c r="CS10" s="4">
        <v>246.8</v>
      </c>
      <c r="CT10" s="4">
        <v>52</v>
      </c>
      <c r="CU10" s="6"/>
      <c r="CV10" s="4"/>
      <c r="CW10" s="4"/>
      <c r="CX10" s="6"/>
      <c r="CY10" s="4"/>
      <c r="CZ10" s="4"/>
      <c r="DA10" s="4"/>
      <c r="DB10" s="6"/>
      <c r="DC10" s="4"/>
      <c r="DD10" s="4"/>
      <c r="DE10" s="4"/>
      <c r="DF10" s="6"/>
      <c r="DG10" s="4"/>
      <c r="DH10" s="4"/>
      <c r="DI10" s="4"/>
      <c r="DJ10" s="6"/>
      <c r="DK10" s="4"/>
      <c r="DL10" s="4"/>
      <c r="DM10" s="4"/>
      <c r="DN10" s="6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>
        <v>0.92</v>
      </c>
      <c r="DZ10" s="4"/>
      <c r="EA10" s="4"/>
      <c r="EB10" s="4"/>
      <c r="EC10" s="4"/>
      <c r="ED10" s="5"/>
      <c r="EE10" s="6"/>
      <c r="EF10" s="4">
        <v>100</v>
      </c>
      <c r="EG10" s="4">
        <v>0</v>
      </c>
      <c r="EH10" s="4">
        <v>0</v>
      </c>
      <c r="EI10" s="6"/>
      <c r="EJ10" s="4">
        <v>100</v>
      </c>
      <c r="EK10" s="4">
        <v>0</v>
      </c>
      <c r="EL10" s="4">
        <v>0</v>
      </c>
    </row>
    <row r="11" spans="1:142" x14ac:dyDescent="0.25">
      <c r="A11" s="37" t="s">
        <v>282</v>
      </c>
      <c r="B11" s="4" t="s">
        <v>283</v>
      </c>
      <c r="C11" s="4" t="s">
        <v>284</v>
      </c>
      <c r="D11" s="119" t="s">
        <v>285</v>
      </c>
      <c r="E11" s="4" t="s">
        <v>82</v>
      </c>
      <c r="F11" s="4">
        <v>95.55</v>
      </c>
      <c r="G11" s="6"/>
      <c r="H11" s="31">
        <v>24.6</v>
      </c>
      <c r="I11" s="4">
        <v>21</v>
      </c>
      <c r="J11" s="4">
        <v>1.1000000000000001</v>
      </c>
      <c r="K11" s="4">
        <v>1.9</v>
      </c>
      <c r="L11" s="4">
        <v>0.7</v>
      </c>
      <c r="M11" s="31">
        <v>62.8</v>
      </c>
      <c r="N11" s="4">
        <v>87.4</v>
      </c>
      <c r="O11" s="4">
        <v>72</v>
      </c>
      <c r="P11" s="6"/>
      <c r="Q11" s="32"/>
      <c r="R11" s="4"/>
      <c r="S11" s="4"/>
      <c r="T11" s="4"/>
      <c r="U11" s="4"/>
      <c r="V11" s="32"/>
      <c r="W11" s="4"/>
      <c r="X11" s="4"/>
      <c r="Y11" s="5"/>
      <c r="Z11" s="6"/>
      <c r="AA11" s="4">
        <v>37426.82</v>
      </c>
      <c r="AB11" s="4">
        <v>2489033.7400000002</v>
      </c>
      <c r="AC11" s="4">
        <v>1799160.05</v>
      </c>
      <c r="AD11" s="4">
        <v>81.81</v>
      </c>
      <c r="AE11" s="4">
        <v>8.35</v>
      </c>
      <c r="AF11" s="4"/>
      <c r="AG11" s="4">
        <v>53</v>
      </c>
      <c r="AH11" s="6"/>
      <c r="AI11" s="4">
        <v>6724.75</v>
      </c>
      <c r="AJ11" s="6"/>
      <c r="AK11" s="4"/>
      <c r="AL11" s="4"/>
      <c r="AM11" s="4"/>
      <c r="AN11" s="6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6"/>
      <c r="BF11" s="4"/>
      <c r="BG11" s="4">
        <v>17.399999999999999</v>
      </c>
      <c r="BH11" s="4">
        <v>1.81</v>
      </c>
      <c r="BI11" s="4"/>
      <c r="BJ11" s="4"/>
      <c r="BK11" s="4">
        <v>0.38</v>
      </c>
      <c r="BL11" s="4">
        <v>2.8</v>
      </c>
      <c r="BM11" s="4"/>
      <c r="BN11" s="4"/>
      <c r="BO11" s="4"/>
      <c r="BP11" s="6"/>
      <c r="BQ11" s="4">
        <v>0.15</v>
      </c>
      <c r="BR11" s="4">
        <v>4.68</v>
      </c>
      <c r="BS11" s="4"/>
      <c r="BT11" s="4"/>
      <c r="BU11" s="4"/>
      <c r="BV11" s="4"/>
      <c r="BW11" s="4"/>
      <c r="BX11" s="4"/>
      <c r="BY11" s="4">
        <v>0.21</v>
      </c>
      <c r="BZ11" s="4"/>
      <c r="CA11" s="4"/>
      <c r="CB11" s="4">
        <v>0.02</v>
      </c>
      <c r="CC11" s="4"/>
      <c r="CD11" s="4"/>
      <c r="CE11" s="4"/>
      <c r="CF11" s="4"/>
      <c r="CG11" s="5"/>
      <c r="CH11" s="6"/>
      <c r="CI11" s="4">
        <v>1797253.26</v>
      </c>
      <c r="CJ11" s="4"/>
      <c r="CK11" s="4"/>
      <c r="CL11" s="4">
        <v>26.82</v>
      </c>
      <c r="CM11" s="4">
        <v>86.99</v>
      </c>
      <c r="CN11" s="4">
        <v>20.059999999999999</v>
      </c>
      <c r="CO11" s="4">
        <v>22.78</v>
      </c>
      <c r="CP11" s="4">
        <v>50</v>
      </c>
      <c r="CQ11" s="6"/>
      <c r="CR11" s="6"/>
      <c r="CS11" s="4">
        <v>248.22</v>
      </c>
      <c r="CT11" s="4">
        <v>50</v>
      </c>
      <c r="CU11" s="6"/>
      <c r="CV11" s="4"/>
      <c r="CW11" s="4"/>
      <c r="CX11" s="6"/>
      <c r="CY11" s="4">
        <v>1.22</v>
      </c>
      <c r="CZ11" s="4">
        <v>50</v>
      </c>
      <c r="DA11" s="4">
        <v>107.41</v>
      </c>
      <c r="DB11" s="6"/>
      <c r="DC11" s="4"/>
      <c r="DD11" s="4"/>
      <c r="DE11" s="4"/>
      <c r="DF11" s="6"/>
      <c r="DG11" s="4"/>
      <c r="DH11" s="4"/>
      <c r="DI11" s="4"/>
      <c r="DJ11" s="6"/>
      <c r="DK11" s="4"/>
      <c r="DL11" s="4"/>
      <c r="DM11" s="4"/>
      <c r="DN11" s="6"/>
      <c r="DO11" s="4">
        <v>0.04</v>
      </c>
      <c r="DP11" s="4">
        <v>0.02</v>
      </c>
      <c r="DQ11" s="4"/>
      <c r="DR11" s="4"/>
      <c r="DS11" s="4"/>
      <c r="DT11" s="4"/>
      <c r="DU11" s="4"/>
      <c r="DV11" s="4"/>
      <c r="DW11" s="4"/>
      <c r="DX11" s="4"/>
      <c r="DY11" s="4">
        <v>0.79</v>
      </c>
      <c r="DZ11" s="4"/>
      <c r="EA11" s="4"/>
      <c r="EB11" s="4"/>
      <c r="EC11" s="4"/>
      <c r="ED11" s="5"/>
      <c r="EE11" s="6"/>
      <c r="EF11" s="4">
        <v>100</v>
      </c>
      <c r="EG11" s="4">
        <v>0</v>
      </c>
      <c r="EH11" s="4">
        <v>0</v>
      </c>
      <c r="EI11" s="6"/>
      <c r="EJ11" s="4">
        <v>100</v>
      </c>
      <c r="EK11" s="4">
        <v>0</v>
      </c>
      <c r="EL11" s="4">
        <v>0</v>
      </c>
    </row>
    <row r="12" spans="1:142" x14ac:dyDescent="0.25">
      <c r="A12" s="37" t="s">
        <v>286</v>
      </c>
      <c r="B12" s="4" t="s">
        <v>287</v>
      </c>
      <c r="C12" s="4" t="s">
        <v>284</v>
      </c>
      <c r="D12" s="119" t="s">
        <v>285</v>
      </c>
      <c r="E12" s="4" t="s">
        <v>82</v>
      </c>
      <c r="F12" s="4">
        <v>96.75</v>
      </c>
      <c r="G12" s="6"/>
      <c r="H12" s="31">
        <v>33.700000000000003</v>
      </c>
      <c r="I12" s="4">
        <v>29.8</v>
      </c>
      <c r="J12" s="4">
        <v>1.3</v>
      </c>
      <c r="K12" s="4">
        <v>1.9</v>
      </c>
      <c r="L12" s="4">
        <v>0.7</v>
      </c>
      <c r="M12" s="31">
        <v>53.7</v>
      </c>
      <c r="N12" s="4">
        <v>87.4</v>
      </c>
      <c r="O12" s="4">
        <v>61</v>
      </c>
      <c r="P12" s="6"/>
      <c r="Q12" s="32"/>
      <c r="R12" s="4"/>
      <c r="S12" s="4"/>
      <c r="T12" s="4"/>
      <c r="U12" s="4"/>
      <c r="V12" s="32"/>
      <c r="W12" s="4"/>
      <c r="X12" s="4"/>
      <c r="Y12" s="5"/>
      <c r="Z12" s="6"/>
      <c r="AA12" s="4">
        <v>56913.26</v>
      </c>
      <c r="AB12" s="4">
        <v>3608384.07</v>
      </c>
      <c r="AC12" s="4">
        <v>1731866.06</v>
      </c>
      <c r="AD12" s="4">
        <v>78.5</v>
      </c>
      <c r="AE12" s="4">
        <v>53.8</v>
      </c>
      <c r="AF12" s="4"/>
      <c r="AG12" s="4">
        <v>62</v>
      </c>
      <c r="AH12" s="6"/>
      <c r="AI12" s="4">
        <v>26362.34</v>
      </c>
      <c r="AJ12" s="6"/>
      <c r="AK12" s="4"/>
      <c r="AL12" s="4"/>
      <c r="AM12" s="4"/>
      <c r="AN12" s="6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6"/>
      <c r="BF12" s="4"/>
      <c r="BG12" s="4">
        <v>38.74</v>
      </c>
      <c r="BH12" s="4">
        <v>7.76</v>
      </c>
      <c r="BI12" s="4"/>
      <c r="BJ12" s="4"/>
      <c r="BK12" s="4">
        <v>0.38</v>
      </c>
      <c r="BL12" s="4">
        <v>2.8</v>
      </c>
      <c r="BM12" s="4"/>
      <c r="BN12" s="4"/>
      <c r="BO12" s="4"/>
      <c r="BP12" s="6"/>
      <c r="BQ12" s="4">
        <v>0.06</v>
      </c>
      <c r="BR12" s="4">
        <v>5.88</v>
      </c>
      <c r="BS12" s="4"/>
      <c r="BT12" s="4"/>
      <c r="BU12" s="4"/>
      <c r="BV12" s="4"/>
      <c r="BW12" s="4"/>
      <c r="BX12" s="4"/>
      <c r="BY12" s="4">
        <v>0.06</v>
      </c>
      <c r="BZ12" s="4"/>
      <c r="CA12" s="4"/>
      <c r="CB12" s="4"/>
      <c r="CC12" s="4"/>
      <c r="CD12" s="4"/>
      <c r="CE12" s="4"/>
      <c r="CF12" s="4"/>
      <c r="CG12" s="5"/>
      <c r="CH12" s="6"/>
      <c r="CI12" s="4">
        <v>1732126.88</v>
      </c>
      <c r="CJ12" s="4"/>
      <c r="CK12" s="4"/>
      <c r="CL12" s="4">
        <v>39.46</v>
      </c>
      <c r="CM12" s="4">
        <v>66.95</v>
      </c>
      <c r="CN12" s="4"/>
      <c r="CO12" s="4">
        <v>34.51</v>
      </c>
      <c r="CP12" s="4">
        <v>50</v>
      </c>
      <c r="CQ12" s="6"/>
      <c r="CR12" s="6"/>
      <c r="CS12" s="4">
        <v>235.62</v>
      </c>
      <c r="CT12" s="4">
        <v>50</v>
      </c>
      <c r="CU12" s="6"/>
      <c r="CV12" s="4"/>
      <c r="CW12" s="4"/>
      <c r="CX12" s="6"/>
      <c r="CY12" s="4"/>
      <c r="CZ12" s="4"/>
      <c r="DA12" s="4"/>
      <c r="DB12" s="6"/>
      <c r="DC12" s="4"/>
      <c r="DD12" s="4"/>
      <c r="DE12" s="4"/>
      <c r="DF12" s="6"/>
      <c r="DG12" s="4"/>
      <c r="DH12" s="4"/>
      <c r="DI12" s="4"/>
      <c r="DJ12" s="6"/>
      <c r="DK12" s="4"/>
      <c r="DL12" s="4"/>
      <c r="DM12" s="4"/>
      <c r="DN12" s="6"/>
      <c r="DO12" s="4">
        <v>0.12</v>
      </c>
      <c r="DP12" s="4"/>
      <c r="DQ12" s="4"/>
      <c r="DR12" s="4"/>
      <c r="DS12" s="4"/>
      <c r="DT12" s="4"/>
      <c r="DU12" s="4"/>
      <c r="DV12" s="4"/>
      <c r="DW12" s="4"/>
      <c r="DX12" s="4"/>
      <c r="DY12" s="4">
        <v>1.1499999999999999</v>
      </c>
      <c r="DZ12" s="4"/>
      <c r="EA12" s="4"/>
      <c r="EB12" s="4"/>
      <c r="EC12" s="4"/>
      <c r="ED12" s="5"/>
      <c r="EE12" s="6"/>
      <c r="EF12" s="4">
        <v>100</v>
      </c>
      <c r="EG12" s="4">
        <v>0</v>
      </c>
      <c r="EH12" s="4">
        <v>0</v>
      </c>
      <c r="EI12" s="6"/>
      <c r="EJ12" s="4">
        <v>100</v>
      </c>
      <c r="EK12" s="4">
        <v>0</v>
      </c>
      <c r="EL12" s="4">
        <v>0</v>
      </c>
    </row>
    <row r="13" spans="1:142" x14ac:dyDescent="0.25">
      <c r="A13" s="37" t="s">
        <v>288</v>
      </c>
      <c r="B13" s="4" t="s">
        <v>289</v>
      </c>
      <c r="C13" s="4" t="s">
        <v>284</v>
      </c>
      <c r="D13" s="119" t="s">
        <v>285</v>
      </c>
      <c r="E13" s="4" t="s">
        <v>82</v>
      </c>
      <c r="F13" s="4">
        <v>97.6</v>
      </c>
      <c r="G13" s="6"/>
      <c r="H13" s="31">
        <v>28.3</v>
      </c>
      <c r="I13" s="4">
        <v>24.2</v>
      </c>
      <c r="J13" s="4">
        <v>1.4</v>
      </c>
      <c r="K13" s="4">
        <v>1.9</v>
      </c>
      <c r="L13" s="4">
        <v>0.7</v>
      </c>
      <c r="M13" s="31">
        <v>59.1</v>
      </c>
      <c r="N13" s="4">
        <v>87.4</v>
      </c>
      <c r="O13" s="4">
        <v>68</v>
      </c>
      <c r="P13" s="6"/>
      <c r="Q13" s="32"/>
      <c r="R13" s="4"/>
      <c r="S13" s="4"/>
      <c r="T13" s="4"/>
      <c r="U13" s="4"/>
      <c r="V13" s="32"/>
      <c r="W13" s="4"/>
      <c r="X13" s="4"/>
      <c r="Y13" s="5"/>
      <c r="Z13" s="6"/>
      <c r="AA13" s="4">
        <v>51980.09</v>
      </c>
      <c r="AB13" s="4">
        <v>3862462.91</v>
      </c>
      <c r="AC13" s="4">
        <v>3862462.91</v>
      </c>
      <c r="AD13" s="4">
        <v>50.79</v>
      </c>
      <c r="AE13" s="4">
        <v>6.02</v>
      </c>
      <c r="AF13" s="4"/>
      <c r="AG13" s="4">
        <v>59</v>
      </c>
      <c r="AH13" s="6"/>
      <c r="AI13" s="4">
        <v>23485.19</v>
      </c>
      <c r="AJ13" s="6"/>
      <c r="AK13" s="4"/>
      <c r="AL13" s="4"/>
      <c r="AM13" s="4"/>
      <c r="AN13" s="6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6"/>
      <c r="BF13" s="4"/>
      <c r="BG13" s="4">
        <v>34.71</v>
      </c>
      <c r="BH13" s="4">
        <v>4.8899999999999997</v>
      </c>
      <c r="BI13" s="4"/>
      <c r="BJ13" s="4"/>
      <c r="BK13" s="4">
        <v>0.38</v>
      </c>
      <c r="BL13" s="4">
        <v>2.8</v>
      </c>
      <c r="BM13" s="4"/>
      <c r="BN13" s="4"/>
      <c r="BO13" s="4"/>
      <c r="BP13" s="6"/>
      <c r="BQ13" s="4">
        <v>0.08</v>
      </c>
      <c r="BR13" s="4">
        <v>5.56</v>
      </c>
      <c r="BS13" s="4"/>
      <c r="BT13" s="4"/>
      <c r="BU13" s="4"/>
      <c r="BV13" s="4"/>
      <c r="BW13" s="4"/>
      <c r="BX13" s="4"/>
      <c r="BY13" s="4">
        <v>0.16</v>
      </c>
      <c r="BZ13" s="4"/>
      <c r="CA13" s="4"/>
      <c r="CB13" s="4"/>
      <c r="CC13" s="4"/>
      <c r="CD13" s="4"/>
      <c r="CE13" s="4"/>
      <c r="CF13" s="4"/>
      <c r="CG13" s="5"/>
      <c r="CH13" s="6"/>
      <c r="CI13" s="4">
        <v>3860154.34</v>
      </c>
      <c r="CJ13" s="4"/>
      <c r="CK13" s="4"/>
      <c r="CL13" s="4">
        <v>84.79</v>
      </c>
      <c r="CM13" s="4"/>
      <c r="CN13" s="4">
        <v>77.86</v>
      </c>
      <c r="CO13" s="4"/>
      <c r="CP13" s="4"/>
      <c r="CQ13" s="6"/>
      <c r="CR13" s="6"/>
      <c r="CS13" s="4">
        <v>226.78</v>
      </c>
      <c r="CT13" s="4">
        <v>50</v>
      </c>
      <c r="CU13" s="6"/>
      <c r="CV13" s="4"/>
      <c r="CW13" s="4"/>
      <c r="CX13" s="6"/>
      <c r="CY13" s="4">
        <v>76.900000000000006</v>
      </c>
      <c r="CZ13" s="4">
        <v>40</v>
      </c>
      <c r="DA13" s="4">
        <v>130.11000000000001</v>
      </c>
      <c r="DB13" s="6"/>
      <c r="DC13" s="4"/>
      <c r="DD13" s="4"/>
      <c r="DE13" s="4"/>
      <c r="DF13" s="6"/>
      <c r="DG13" s="4"/>
      <c r="DH13" s="4"/>
      <c r="DI13" s="4"/>
      <c r="DJ13" s="6"/>
      <c r="DK13" s="4"/>
      <c r="DL13" s="4"/>
      <c r="DM13" s="4"/>
      <c r="DN13" s="6"/>
      <c r="DO13" s="4"/>
      <c r="DP13" s="4"/>
      <c r="DQ13" s="4"/>
      <c r="DR13" s="4">
        <v>0.01</v>
      </c>
      <c r="DS13" s="4">
        <v>0.02</v>
      </c>
      <c r="DT13" s="4"/>
      <c r="DU13" s="4"/>
      <c r="DV13" s="4"/>
      <c r="DW13" s="4"/>
      <c r="DX13" s="4"/>
      <c r="DY13" s="4">
        <v>0.62</v>
      </c>
      <c r="DZ13" s="4"/>
      <c r="EA13" s="4"/>
      <c r="EB13" s="4"/>
      <c r="EC13" s="4"/>
      <c r="ED13" s="5"/>
      <c r="EE13" s="6"/>
      <c r="EF13" s="4">
        <v>100</v>
      </c>
      <c r="EG13" s="4">
        <v>0</v>
      </c>
      <c r="EH13" s="4">
        <v>0</v>
      </c>
      <c r="EI13" s="6"/>
      <c r="EJ13" s="4">
        <v>100</v>
      </c>
      <c r="EK13" s="4">
        <v>0</v>
      </c>
      <c r="EL13" s="4">
        <v>0</v>
      </c>
    </row>
    <row r="14" spans="1:142" x14ac:dyDescent="0.25">
      <c r="A14" s="37" t="s">
        <v>290</v>
      </c>
      <c r="B14" s="4" t="s">
        <v>291</v>
      </c>
      <c r="C14" s="4" t="s">
        <v>284</v>
      </c>
      <c r="D14" s="119" t="s">
        <v>285</v>
      </c>
      <c r="E14" s="4" t="s">
        <v>82</v>
      </c>
      <c r="F14" s="4">
        <v>74.790000000000006</v>
      </c>
      <c r="G14" s="6"/>
      <c r="H14" s="31">
        <v>30.2</v>
      </c>
      <c r="I14" s="4">
        <v>26.2</v>
      </c>
      <c r="J14" s="4">
        <v>1.4</v>
      </c>
      <c r="K14" s="4">
        <v>1.9</v>
      </c>
      <c r="L14" s="4">
        <v>0.7</v>
      </c>
      <c r="M14" s="31">
        <v>57.2</v>
      </c>
      <c r="N14" s="4">
        <v>87.4</v>
      </c>
      <c r="O14" s="4">
        <v>65</v>
      </c>
      <c r="P14" s="6"/>
      <c r="Q14" s="32"/>
      <c r="R14" s="4"/>
      <c r="S14" s="4"/>
      <c r="T14" s="4"/>
      <c r="U14" s="4"/>
      <c r="V14" s="32"/>
      <c r="W14" s="4"/>
      <c r="X14" s="4"/>
      <c r="Y14" s="5"/>
      <c r="Z14" s="6"/>
      <c r="AA14" s="4">
        <v>39376.92</v>
      </c>
      <c r="AB14" s="4">
        <v>2296179.14</v>
      </c>
      <c r="AC14" s="4">
        <v>669281.89</v>
      </c>
      <c r="AD14" s="4">
        <v>122.15</v>
      </c>
      <c r="AE14" s="4"/>
      <c r="AF14" s="4"/>
      <c r="AG14" s="4">
        <v>50</v>
      </c>
      <c r="AH14" s="6"/>
      <c r="AI14" s="4">
        <v>2256.63</v>
      </c>
      <c r="AJ14" s="6"/>
      <c r="AK14" s="4"/>
      <c r="AL14" s="4"/>
      <c r="AM14" s="4"/>
      <c r="AN14" s="6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6"/>
      <c r="BF14" s="4"/>
      <c r="BG14" s="4">
        <v>6.94</v>
      </c>
      <c r="BH14" s="4">
        <v>0.37</v>
      </c>
      <c r="BI14" s="4">
        <v>11.42</v>
      </c>
      <c r="BJ14" s="4"/>
      <c r="BK14" s="4">
        <v>0.38</v>
      </c>
      <c r="BL14" s="4">
        <v>2.8</v>
      </c>
      <c r="BM14" s="4"/>
      <c r="BN14" s="4">
        <v>2.13</v>
      </c>
      <c r="BO14" s="4"/>
      <c r="BP14" s="6"/>
      <c r="BQ14" s="4">
        <v>0.23</v>
      </c>
      <c r="BR14" s="4">
        <v>5.64</v>
      </c>
      <c r="BS14" s="4"/>
      <c r="BT14" s="4"/>
      <c r="BU14" s="4"/>
      <c r="BV14" s="4"/>
      <c r="BW14" s="4"/>
      <c r="BX14" s="4"/>
      <c r="BY14" s="4">
        <v>0.4</v>
      </c>
      <c r="BZ14" s="4"/>
      <c r="CA14" s="4"/>
      <c r="CB14" s="4"/>
      <c r="CC14" s="4"/>
      <c r="CD14" s="4"/>
      <c r="CE14" s="4"/>
      <c r="CF14" s="4"/>
      <c r="CG14" s="5"/>
      <c r="CH14" s="6"/>
      <c r="CI14" s="4">
        <v>669281.89</v>
      </c>
      <c r="CJ14" s="4"/>
      <c r="CK14" s="4"/>
      <c r="CL14" s="4">
        <v>57.15</v>
      </c>
      <c r="CM14" s="4">
        <v>28.9</v>
      </c>
      <c r="CN14" s="4"/>
      <c r="CO14" s="4">
        <v>29.33</v>
      </c>
      <c r="CP14" s="4">
        <v>50</v>
      </c>
      <c r="CQ14" s="6"/>
      <c r="CR14" s="6"/>
      <c r="CS14" s="4">
        <v>226.47</v>
      </c>
      <c r="CT14" s="4">
        <v>50</v>
      </c>
      <c r="CU14" s="6"/>
      <c r="CV14" s="4"/>
      <c r="CW14" s="4"/>
      <c r="CX14" s="6"/>
      <c r="CY14" s="4">
        <v>2.14</v>
      </c>
      <c r="CZ14" s="4">
        <v>50</v>
      </c>
      <c r="DA14" s="4">
        <v>17.399999999999999</v>
      </c>
      <c r="DB14" s="6"/>
      <c r="DC14" s="4"/>
      <c r="DD14" s="4"/>
      <c r="DE14" s="4"/>
      <c r="DF14" s="6"/>
      <c r="DG14" s="4"/>
      <c r="DH14" s="4"/>
      <c r="DI14" s="4"/>
      <c r="DJ14" s="6"/>
      <c r="DK14" s="4"/>
      <c r="DL14" s="4"/>
      <c r="DM14" s="4"/>
      <c r="DN14" s="6"/>
      <c r="DO14" s="4"/>
      <c r="DP14" s="4"/>
      <c r="DQ14" s="4"/>
      <c r="DR14" s="4">
        <v>7.0000000000000007E-2</v>
      </c>
      <c r="DS14" s="4"/>
      <c r="DT14" s="4"/>
      <c r="DU14" s="4"/>
      <c r="DV14" s="4"/>
      <c r="DW14" s="4"/>
      <c r="DX14" s="4"/>
      <c r="DY14" s="4">
        <v>2.33</v>
      </c>
      <c r="DZ14" s="4"/>
      <c r="EA14" s="4"/>
      <c r="EB14" s="4"/>
      <c r="EC14" s="4"/>
      <c r="ED14" s="5"/>
      <c r="EE14" s="6"/>
      <c r="EF14" s="4">
        <v>100</v>
      </c>
      <c r="EG14" s="4">
        <v>0</v>
      </c>
      <c r="EH14" s="4">
        <v>0</v>
      </c>
      <c r="EI14" s="6"/>
      <c r="EJ14" s="4">
        <v>100</v>
      </c>
      <c r="EK14" s="4">
        <v>0</v>
      </c>
      <c r="EL14" s="4">
        <v>0</v>
      </c>
    </row>
    <row r="15" spans="1:142" x14ac:dyDescent="0.25">
      <c r="A15" s="37" t="s">
        <v>292</v>
      </c>
      <c r="B15" s="4" t="s">
        <v>293</v>
      </c>
      <c r="C15" s="4" t="s">
        <v>284</v>
      </c>
      <c r="D15" s="119" t="s">
        <v>285</v>
      </c>
      <c r="E15" s="4" t="s">
        <v>82</v>
      </c>
      <c r="F15" s="4">
        <v>94.29</v>
      </c>
      <c r="G15" s="6"/>
      <c r="H15" s="31">
        <v>30.6</v>
      </c>
      <c r="I15" s="4">
        <v>27</v>
      </c>
      <c r="J15" s="4">
        <v>1</v>
      </c>
      <c r="K15" s="4">
        <v>1.9</v>
      </c>
      <c r="L15" s="4">
        <v>0.7</v>
      </c>
      <c r="M15" s="31">
        <v>56.8</v>
      </c>
      <c r="N15" s="4">
        <v>87.4</v>
      </c>
      <c r="O15" s="4">
        <v>65</v>
      </c>
      <c r="P15" s="6"/>
      <c r="Q15" s="32"/>
      <c r="R15" s="4"/>
      <c r="S15" s="4"/>
      <c r="T15" s="4"/>
      <c r="U15" s="4"/>
      <c r="V15" s="32"/>
      <c r="W15" s="4"/>
      <c r="X15" s="4"/>
      <c r="Y15" s="5"/>
      <c r="Z15" s="6"/>
      <c r="AA15" s="4">
        <v>55283.519999999997</v>
      </c>
      <c r="AB15" s="4">
        <v>3550100.86</v>
      </c>
      <c r="AC15" s="4">
        <v>1360953.72</v>
      </c>
      <c r="AD15" s="4">
        <v>95.83</v>
      </c>
      <c r="AE15" s="4">
        <v>8.86</v>
      </c>
      <c r="AF15" s="4"/>
      <c r="AG15" s="4">
        <v>59</v>
      </c>
      <c r="AH15" s="6"/>
      <c r="AI15" s="4">
        <v>20609.8</v>
      </c>
      <c r="AJ15" s="6"/>
      <c r="AK15" s="4"/>
      <c r="AL15" s="4"/>
      <c r="AM15" s="4"/>
      <c r="AN15" s="6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6"/>
      <c r="BF15" s="4"/>
      <c r="BG15" s="4">
        <v>40.229999999999997</v>
      </c>
      <c r="BH15" s="4">
        <v>5.2</v>
      </c>
      <c r="BI15" s="4">
        <v>0.94</v>
      </c>
      <c r="BJ15" s="4"/>
      <c r="BK15" s="4">
        <v>0.38</v>
      </c>
      <c r="BL15" s="4">
        <v>2.8</v>
      </c>
      <c r="BM15" s="4"/>
      <c r="BN15" s="4">
        <v>30</v>
      </c>
      <c r="BO15" s="4"/>
      <c r="BP15" s="6"/>
      <c r="BQ15" s="4">
        <v>0.08</v>
      </c>
      <c r="BR15" s="4">
        <v>5.93</v>
      </c>
      <c r="BS15" s="4"/>
      <c r="BT15" s="4"/>
      <c r="BU15" s="4"/>
      <c r="BV15" s="4"/>
      <c r="BW15" s="4"/>
      <c r="BX15" s="4"/>
      <c r="BY15" s="4">
        <v>0.16</v>
      </c>
      <c r="BZ15" s="4"/>
      <c r="CA15" s="4"/>
      <c r="CB15" s="4"/>
      <c r="CC15" s="4"/>
      <c r="CD15" s="4"/>
      <c r="CE15" s="4"/>
      <c r="CF15" s="4"/>
      <c r="CG15" s="5"/>
      <c r="CH15" s="6"/>
      <c r="CI15" s="4">
        <v>1360952.3200000001</v>
      </c>
      <c r="CJ15" s="4"/>
      <c r="CK15" s="4"/>
      <c r="CL15" s="4">
        <v>45.46</v>
      </c>
      <c r="CM15" s="4">
        <v>60.64</v>
      </c>
      <c r="CN15" s="4"/>
      <c r="CO15" s="4">
        <v>44.86</v>
      </c>
      <c r="CP15" s="4">
        <v>50</v>
      </c>
      <c r="CQ15" s="6"/>
      <c r="CR15" s="6"/>
      <c r="CS15" s="4">
        <v>204.93</v>
      </c>
      <c r="CT15" s="4">
        <v>50</v>
      </c>
      <c r="CU15" s="6"/>
      <c r="CV15" s="4"/>
      <c r="CW15" s="4"/>
      <c r="CX15" s="6"/>
      <c r="CY15" s="4"/>
      <c r="CZ15" s="4"/>
      <c r="DA15" s="4"/>
      <c r="DB15" s="6"/>
      <c r="DC15" s="4"/>
      <c r="DD15" s="4"/>
      <c r="DE15" s="4"/>
      <c r="DF15" s="6"/>
      <c r="DG15" s="4"/>
      <c r="DH15" s="4"/>
      <c r="DI15" s="4"/>
      <c r="DJ15" s="6"/>
      <c r="DK15" s="4"/>
      <c r="DL15" s="4"/>
      <c r="DM15" s="4"/>
      <c r="DN15" s="6"/>
      <c r="DO15" s="4"/>
      <c r="DP15" s="4"/>
      <c r="DQ15" s="4"/>
      <c r="DR15" s="4">
        <v>0.04</v>
      </c>
      <c r="DS15" s="4">
        <v>0.01</v>
      </c>
      <c r="DT15" s="4"/>
      <c r="DU15" s="4"/>
      <c r="DV15" s="4"/>
      <c r="DW15" s="4"/>
      <c r="DX15" s="4"/>
      <c r="DY15" s="4">
        <v>0.57999999999999996</v>
      </c>
      <c r="DZ15" s="4"/>
      <c r="EA15" s="4"/>
      <c r="EB15" s="4"/>
      <c r="EC15" s="4"/>
      <c r="ED15" s="5"/>
      <c r="EE15" s="6"/>
      <c r="EF15" s="4">
        <v>100</v>
      </c>
      <c r="EG15" s="4">
        <v>0</v>
      </c>
      <c r="EH15" s="4">
        <v>0</v>
      </c>
      <c r="EI15" s="6"/>
      <c r="EJ15" s="4">
        <v>100</v>
      </c>
      <c r="EK15" s="4">
        <v>0</v>
      </c>
      <c r="EL15" s="4">
        <v>0</v>
      </c>
    </row>
    <row r="16" spans="1:142" x14ac:dyDescent="0.25">
      <c r="A16" s="37" t="s">
        <v>294</v>
      </c>
      <c r="B16" s="4" t="s">
        <v>295</v>
      </c>
      <c r="C16" s="4" t="s">
        <v>284</v>
      </c>
      <c r="D16" s="119" t="s">
        <v>285</v>
      </c>
      <c r="E16" s="4" t="s">
        <v>82</v>
      </c>
      <c r="F16" s="4">
        <v>90.53</v>
      </c>
      <c r="G16" s="6"/>
      <c r="H16" s="31">
        <v>27</v>
      </c>
      <c r="I16" s="4">
        <v>23.4</v>
      </c>
      <c r="J16" s="4">
        <v>1</v>
      </c>
      <c r="K16" s="4">
        <v>1.9</v>
      </c>
      <c r="L16" s="4">
        <v>0.7</v>
      </c>
      <c r="M16" s="31">
        <v>60.4</v>
      </c>
      <c r="N16" s="4">
        <v>87.4</v>
      </c>
      <c r="O16" s="4">
        <v>69</v>
      </c>
      <c r="P16" s="6"/>
      <c r="Q16" s="32"/>
      <c r="R16" s="4"/>
      <c r="S16" s="4"/>
      <c r="T16" s="4"/>
      <c r="U16" s="4"/>
      <c r="V16" s="32"/>
      <c r="W16" s="4"/>
      <c r="X16" s="4"/>
      <c r="Y16" s="5"/>
      <c r="Z16" s="6"/>
      <c r="AA16" s="4">
        <v>20167.759999999998</v>
      </c>
      <c r="AB16" s="4">
        <v>1353371.11</v>
      </c>
      <c r="AC16" s="4">
        <v>1275237.05</v>
      </c>
      <c r="AD16" s="4">
        <v>103.21</v>
      </c>
      <c r="AE16" s="4">
        <v>9.11</v>
      </c>
      <c r="AF16" s="4"/>
      <c r="AG16" s="4">
        <v>55</v>
      </c>
      <c r="AH16" s="6"/>
      <c r="AI16" s="4">
        <v>5932.41</v>
      </c>
      <c r="AJ16" s="6"/>
      <c r="AK16" s="4"/>
      <c r="AL16" s="4"/>
      <c r="AM16" s="4"/>
      <c r="AN16" s="6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6"/>
      <c r="BF16" s="4"/>
      <c r="BG16" s="4">
        <v>28.48</v>
      </c>
      <c r="BH16" s="4">
        <v>3.14</v>
      </c>
      <c r="BI16" s="4"/>
      <c r="BJ16" s="4"/>
      <c r="BK16" s="4">
        <v>0.38</v>
      </c>
      <c r="BL16" s="4">
        <v>2.8</v>
      </c>
      <c r="BM16" s="4"/>
      <c r="BN16" s="4"/>
      <c r="BO16" s="4"/>
      <c r="BP16" s="6"/>
      <c r="BQ16" s="4">
        <v>0.12</v>
      </c>
      <c r="BR16" s="4">
        <v>4.6900000000000004</v>
      </c>
      <c r="BS16" s="4"/>
      <c r="BT16" s="4"/>
      <c r="BU16" s="4"/>
      <c r="BV16" s="4"/>
      <c r="BW16" s="4"/>
      <c r="BX16" s="4"/>
      <c r="BY16" s="4">
        <v>0.17</v>
      </c>
      <c r="BZ16" s="4"/>
      <c r="CA16" s="4"/>
      <c r="CB16" s="4"/>
      <c r="CC16" s="4"/>
      <c r="CD16" s="4"/>
      <c r="CE16" s="4"/>
      <c r="CF16" s="4"/>
      <c r="CG16" s="5"/>
      <c r="CH16" s="6"/>
      <c r="CI16" s="4">
        <v>1275237.05</v>
      </c>
      <c r="CJ16" s="4"/>
      <c r="CK16" s="4"/>
      <c r="CL16" s="4">
        <v>44.76</v>
      </c>
      <c r="CM16" s="4">
        <v>66.17</v>
      </c>
      <c r="CN16" s="4"/>
      <c r="CO16" s="4">
        <v>33.61</v>
      </c>
      <c r="CP16" s="4">
        <v>50</v>
      </c>
      <c r="CQ16" s="6"/>
      <c r="CR16" s="6"/>
      <c r="CS16" s="4">
        <v>209.75</v>
      </c>
      <c r="CT16" s="4">
        <v>50</v>
      </c>
      <c r="CU16" s="6"/>
      <c r="CV16" s="4"/>
      <c r="CW16" s="4"/>
      <c r="CX16" s="6"/>
      <c r="CY16" s="4"/>
      <c r="CZ16" s="4"/>
      <c r="DA16" s="4"/>
      <c r="DB16" s="6"/>
      <c r="DC16" s="4"/>
      <c r="DD16" s="4"/>
      <c r="DE16" s="4"/>
      <c r="DF16" s="6"/>
      <c r="DG16" s="4"/>
      <c r="DH16" s="4"/>
      <c r="DI16" s="4"/>
      <c r="DJ16" s="6"/>
      <c r="DK16" s="4"/>
      <c r="DL16" s="4"/>
      <c r="DM16" s="4"/>
      <c r="DN16" s="6"/>
      <c r="DO16" s="4"/>
      <c r="DP16" s="4"/>
      <c r="DQ16" s="4"/>
      <c r="DR16" s="4">
        <v>0.05</v>
      </c>
      <c r="DS16" s="4">
        <v>0.01</v>
      </c>
      <c r="DT16" s="4"/>
      <c r="DU16" s="4"/>
      <c r="DV16" s="4"/>
      <c r="DW16" s="4"/>
      <c r="DX16" s="4"/>
      <c r="DY16" s="4">
        <v>0.75</v>
      </c>
      <c r="DZ16" s="4"/>
      <c r="EA16" s="4"/>
      <c r="EB16" s="4"/>
      <c r="EC16" s="4"/>
      <c r="ED16" s="5"/>
      <c r="EE16" s="6"/>
      <c r="EF16" s="4">
        <v>100</v>
      </c>
      <c r="EG16" s="4">
        <v>0</v>
      </c>
      <c r="EH16" s="4">
        <v>0</v>
      </c>
      <c r="EI16" s="6"/>
      <c r="EJ16" s="4">
        <v>100</v>
      </c>
      <c r="EK16" s="4">
        <v>0</v>
      </c>
      <c r="EL16" s="4">
        <v>0</v>
      </c>
    </row>
    <row r="17" spans="1:142" x14ac:dyDescent="0.25">
      <c r="A17" s="37" t="s">
        <v>296</v>
      </c>
      <c r="B17" s="4" t="s">
        <v>297</v>
      </c>
      <c r="C17" s="4" t="s">
        <v>284</v>
      </c>
      <c r="D17" s="119" t="s">
        <v>285</v>
      </c>
      <c r="E17" s="4" t="s">
        <v>82</v>
      </c>
      <c r="F17" s="4">
        <v>92.34</v>
      </c>
      <c r="G17" s="6"/>
      <c r="H17" s="31">
        <v>31.9</v>
      </c>
      <c r="I17" s="4">
        <v>28.2</v>
      </c>
      <c r="J17" s="4">
        <v>1.1000000000000001</v>
      </c>
      <c r="K17" s="4">
        <v>1.9</v>
      </c>
      <c r="L17" s="4">
        <v>0.7</v>
      </c>
      <c r="M17" s="31">
        <v>55.5</v>
      </c>
      <c r="N17" s="4">
        <v>87.4</v>
      </c>
      <c r="O17" s="4">
        <v>64</v>
      </c>
      <c r="P17" s="6"/>
      <c r="Q17" s="32"/>
      <c r="R17" s="4"/>
      <c r="S17" s="4"/>
      <c r="T17" s="4"/>
      <c r="U17" s="4"/>
      <c r="V17" s="32"/>
      <c r="W17" s="4"/>
      <c r="X17" s="4"/>
      <c r="Y17" s="5"/>
      <c r="Z17" s="6"/>
      <c r="AA17" s="4">
        <v>34367.18</v>
      </c>
      <c r="AB17" s="4">
        <v>2286808.96</v>
      </c>
      <c r="AC17" s="4">
        <v>1475201.04</v>
      </c>
      <c r="AD17" s="4">
        <v>72.09</v>
      </c>
      <c r="AE17" s="4">
        <v>7</v>
      </c>
      <c r="AF17" s="4"/>
      <c r="AG17" s="4">
        <v>57</v>
      </c>
      <c r="AH17" s="6"/>
      <c r="AI17" s="4">
        <v>16361.62</v>
      </c>
      <c r="AJ17" s="6"/>
      <c r="AK17" s="4"/>
      <c r="AL17" s="4"/>
      <c r="AM17" s="4"/>
      <c r="AN17" s="6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6"/>
      <c r="BF17" s="4"/>
      <c r="BG17" s="4">
        <v>31.68</v>
      </c>
      <c r="BH17" s="4">
        <v>6.23</v>
      </c>
      <c r="BI17" s="4"/>
      <c r="BJ17" s="4"/>
      <c r="BK17" s="4">
        <v>0.38</v>
      </c>
      <c r="BL17" s="4">
        <v>2.8</v>
      </c>
      <c r="BM17" s="4"/>
      <c r="BN17" s="4"/>
      <c r="BO17" s="4"/>
      <c r="BP17" s="6"/>
      <c r="BQ17" s="4">
        <v>0.09</v>
      </c>
      <c r="BR17" s="4">
        <v>5.92</v>
      </c>
      <c r="BS17" s="4"/>
      <c r="BT17" s="4"/>
      <c r="BU17" s="4"/>
      <c r="BV17" s="4"/>
      <c r="BW17" s="4"/>
      <c r="BX17" s="4"/>
      <c r="BY17" s="4">
        <v>0.19</v>
      </c>
      <c r="BZ17" s="4"/>
      <c r="CA17" s="4"/>
      <c r="CB17" s="4"/>
      <c r="CC17" s="4"/>
      <c r="CD17" s="4"/>
      <c r="CE17" s="4"/>
      <c r="CF17" s="4"/>
      <c r="CG17" s="5"/>
      <c r="CH17" s="6"/>
      <c r="CI17" s="4"/>
      <c r="CJ17" s="4"/>
      <c r="CK17" s="4"/>
      <c r="CL17" s="4"/>
      <c r="CM17" s="4"/>
      <c r="CN17" s="4"/>
      <c r="CO17" s="4"/>
      <c r="CP17" s="4"/>
      <c r="CQ17" s="6"/>
      <c r="CR17" s="6"/>
      <c r="CS17" s="4"/>
      <c r="CT17" s="4"/>
      <c r="CU17" s="6"/>
      <c r="CV17" s="4"/>
      <c r="CW17" s="4"/>
      <c r="CX17" s="6"/>
      <c r="CY17" s="4"/>
      <c r="CZ17" s="4"/>
      <c r="DA17" s="4"/>
      <c r="DB17" s="6"/>
      <c r="DC17" s="4"/>
      <c r="DD17" s="4"/>
      <c r="DE17" s="4"/>
      <c r="DF17" s="6"/>
      <c r="DG17" s="4"/>
      <c r="DH17" s="4"/>
      <c r="DI17" s="4"/>
      <c r="DJ17" s="6"/>
      <c r="DK17" s="4"/>
      <c r="DL17" s="4"/>
      <c r="DM17" s="4"/>
      <c r="DN17" s="6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5"/>
      <c r="EE17" s="6"/>
      <c r="EF17" s="4"/>
      <c r="EG17" s="4"/>
      <c r="EH17" s="4"/>
      <c r="EI17" s="6"/>
      <c r="EJ17" s="4"/>
      <c r="EK17" s="4"/>
      <c r="EL17" s="4"/>
    </row>
    <row r="18" spans="1:142" x14ac:dyDescent="0.25">
      <c r="A18" s="37" t="s">
        <v>298</v>
      </c>
      <c r="B18" s="4" t="s">
        <v>299</v>
      </c>
      <c r="C18" s="4" t="s">
        <v>284</v>
      </c>
      <c r="D18" s="119" t="s">
        <v>285</v>
      </c>
      <c r="E18" s="4" t="s">
        <v>82</v>
      </c>
      <c r="F18" s="4">
        <v>86.85</v>
      </c>
      <c r="G18" s="6"/>
      <c r="H18" s="31">
        <v>32</v>
      </c>
      <c r="I18" s="4">
        <v>28.2</v>
      </c>
      <c r="J18" s="4">
        <v>1.2</v>
      </c>
      <c r="K18" s="4">
        <v>1.9</v>
      </c>
      <c r="L18" s="4">
        <v>0.7</v>
      </c>
      <c r="M18" s="31">
        <v>55.4</v>
      </c>
      <c r="N18" s="4">
        <v>87.4</v>
      </c>
      <c r="O18" s="4">
        <v>63</v>
      </c>
      <c r="P18" s="6"/>
      <c r="Q18" s="32"/>
      <c r="R18" s="4"/>
      <c r="S18" s="4"/>
      <c r="T18" s="4"/>
      <c r="U18" s="4"/>
      <c r="V18" s="32"/>
      <c r="W18" s="4"/>
      <c r="X18" s="4"/>
      <c r="Y18" s="5"/>
      <c r="Z18" s="6"/>
      <c r="AA18" s="4">
        <v>38751.07</v>
      </c>
      <c r="AB18" s="4">
        <v>2314247.5</v>
      </c>
      <c r="AC18" s="4">
        <v>1217018.33</v>
      </c>
      <c r="AD18" s="4">
        <v>96.79</v>
      </c>
      <c r="AE18" s="4">
        <v>15.79</v>
      </c>
      <c r="AF18" s="4"/>
      <c r="AG18" s="4">
        <v>60</v>
      </c>
      <c r="AH18" s="6"/>
      <c r="AI18" s="4">
        <v>16499.98</v>
      </c>
      <c r="AJ18" s="6"/>
      <c r="AK18" s="4"/>
      <c r="AL18" s="4"/>
      <c r="AM18" s="4"/>
      <c r="AN18" s="6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6"/>
      <c r="BF18" s="4"/>
      <c r="BG18" s="4">
        <v>30.43</v>
      </c>
      <c r="BH18" s="4">
        <v>6.55</v>
      </c>
      <c r="BI18" s="4">
        <v>3.54</v>
      </c>
      <c r="BJ18" s="4"/>
      <c r="BK18" s="4">
        <v>0.38</v>
      </c>
      <c r="BL18" s="4">
        <v>2.8</v>
      </c>
      <c r="BM18" s="4"/>
      <c r="BN18" s="4">
        <v>4.2</v>
      </c>
      <c r="BO18" s="4"/>
      <c r="BP18" s="6"/>
      <c r="BQ18" s="4">
        <v>0.08</v>
      </c>
      <c r="BR18" s="4">
        <v>5.87</v>
      </c>
      <c r="BS18" s="4"/>
      <c r="BT18" s="4"/>
      <c r="BU18" s="4"/>
      <c r="BV18" s="4"/>
      <c r="BW18" s="4"/>
      <c r="BX18" s="4"/>
      <c r="BY18" s="4">
        <v>0.15</v>
      </c>
      <c r="BZ18" s="4"/>
      <c r="CA18" s="4"/>
      <c r="CB18" s="4"/>
      <c r="CC18" s="4"/>
      <c r="CD18" s="4"/>
      <c r="CE18" s="4"/>
      <c r="CF18" s="4"/>
      <c r="CG18" s="5"/>
      <c r="CH18" s="6"/>
      <c r="CI18" s="4">
        <v>1218952.76</v>
      </c>
      <c r="CJ18" s="4"/>
      <c r="CK18" s="4"/>
      <c r="CL18" s="4">
        <v>30.51</v>
      </c>
      <c r="CM18" s="4">
        <v>83.13</v>
      </c>
      <c r="CN18" s="4"/>
      <c r="CO18" s="4">
        <v>14.27</v>
      </c>
      <c r="CP18" s="4">
        <v>50</v>
      </c>
      <c r="CQ18" s="6"/>
      <c r="CR18" s="6"/>
      <c r="CS18" s="4">
        <v>249.7</v>
      </c>
      <c r="CT18" s="4">
        <v>50</v>
      </c>
      <c r="CU18" s="6"/>
      <c r="CV18" s="4"/>
      <c r="CW18" s="4"/>
      <c r="CX18" s="6"/>
      <c r="CY18" s="4"/>
      <c r="CZ18" s="4"/>
      <c r="DA18" s="4"/>
      <c r="DB18" s="6"/>
      <c r="DC18" s="4"/>
      <c r="DD18" s="4"/>
      <c r="DE18" s="4"/>
      <c r="DF18" s="6"/>
      <c r="DG18" s="4"/>
      <c r="DH18" s="4"/>
      <c r="DI18" s="4"/>
      <c r="DJ18" s="6"/>
      <c r="DK18" s="4"/>
      <c r="DL18" s="4"/>
      <c r="DM18" s="4"/>
      <c r="DN18" s="6"/>
      <c r="DO18" s="4"/>
      <c r="DP18" s="4"/>
      <c r="DQ18" s="4"/>
      <c r="DR18" s="4">
        <v>7.0000000000000007E-2</v>
      </c>
      <c r="DS18" s="4"/>
      <c r="DT18" s="4"/>
      <c r="DU18" s="4"/>
      <c r="DV18" s="4"/>
      <c r="DW18" s="4"/>
      <c r="DX18" s="4"/>
      <c r="DY18" s="4">
        <v>1.36</v>
      </c>
      <c r="DZ18" s="4"/>
      <c r="EA18" s="4"/>
      <c r="EB18" s="4"/>
      <c r="EC18" s="4"/>
      <c r="ED18" s="5"/>
      <c r="EE18" s="6"/>
      <c r="EF18" s="4">
        <v>100</v>
      </c>
      <c r="EG18" s="4">
        <v>0</v>
      </c>
      <c r="EH18" s="4">
        <v>0</v>
      </c>
      <c r="EI18" s="6"/>
      <c r="EJ18" s="4">
        <v>100</v>
      </c>
      <c r="EK18" s="4">
        <v>0</v>
      </c>
      <c r="EL18" s="4">
        <v>0</v>
      </c>
    </row>
    <row r="19" spans="1:142" x14ac:dyDescent="0.25">
      <c r="A19" s="37" t="s">
        <v>300</v>
      </c>
      <c r="B19" s="4" t="s">
        <v>301</v>
      </c>
      <c r="C19" s="4" t="s">
        <v>284</v>
      </c>
      <c r="D19" s="119" t="s">
        <v>285</v>
      </c>
      <c r="E19" s="4" t="s">
        <v>82</v>
      </c>
      <c r="F19" s="4">
        <v>95.93</v>
      </c>
      <c r="G19" s="6"/>
      <c r="H19" s="31">
        <v>28.4</v>
      </c>
      <c r="I19" s="4">
        <v>24.5</v>
      </c>
      <c r="J19" s="4">
        <v>1.3</v>
      </c>
      <c r="K19" s="4">
        <v>1.9</v>
      </c>
      <c r="L19" s="4">
        <v>0.7</v>
      </c>
      <c r="M19" s="31">
        <v>59</v>
      </c>
      <c r="N19" s="4">
        <v>87.4</v>
      </c>
      <c r="O19" s="4">
        <v>68</v>
      </c>
      <c r="P19" s="6"/>
      <c r="Q19" s="32"/>
      <c r="R19" s="4"/>
      <c r="S19" s="4"/>
      <c r="T19" s="4"/>
      <c r="U19" s="4"/>
      <c r="V19" s="32"/>
      <c r="W19" s="4"/>
      <c r="X19" s="4"/>
      <c r="Y19" s="5"/>
      <c r="Z19" s="6"/>
      <c r="AA19" s="4">
        <v>72046.7</v>
      </c>
      <c r="AB19" s="4">
        <v>4197665.17</v>
      </c>
      <c r="AC19" s="4">
        <v>3265267.39</v>
      </c>
      <c r="AD19" s="4">
        <v>97.52</v>
      </c>
      <c r="AE19" s="4">
        <v>32.69</v>
      </c>
      <c r="AF19" s="4"/>
      <c r="AG19" s="4">
        <v>54</v>
      </c>
      <c r="AH19" s="6"/>
      <c r="AI19" s="4">
        <v>20300.72</v>
      </c>
      <c r="AJ19" s="6"/>
      <c r="AK19" s="4"/>
      <c r="AL19" s="4"/>
      <c r="AM19" s="4"/>
      <c r="AN19" s="6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6"/>
      <c r="BF19" s="4"/>
      <c r="BG19" s="4">
        <v>38.090000000000003</v>
      </c>
      <c r="BH19" s="4">
        <v>8.0500000000000007</v>
      </c>
      <c r="BI19" s="4">
        <v>2.44</v>
      </c>
      <c r="BJ19" s="4"/>
      <c r="BK19" s="4">
        <v>0.38</v>
      </c>
      <c r="BL19" s="4">
        <v>2.8</v>
      </c>
      <c r="BM19" s="4"/>
      <c r="BN19" s="4">
        <v>30</v>
      </c>
      <c r="BO19" s="4"/>
      <c r="BP19" s="6"/>
      <c r="BQ19" s="4">
        <v>0.11</v>
      </c>
      <c r="BR19" s="4">
        <v>5.9</v>
      </c>
      <c r="BS19" s="4"/>
      <c r="BT19" s="4"/>
      <c r="BU19" s="4"/>
      <c r="BV19" s="4"/>
      <c r="BW19" s="4"/>
      <c r="BX19" s="4"/>
      <c r="BY19" s="4">
        <v>0.24</v>
      </c>
      <c r="BZ19" s="4"/>
      <c r="CA19" s="4"/>
      <c r="CB19" s="4"/>
      <c r="CC19" s="4"/>
      <c r="CD19" s="4"/>
      <c r="CE19" s="4"/>
      <c r="CF19" s="4"/>
      <c r="CG19" s="5"/>
      <c r="CH19" s="6"/>
      <c r="CI19" s="4">
        <v>3265051.47</v>
      </c>
      <c r="CJ19" s="4"/>
      <c r="CK19" s="4"/>
      <c r="CL19" s="4">
        <v>40.46</v>
      </c>
      <c r="CM19" s="4">
        <v>63.58</v>
      </c>
      <c r="CN19" s="4">
        <v>35.93</v>
      </c>
      <c r="CO19" s="4"/>
      <c r="CP19" s="4"/>
      <c r="CQ19" s="6"/>
      <c r="CR19" s="6"/>
      <c r="CS19" s="4">
        <v>242.27</v>
      </c>
      <c r="CT19" s="4">
        <v>50</v>
      </c>
      <c r="CU19" s="6"/>
      <c r="CV19" s="4"/>
      <c r="CW19" s="4"/>
      <c r="CX19" s="6"/>
      <c r="CY19" s="4"/>
      <c r="CZ19" s="4"/>
      <c r="DA19" s="4"/>
      <c r="DB19" s="6"/>
      <c r="DC19" s="4">
        <v>38.04</v>
      </c>
      <c r="DD19" s="4">
        <v>50</v>
      </c>
      <c r="DE19" s="4">
        <v>39.619999999999997</v>
      </c>
      <c r="DF19" s="6"/>
      <c r="DG19" s="4"/>
      <c r="DH19" s="4"/>
      <c r="DI19" s="4"/>
      <c r="DJ19" s="6"/>
      <c r="DK19" s="4"/>
      <c r="DL19" s="4"/>
      <c r="DM19" s="4"/>
      <c r="DN19" s="6"/>
      <c r="DO19" s="4"/>
      <c r="DP19" s="4"/>
      <c r="DQ19" s="4"/>
      <c r="DR19" s="4">
        <v>0.04</v>
      </c>
      <c r="DS19" s="4">
        <v>0.01</v>
      </c>
      <c r="DT19" s="4"/>
      <c r="DU19" s="4"/>
      <c r="DV19" s="4"/>
      <c r="DW19" s="4"/>
      <c r="DX19" s="4"/>
      <c r="DY19" s="4">
        <v>3.26</v>
      </c>
      <c r="DZ19" s="4"/>
      <c r="EA19" s="4"/>
      <c r="EB19" s="4"/>
      <c r="EC19" s="4"/>
      <c r="ED19" s="5"/>
      <c r="EE19" s="6"/>
      <c r="EF19" s="4">
        <v>100</v>
      </c>
      <c r="EG19" s="4">
        <v>0</v>
      </c>
      <c r="EH19" s="4">
        <v>0</v>
      </c>
      <c r="EI19" s="6"/>
      <c r="EJ19" s="4">
        <v>100</v>
      </c>
      <c r="EK19" s="4">
        <v>0</v>
      </c>
      <c r="EL19" s="4">
        <v>0</v>
      </c>
    </row>
    <row r="20" spans="1:142" x14ac:dyDescent="0.25">
      <c r="A20" s="37" t="s">
        <v>302</v>
      </c>
      <c r="B20" s="4" t="s">
        <v>303</v>
      </c>
      <c r="C20" s="4" t="s">
        <v>304</v>
      </c>
      <c r="D20" s="119" t="s">
        <v>305</v>
      </c>
      <c r="E20" s="4" t="s">
        <v>82</v>
      </c>
      <c r="F20" s="4">
        <v>100</v>
      </c>
      <c r="G20" s="6"/>
      <c r="H20" s="31">
        <v>22.3</v>
      </c>
      <c r="I20" s="4">
        <v>18.399999999999999</v>
      </c>
      <c r="J20" s="4">
        <v>1.3</v>
      </c>
      <c r="K20" s="4">
        <v>1.9</v>
      </c>
      <c r="L20" s="4">
        <v>0.7</v>
      </c>
      <c r="M20" s="31">
        <v>65.099999999999994</v>
      </c>
      <c r="N20" s="4">
        <v>87.4</v>
      </c>
      <c r="O20" s="4">
        <v>74</v>
      </c>
      <c r="P20" s="6"/>
      <c r="Q20" s="32">
        <v>0.4</v>
      </c>
      <c r="R20" s="4">
        <v>0</v>
      </c>
      <c r="S20" s="4">
        <v>0</v>
      </c>
      <c r="T20" s="4">
        <v>0</v>
      </c>
      <c r="U20" s="4">
        <v>0.4</v>
      </c>
      <c r="V20" s="31">
        <v>87</v>
      </c>
      <c r="W20" s="4">
        <v>87.4</v>
      </c>
      <c r="X20" s="4">
        <v>99</v>
      </c>
      <c r="Y20" s="5"/>
      <c r="Z20" s="6"/>
      <c r="AA20" s="4">
        <v>40237.07</v>
      </c>
      <c r="AB20" s="4">
        <v>3031951.51</v>
      </c>
      <c r="AC20" s="4">
        <v>2110558.2599999998</v>
      </c>
      <c r="AD20" s="4">
        <v>148.4</v>
      </c>
      <c r="AE20" s="4">
        <v>15.04</v>
      </c>
      <c r="AF20" s="4">
        <v>17520.59</v>
      </c>
      <c r="AG20" s="4">
        <v>50</v>
      </c>
      <c r="AH20" s="6"/>
      <c r="AI20" s="4">
        <v>15179.28</v>
      </c>
      <c r="AJ20" s="6"/>
      <c r="AK20" s="4"/>
      <c r="AL20" s="4">
        <v>6.35</v>
      </c>
      <c r="AM20" s="4">
        <v>2.48</v>
      </c>
      <c r="AN20" s="6"/>
      <c r="AO20" s="4">
        <v>0.64</v>
      </c>
      <c r="AP20" s="4"/>
      <c r="AQ20" s="4"/>
      <c r="AR20" s="4"/>
      <c r="AS20" s="4"/>
      <c r="AT20" s="4"/>
      <c r="AU20" s="4"/>
      <c r="AV20" s="4"/>
      <c r="AW20" s="4"/>
      <c r="AX20" s="4"/>
      <c r="AY20" s="4">
        <v>0.32</v>
      </c>
      <c r="AZ20" s="4"/>
      <c r="BA20" s="4">
        <v>0.65</v>
      </c>
      <c r="BB20" s="4">
        <v>0.4</v>
      </c>
      <c r="BC20" s="4">
        <v>0.09</v>
      </c>
      <c r="BD20" s="4">
        <v>0.19</v>
      </c>
      <c r="BE20" s="6"/>
      <c r="BF20" s="4">
        <v>881.72</v>
      </c>
      <c r="BG20" s="4">
        <v>28.74</v>
      </c>
      <c r="BH20" s="4">
        <v>17.52</v>
      </c>
      <c r="BI20" s="4"/>
      <c r="BJ20" s="4"/>
      <c r="BK20" s="4">
        <v>0.27</v>
      </c>
      <c r="BL20" s="4">
        <v>2.8</v>
      </c>
      <c r="BM20" s="4"/>
      <c r="BN20" s="4"/>
      <c r="BO20" s="4"/>
      <c r="BP20" s="6"/>
      <c r="BQ20" s="4"/>
      <c r="BR20" s="4">
        <v>4.4400000000000004</v>
      </c>
      <c r="BS20" s="4"/>
      <c r="BT20" s="4"/>
      <c r="BU20" s="4"/>
      <c r="BV20" s="4"/>
      <c r="BW20" s="4"/>
      <c r="BX20" s="4"/>
      <c r="BY20" s="4">
        <v>0.11</v>
      </c>
      <c r="BZ20" s="4"/>
      <c r="CA20" s="4"/>
      <c r="CB20" s="4"/>
      <c r="CC20" s="4"/>
      <c r="CD20" s="4"/>
      <c r="CE20" s="4"/>
      <c r="CF20" s="4"/>
      <c r="CG20" s="5"/>
      <c r="CH20" s="6"/>
      <c r="CI20" s="4">
        <v>2110558.2599999998</v>
      </c>
      <c r="CJ20" s="4">
        <v>16460.830000000002</v>
      </c>
      <c r="CK20" s="4"/>
      <c r="CL20" s="4">
        <v>79.290000000000006</v>
      </c>
      <c r="CM20" s="4"/>
      <c r="CN20" s="4">
        <v>87.82</v>
      </c>
      <c r="CO20" s="4"/>
      <c r="CP20" s="4"/>
      <c r="CQ20" s="6"/>
      <c r="CR20" s="6"/>
      <c r="CS20" s="4">
        <v>288.14</v>
      </c>
      <c r="CT20" s="4">
        <v>50</v>
      </c>
      <c r="CU20" s="6"/>
      <c r="CV20" s="4">
        <v>15.6</v>
      </c>
      <c r="CW20" s="4">
        <v>5</v>
      </c>
      <c r="CX20" s="6"/>
      <c r="CY20" s="4">
        <v>41.23</v>
      </c>
      <c r="CZ20" s="4">
        <v>50</v>
      </c>
      <c r="DA20" s="4">
        <v>85.11</v>
      </c>
      <c r="DB20" s="6"/>
      <c r="DC20" s="4"/>
      <c r="DD20" s="4"/>
      <c r="DE20" s="4"/>
      <c r="DF20" s="6"/>
      <c r="DG20" s="4"/>
      <c r="DH20" s="4"/>
      <c r="DI20" s="4"/>
      <c r="DJ20" s="6"/>
      <c r="DK20" s="4"/>
      <c r="DL20" s="4"/>
      <c r="DM20" s="4"/>
      <c r="DN20" s="6"/>
      <c r="DO20" s="4"/>
      <c r="DP20" s="4"/>
      <c r="DQ20" s="4"/>
      <c r="DR20" s="4"/>
      <c r="DS20" s="4">
        <v>0.04</v>
      </c>
      <c r="DT20" s="4"/>
      <c r="DU20" s="4"/>
      <c r="DV20" s="4"/>
      <c r="DW20" s="4"/>
      <c r="DX20" s="4"/>
      <c r="DY20" s="4">
        <v>1.47</v>
      </c>
      <c r="DZ20" s="4"/>
      <c r="EA20" s="4"/>
      <c r="EB20" s="4"/>
      <c r="EC20" s="4"/>
      <c r="ED20" s="5"/>
      <c r="EE20" s="6"/>
      <c r="EF20" s="4">
        <v>100</v>
      </c>
      <c r="EG20" s="4">
        <v>0</v>
      </c>
      <c r="EH20" s="4">
        <v>0</v>
      </c>
      <c r="EI20" s="6"/>
      <c r="EJ20" s="4">
        <v>0</v>
      </c>
      <c r="EK20" s="4">
        <v>0</v>
      </c>
      <c r="EL20" s="4">
        <v>0</v>
      </c>
    </row>
    <row r="21" spans="1:142" x14ac:dyDescent="0.25">
      <c r="A21" s="37" t="s">
        <v>306</v>
      </c>
      <c r="B21" s="4" t="s">
        <v>307</v>
      </c>
      <c r="C21" s="4" t="s">
        <v>304</v>
      </c>
      <c r="D21" s="119" t="s">
        <v>305</v>
      </c>
      <c r="E21" s="4" t="s">
        <v>82</v>
      </c>
      <c r="F21" s="4">
        <v>100</v>
      </c>
      <c r="G21" s="6"/>
      <c r="H21" s="31">
        <v>24.4</v>
      </c>
      <c r="I21" s="4">
        <v>20.8</v>
      </c>
      <c r="J21" s="4">
        <v>1.1000000000000001</v>
      </c>
      <c r="K21" s="4">
        <v>1.9</v>
      </c>
      <c r="L21" s="4">
        <v>0.7</v>
      </c>
      <c r="M21" s="31">
        <v>63</v>
      </c>
      <c r="N21" s="4">
        <v>87.4</v>
      </c>
      <c r="O21" s="4">
        <v>72</v>
      </c>
      <c r="P21" s="6"/>
      <c r="Q21" s="32">
        <v>0.4</v>
      </c>
      <c r="R21" s="4">
        <v>0</v>
      </c>
      <c r="S21" s="4">
        <v>0</v>
      </c>
      <c r="T21" s="4">
        <v>0</v>
      </c>
      <c r="U21" s="4">
        <v>0.4</v>
      </c>
      <c r="V21" s="31">
        <v>87</v>
      </c>
      <c r="W21" s="4">
        <v>87.4</v>
      </c>
      <c r="X21" s="4">
        <v>99</v>
      </c>
      <c r="Y21" s="5"/>
      <c r="Z21" s="6"/>
      <c r="AA21" s="4">
        <v>56152.45</v>
      </c>
      <c r="AB21" s="4">
        <v>4001135.27</v>
      </c>
      <c r="AC21" s="4">
        <v>2179977.6800000002</v>
      </c>
      <c r="AD21" s="4">
        <v>156.54</v>
      </c>
      <c r="AE21" s="4">
        <v>16.34</v>
      </c>
      <c r="AF21" s="4">
        <v>17159.3</v>
      </c>
      <c r="AG21" s="4">
        <v>50</v>
      </c>
      <c r="AH21" s="6"/>
      <c r="AI21" s="4">
        <v>18286.52</v>
      </c>
      <c r="AJ21" s="6"/>
      <c r="AK21" s="4"/>
      <c r="AL21" s="4">
        <v>8.69</v>
      </c>
      <c r="AM21" s="4">
        <v>3.16</v>
      </c>
      <c r="AN21" s="6"/>
      <c r="AO21" s="4">
        <v>0.65</v>
      </c>
      <c r="AP21" s="4"/>
      <c r="AQ21" s="4">
        <v>0.01</v>
      </c>
      <c r="AR21" s="4"/>
      <c r="AS21" s="4"/>
      <c r="AT21" s="4"/>
      <c r="AU21" s="4"/>
      <c r="AV21" s="4"/>
      <c r="AW21" s="4"/>
      <c r="AX21" s="4"/>
      <c r="AY21" s="4">
        <v>0.33</v>
      </c>
      <c r="AZ21" s="4"/>
      <c r="BA21" s="4">
        <v>0.66</v>
      </c>
      <c r="BB21" s="4">
        <v>0.5</v>
      </c>
      <c r="BC21" s="4">
        <v>0.12</v>
      </c>
      <c r="BD21" s="4">
        <v>0.39</v>
      </c>
      <c r="BE21" s="6"/>
      <c r="BF21" s="4">
        <v>1074.31</v>
      </c>
      <c r="BG21" s="4">
        <v>21.82</v>
      </c>
      <c r="BH21" s="4">
        <v>38.06</v>
      </c>
      <c r="BI21" s="4"/>
      <c r="BJ21" s="4"/>
      <c r="BK21" s="4">
        <v>0.28999999999999998</v>
      </c>
      <c r="BL21" s="4">
        <v>2.8</v>
      </c>
      <c r="BM21" s="4"/>
      <c r="BN21" s="4"/>
      <c r="BO21" s="4"/>
      <c r="BP21" s="6"/>
      <c r="BQ21" s="4"/>
      <c r="BR21" s="4">
        <v>5.12</v>
      </c>
      <c r="BS21" s="4"/>
      <c r="BT21" s="4"/>
      <c r="BU21" s="4"/>
      <c r="BV21" s="4"/>
      <c r="BW21" s="4"/>
      <c r="BX21" s="4"/>
      <c r="BY21" s="4">
        <v>0.11</v>
      </c>
      <c r="BZ21" s="4"/>
      <c r="CA21" s="4"/>
      <c r="CB21" s="4"/>
      <c r="CC21" s="4"/>
      <c r="CD21" s="4"/>
      <c r="CE21" s="4"/>
      <c r="CF21" s="4"/>
      <c r="CG21" s="5"/>
      <c r="CH21" s="6"/>
      <c r="CI21" s="4">
        <v>2179977.6800000002</v>
      </c>
      <c r="CJ21" s="4"/>
      <c r="CK21" s="4"/>
      <c r="CL21" s="4">
        <v>81.099999999999994</v>
      </c>
      <c r="CM21" s="4"/>
      <c r="CN21" s="4">
        <v>69.709999999999994</v>
      </c>
      <c r="CO21" s="4"/>
      <c r="CP21" s="4"/>
      <c r="CQ21" s="6"/>
      <c r="CR21" s="6"/>
      <c r="CS21" s="4">
        <v>297.01</v>
      </c>
      <c r="CT21" s="4">
        <v>50</v>
      </c>
      <c r="CU21" s="6"/>
      <c r="CV21" s="4"/>
      <c r="CW21" s="4"/>
      <c r="CX21" s="6"/>
      <c r="CY21" s="4"/>
      <c r="CZ21" s="4"/>
      <c r="DA21" s="4"/>
      <c r="DB21" s="6"/>
      <c r="DC21" s="4"/>
      <c r="DD21" s="4"/>
      <c r="DE21" s="4"/>
      <c r="DF21" s="6"/>
      <c r="DG21" s="4"/>
      <c r="DH21" s="4"/>
      <c r="DI21" s="4"/>
      <c r="DJ21" s="6"/>
      <c r="DK21" s="4">
        <v>0.01</v>
      </c>
      <c r="DL21" s="4">
        <v>45</v>
      </c>
      <c r="DM21" s="4">
        <v>64</v>
      </c>
      <c r="DN21" s="6"/>
      <c r="DO21" s="4"/>
      <c r="DP21" s="4"/>
      <c r="DQ21" s="4"/>
      <c r="DR21" s="4"/>
      <c r="DS21" s="4">
        <v>0.02</v>
      </c>
      <c r="DT21" s="4"/>
      <c r="DU21" s="4"/>
      <c r="DV21" s="4"/>
      <c r="DW21" s="4"/>
      <c r="DX21" s="4"/>
      <c r="DY21" s="4">
        <v>0.5</v>
      </c>
      <c r="DZ21" s="4"/>
      <c r="EA21" s="4"/>
      <c r="EB21" s="4"/>
      <c r="EC21" s="4"/>
      <c r="ED21" s="5"/>
      <c r="EE21" s="6"/>
      <c r="EF21" s="4">
        <v>100</v>
      </c>
      <c r="EG21" s="4">
        <v>0</v>
      </c>
      <c r="EH21" s="4">
        <v>0</v>
      </c>
      <c r="EI21" s="6"/>
      <c r="EJ21" s="4">
        <v>0</v>
      </c>
      <c r="EK21" s="4">
        <v>0</v>
      </c>
      <c r="EL21" s="4">
        <v>0</v>
      </c>
    </row>
    <row r="22" spans="1:142" x14ac:dyDescent="0.25">
      <c r="A22" s="37" t="s">
        <v>308</v>
      </c>
      <c r="B22" s="4" t="s">
        <v>309</v>
      </c>
      <c r="C22" s="4" t="s">
        <v>310</v>
      </c>
      <c r="D22" s="119" t="s">
        <v>311</v>
      </c>
      <c r="E22" s="4" t="s">
        <v>82</v>
      </c>
      <c r="F22" s="4">
        <v>52.9</v>
      </c>
      <c r="G22" s="6"/>
      <c r="H22" s="31">
        <v>24.7</v>
      </c>
      <c r="I22" s="4">
        <v>21</v>
      </c>
      <c r="J22" s="4">
        <v>1.2</v>
      </c>
      <c r="K22" s="4">
        <v>1.9</v>
      </c>
      <c r="L22" s="4">
        <v>0.7</v>
      </c>
      <c r="M22" s="31">
        <v>62.7</v>
      </c>
      <c r="N22" s="4">
        <v>87.4</v>
      </c>
      <c r="O22" s="4">
        <v>72</v>
      </c>
      <c r="P22" s="6"/>
      <c r="Q22" s="32">
        <v>0.4</v>
      </c>
      <c r="R22" s="4">
        <v>0</v>
      </c>
      <c r="S22" s="4">
        <v>0</v>
      </c>
      <c r="T22" s="4">
        <v>0</v>
      </c>
      <c r="U22" s="4">
        <v>0.4</v>
      </c>
      <c r="V22" s="31">
        <v>87</v>
      </c>
      <c r="W22" s="4">
        <v>87.4</v>
      </c>
      <c r="X22" s="4">
        <v>99</v>
      </c>
      <c r="Y22" s="5"/>
      <c r="Z22" s="6"/>
      <c r="AA22" s="4">
        <v>16849.57</v>
      </c>
      <c r="AB22" s="4">
        <v>569104.03</v>
      </c>
      <c r="AC22" s="4">
        <v>347732.11</v>
      </c>
      <c r="AD22" s="4">
        <v>42.27</v>
      </c>
      <c r="AE22" s="4">
        <v>14.81</v>
      </c>
      <c r="AF22" s="4"/>
      <c r="AG22" s="4">
        <v>50</v>
      </c>
      <c r="AH22" s="6"/>
      <c r="AI22" s="4">
        <v>11553.37</v>
      </c>
      <c r="AJ22" s="6"/>
      <c r="AK22" s="4"/>
      <c r="AL22" s="4">
        <v>5.4</v>
      </c>
      <c r="AM22" s="4">
        <v>1.95</v>
      </c>
      <c r="AN22" s="6"/>
      <c r="AO22" s="4">
        <v>0.76</v>
      </c>
      <c r="AP22" s="4">
        <v>0.05</v>
      </c>
      <c r="AQ22" s="4">
        <v>0.21</v>
      </c>
      <c r="AR22" s="4"/>
      <c r="AS22" s="4"/>
      <c r="AT22" s="4"/>
      <c r="AU22" s="4"/>
      <c r="AV22" s="4"/>
      <c r="AW22" s="4">
        <v>0.15</v>
      </c>
      <c r="AX22" s="4"/>
      <c r="AY22" s="4">
        <v>0.37</v>
      </c>
      <c r="AZ22" s="4"/>
      <c r="BA22" s="4">
        <v>0.97</v>
      </c>
      <c r="BB22" s="4"/>
      <c r="BC22" s="4"/>
      <c r="BD22" s="4"/>
      <c r="BE22" s="6"/>
      <c r="BF22" s="4">
        <v>359.4</v>
      </c>
      <c r="BG22" s="4">
        <v>15.38</v>
      </c>
      <c r="BH22" s="4">
        <v>3.62</v>
      </c>
      <c r="BI22" s="4"/>
      <c r="BJ22" s="4"/>
      <c r="BK22" s="4">
        <v>0.38</v>
      </c>
      <c r="BL22" s="4">
        <v>2.8</v>
      </c>
      <c r="BM22" s="4"/>
      <c r="BN22" s="4"/>
      <c r="BO22" s="4"/>
      <c r="BP22" s="6"/>
      <c r="BQ22" s="4">
        <v>0.23</v>
      </c>
      <c r="BR22" s="4">
        <v>3.82</v>
      </c>
      <c r="BS22" s="4"/>
      <c r="BT22" s="4"/>
      <c r="BU22" s="4"/>
      <c r="BV22" s="4"/>
      <c r="BW22" s="4"/>
      <c r="BX22" s="4">
        <v>0.04</v>
      </c>
      <c r="BY22" s="4">
        <v>0.02</v>
      </c>
      <c r="BZ22" s="4"/>
      <c r="CA22" s="4"/>
      <c r="CB22" s="4">
        <v>1.93</v>
      </c>
      <c r="CC22" s="4"/>
      <c r="CD22" s="4"/>
      <c r="CE22" s="4"/>
      <c r="CF22" s="4"/>
      <c r="CG22" s="5"/>
      <c r="CH22" s="6"/>
      <c r="CI22" s="4">
        <v>603201.44999999995</v>
      </c>
      <c r="CJ22" s="4"/>
      <c r="CK22" s="4"/>
      <c r="CL22" s="4">
        <v>87.53</v>
      </c>
      <c r="CM22" s="4"/>
      <c r="CN22" s="4"/>
      <c r="CO22" s="4">
        <v>28.73</v>
      </c>
      <c r="CP22" s="4">
        <v>51.09</v>
      </c>
      <c r="CQ22" s="6"/>
      <c r="CR22" s="6"/>
      <c r="CS22" s="4">
        <v>284.26</v>
      </c>
      <c r="CT22" s="4">
        <v>51.09</v>
      </c>
      <c r="CU22" s="6"/>
      <c r="CV22" s="4"/>
      <c r="CW22" s="4"/>
      <c r="CX22" s="6"/>
      <c r="CY22" s="4">
        <v>1.64</v>
      </c>
      <c r="CZ22" s="4">
        <v>50</v>
      </c>
      <c r="DA22" s="4">
        <v>102</v>
      </c>
      <c r="DB22" s="6"/>
      <c r="DC22" s="4"/>
      <c r="DD22" s="4"/>
      <c r="DE22" s="4"/>
      <c r="DF22" s="6"/>
      <c r="DG22" s="4">
        <v>0.6</v>
      </c>
      <c r="DH22" s="4">
        <v>35</v>
      </c>
      <c r="DI22" s="4">
        <v>39.299999999999997</v>
      </c>
      <c r="DJ22" s="6"/>
      <c r="DK22" s="4"/>
      <c r="DL22" s="4"/>
      <c r="DM22" s="4"/>
      <c r="DN22" s="6"/>
      <c r="DO22" s="4"/>
      <c r="DP22" s="4"/>
      <c r="DQ22" s="4"/>
      <c r="DR22" s="4"/>
      <c r="DS22" s="4">
        <v>0.12</v>
      </c>
      <c r="DT22" s="4"/>
      <c r="DU22" s="4"/>
      <c r="DV22" s="4"/>
      <c r="DW22" s="4"/>
      <c r="DX22" s="4"/>
      <c r="DY22" s="4">
        <v>1.0900000000000001</v>
      </c>
      <c r="DZ22" s="4"/>
      <c r="EA22" s="4"/>
      <c r="EB22" s="4"/>
      <c r="EC22" s="4"/>
      <c r="ED22" s="5"/>
      <c r="EE22" s="6"/>
      <c r="EF22" s="4">
        <v>100</v>
      </c>
      <c r="EG22" s="4">
        <v>0</v>
      </c>
      <c r="EH22" s="4">
        <v>0</v>
      </c>
      <c r="EI22" s="6"/>
      <c r="EJ22" s="4">
        <v>100</v>
      </c>
      <c r="EK22" s="4">
        <v>0</v>
      </c>
      <c r="EL22" s="4">
        <v>0</v>
      </c>
    </row>
    <row r="23" spans="1:142" x14ac:dyDescent="0.25">
      <c r="A23" s="37" t="s">
        <v>312</v>
      </c>
      <c r="B23" s="4" t="s">
        <v>313</v>
      </c>
      <c r="C23" s="4" t="s">
        <v>314</v>
      </c>
      <c r="D23" s="119" t="s">
        <v>315</v>
      </c>
      <c r="E23" s="4" t="s">
        <v>82</v>
      </c>
      <c r="F23" s="4">
        <v>86.54</v>
      </c>
      <c r="G23" s="6"/>
      <c r="H23" s="31">
        <v>37.6</v>
      </c>
      <c r="I23" s="4">
        <v>34</v>
      </c>
      <c r="J23" s="4">
        <v>1</v>
      </c>
      <c r="K23" s="4">
        <v>1.9</v>
      </c>
      <c r="L23" s="4">
        <v>0.7</v>
      </c>
      <c r="M23" s="31">
        <v>49.8</v>
      </c>
      <c r="N23" s="4">
        <v>87.4</v>
      </c>
      <c r="O23" s="4">
        <v>57</v>
      </c>
      <c r="P23" s="6"/>
      <c r="Q23" s="32">
        <v>0.4</v>
      </c>
      <c r="R23" s="4">
        <v>0</v>
      </c>
      <c r="S23" s="4">
        <v>0</v>
      </c>
      <c r="T23" s="4">
        <v>0</v>
      </c>
      <c r="U23" s="4">
        <v>0.4</v>
      </c>
      <c r="V23" s="31">
        <v>87</v>
      </c>
      <c r="W23" s="4">
        <v>87.4</v>
      </c>
      <c r="X23" s="4">
        <v>99</v>
      </c>
      <c r="Y23" s="5"/>
      <c r="Z23" s="6"/>
      <c r="AA23" s="4">
        <v>18266.66</v>
      </c>
      <c r="AB23" s="4">
        <v>1327675.55</v>
      </c>
      <c r="AC23" s="4">
        <v>1327675.55</v>
      </c>
      <c r="AD23" s="4">
        <v>71.69</v>
      </c>
      <c r="AE23" s="4">
        <v>13.8</v>
      </c>
      <c r="AF23" s="4"/>
      <c r="AG23" s="4">
        <v>50</v>
      </c>
      <c r="AH23" s="6"/>
      <c r="AI23" s="4">
        <v>18266.66</v>
      </c>
      <c r="AJ23" s="6"/>
      <c r="AK23" s="4"/>
      <c r="AL23" s="4">
        <v>12</v>
      </c>
      <c r="AM23" s="4">
        <v>5</v>
      </c>
      <c r="AN23" s="6"/>
      <c r="AO23" s="4">
        <v>2</v>
      </c>
      <c r="AP23" s="4"/>
      <c r="AQ23" s="4"/>
      <c r="AR23" s="4"/>
      <c r="AS23" s="4"/>
      <c r="AT23" s="4"/>
      <c r="AU23" s="4"/>
      <c r="AV23" s="4"/>
      <c r="AW23" s="4"/>
      <c r="AX23" s="4"/>
      <c r="AY23" s="4">
        <v>1</v>
      </c>
      <c r="AZ23" s="4"/>
      <c r="BA23" s="4">
        <v>2</v>
      </c>
      <c r="BB23" s="4"/>
      <c r="BC23" s="4"/>
      <c r="BD23" s="4"/>
      <c r="BE23" s="6"/>
      <c r="BF23" s="4">
        <v>1000</v>
      </c>
      <c r="BG23" s="4">
        <v>42.8</v>
      </c>
      <c r="BH23" s="4">
        <v>10.08</v>
      </c>
      <c r="BI23" s="4"/>
      <c r="BJ23" s="4"/>
      <c r="BK23" s="4">
        <v>0.38</v>
      </c>
      <c r="BL23" s="4">
        <v>2.8</v>
      </c>
      <c r="BM23" s="4"/>
      <c r="BN23" s="4"/>
      <c r="BO23" s="4"/>
      <c r="BP23" s="6"/>
      <c r="BQ23" s="4"/>
      <c r="BR23" s="4">
        <v>6</v>
      </c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5"/>
      <c r="CH23" s="6"/>
      <c r="CI23" s="4">
        <v>1385009.86</v>
      </c>
      <c r="CJ23" s="4"/>
      <c r="CK23" s="4"/>
      <c r="CL23" s="4">
        <v>43.89</v>
      </c>
      <c r="CM23" s="4">
        <v>60.47</v>
      </c>
      <c r="CN23" s="4"/>
      <c r="CO23" s="4">
        <v>10.66</v>
      </c>
      <c r="CP23" s="4">
        <v>50</v>
      </c>
      <c r="CQ23" s="6"/>
      <c r="CR23" s="6"/>
      <c r="CS23" s="4">
        <v>223.09</v>
      </c>
      <c r="CT23" s="4">
        <v>50</v>
      </c>
      <c r="CU23" s="6"/>
      <c r="CV23" s="4"/>
      <c r="CW23" s="4"/>
      <c r="CX23" s="6"/>
      <c r="CY23" s="4"/>
      <c r="CZ23" s="4"/>
      <c r="DA23" s="4"/>
      <c r="DB23" s="6"/>
      <c r="DC23" s="4"/>
      <c r="DD23" s="4"/>
      <c r="DE23" s="4"/>
      <c r="DF23" s="6"/>
      <c r="DG23" s="4">
        <v>0.03</v>
      </c>
      <c r="DH23" s="4">
        <v>35</v>
      </c>
      <c r="DI23" s="4">
        <v>6.4</v>
      </c>
      <c r="DJ23" s="6"/>
      <c r="DK23" s="4"/>
      <c r="DL23" s="4"/>
      <c r="DM23" s="4"/>
      <c r="DN23" s="6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>
        <v>0.75</v>
      </c>
      <c r="DZ23" s="4"/>
      <c r="EA23" s="4"/>
      <c r="EB23" s="4"/>
      <c r="EC23" s="4"/>
      <c r="ED23" s="5"/>
      <c r="EE23" s="6"/>
      <c r="EF23" s="4">
        <v>100</v>
      </c>
      <c r="EG23" s="4">
        <v>0</v>
      </c>
      <c r="EH23" s="4">
        <v>0</v>
      </c>
      <c r="EI23" s="6"/>
      <c r="EJ23" s="4">
        <v>0</v>
      </c>
      <c r="EK23" s="4">
        <v>0</v>
      </c>
      <c r="EL23" s="4">
        <v>0</v>
      </c>
    </row>
    <row r="24" spans="1:142" x14ac:dyDescent="0.25">
      <c r="A24" s="37" t="s">
        <v>316</v>
      </c>
      <c r="B24" s="4" t="s">
        <v>317</v>
      </c>
      <c r="C24" s="4" t="s">
        <v>318</v>
      </c>
      <c r="D24" s="119" t="s">
        <v>319</v>
      </c>
      <c r="E24" s="4" t="s">
        <v>82</v>
      </c>
      <c r="F24" s="4">
        <v>98.14</v>
      </c>
      <c r="G24" s="6"/>
      <c r="H24" s="31">
        <v>20.6</v>
      </c>
      <c r="I24" s="4">
        <v>16.7</v>
      </c>
      <c r="J24" s="4">
        <v>1.3</v>
      </c>
      <c r="K24" s="4">
        <v>1.9</v>
      </c>
      <c r="L24" s="4">
        <v>0.7</v>
      </c>
      <c r="M24" s="31">
        <v>66.8</v>
      </c>
      <c r="N24" s="4">
        <v>87.4</v>
      </c>
      <c r="O24" s="4">
        <v>76</v>
      </c>
      <c r="P24" s="6"/>
      <c r="Q24" s="32">
        <v>20.3</v>
      </c>
      <c r="R24" s="4">
        <v>16.7</v>
      </c>
      <c r="S24" s="4">
        <v>1.3</v>
      </c>
      <c r="T24" s="4">
        <v>1.8</v>
      </c>
      <c r="U24" s="4">
        <v>0.4</v>
      </c>
      <c r="V24" s="31">
        <v>67.099999999999994</v>
      </c>
      <c r="W24" s="4">
        <v>87.4</v>
      </c>
      <c r="X24" s="4">
        <v>77</v>
      </c>
      <c r="Y24" s="5"/>
      <c r="Z24" s="6"/>
      <c r="AA24" s="4">
        <v>57197.56</v>
      </c>
      <c r="AB24" s="4">
        <v>2824671.34</v>
      </c>
      <c r="AC24" s="4">
        <v>2824671.34</v>
      </c>
      <c r="AD24" s="4">
        <v>75.099999999999994</v>
      </c>
      <c r="AE24" s="4">
        <v>4.5999999999999996</v>
      </c>
      <c r="AF24" s="4"/>
      <c r="AG24" s="4">
        <v>50</v>
      </c>
      <c r="AH24" s="6"/>
      <c r="AI24" s="4">
        <v>15815.94</v>
      </c>
      <c r="AJ24" s="6"/>
      <c r="AK24" s="4"/>
      <c r="AL24" s="4">
        <v>17.600000000000001</v>
      </c>
      <c r="AM24" s="4">
        <v>3.27</v>
      </c>
      <c r="AN24" s="6"/>
      <c r="AO24" s="4">
        <v>0.48</v>
      </c>
      <c r="AP24" s="4">
        <v>0.12</v>
      </c>
      <c r="AQ24" s="4">
        <v>0.62</v>
      </c>
      <c r="AR24" s="4">
        <v>0</v>
      </c>
      <c r="AS24" s="4">
        <v>0.01</v>
      </c>
      <c r="AT24" s="4">
        <v>0.37</v>
      </c>
      <c r="AU24" s="4"/>
      <c r="AV24" s="4"/>
      <c r="AW24" s="4">
        <v>0.14000000000000001</v>
      </c>
      <c r="AX24" s="4"/>
      <c r="AY24" s="4">
        <v>0.09</v>
      </c>
      <c r="AZ24" s="4"/>
      <c r="BA24" s="4">
        <v>1.34</v>
      </c>
      <c r="BB24" s="4">
        <v>0</v>
      </c>
      <c r="BC24" s="4">
        <v>0.33</v>
      </c>
      <c r="BD24" s="4">
        <v>0</v>
      </c>
      <c r="BE24" s="6"/>
      <c r="BF24" s="4">
        <v>264.02</v>
      </c>
      <c r="BG24" s="4">
        <v>25.1</v>
      </c>
      <c r="BH24" s="4">
        <v>8.6999999999999993</v>
      </c>
      <c r="BI24" s="4">
        <v>12.3</v>
      </c>
      <c r="BJ24" s="4"/>
      <c r="BK24" s="4">
        <v>0.38</v>
      </c>
      <c r="BL24" s="4">
        <v>2.8</v>
      </c>
      <c r="BM24" s="4">
        <v>0</v>
      </c>
      <c r="BN24" s="4">
        <v>22.16</v>
      </c>
      <c r="BO24" s="4"/>
      <c r="BP24" s="6"/>
      <c r="BQ24" s="4">
        <v>0.03</v>
      </c>
      <c r="BR24" s="4">
        <v>0.43</v>
      </c>
      <c r="BS24" s="4"/>
      <c r="BT24" s="4"/>
      <c r="BU24" s="4"/>
      <c r="BV24" s="4"/>
      <c r="BW24" s="4"/>
      <c r="BX24" s="4">
        <v>0</v>
      </c>
      <c r="BY24" s="4">
        <v>0.18</v>
      </c>
      <c r="BZ24" s="4"/>
      <c r="CA24" s="4"/>
      <c r="CB24" s="4"/>
      <c r="CC24" s="4"/>
      <c r="CD24" s="4"/>
      <c r="CE24" s="4"/>
      <c r="CF24" s="4"/>
      <c r="CG24" s="5"/>
      <c r="CH24" s="6"/>
      <c r="CI24" s="4">
        <v>2824671.34</v>
      </c>
      <c r="CJ24" s="4"/>
      <c r="CK24" s="4">
        <v>6.33</v>
      </c>
      <c r="CL24" s="4">
        <v>18.93</v>
      </c>
      <c r="CM24" s="4">
        <v>93.2</v>
      </c>
      <c r="CN24" s="4">
        <v>20.12</v>
      </c>
      <c r="CO24" s="4"/>
      <c r="CP24" s="4"/>
      <c r="CQ24" s="6"/>
      <c r="CR24" s="6"/>
      <c r="CS24" s="4">
        <v>253.85</v>
      </c>
      <c r="CT24" s="4">
        <v>50</v>
      </c>
      <c r="CU24" s="6"/>
      <c r="CV24" s="4"/>
      <c r="CW24" s="4"/>
      <c r="CX24" s="6"/>
      <c r="CY24" s="4"/>
      <c r="CZ24" s="4"/>
      <c r="DA24" s="4"/>
      <c r="DB24" s="6"/>
      <c r="DC24" s="4"/>
      <c r="DD24" s="4"/>
      <c r="DE24" s="4"/>
      <c r="DF24" s="6"/>
      <c r="DG24" s="4"/>
      <c r="DH24" s="4"/>
      <c r="DI24" s="4"/>
      <c r="DJ24" s="6"/>
      <c r="DK24" s="4">
        <v>0.31</v>
      </c>
      <c r="DL24" s="4">
        <v>45</v>
      </c>
      <c r="DM24" s="4">
        <v>20.5</v>
      </c>
      <c r="DN24" s="6"/>
      <c r="DO24" s="4"/>
      <c r="DP24" s="4"/>
      <c r="DQ24" s="4"/>
      <c r="DR24" s="4">
        <v>0.1</v>
      </c>
      <c r="DS24" s="4">
        <v>0</v>
      </c>
      <c r="DT24" s="4"/>
      <c r="DU24" s="4"/>
      <c r="DV24" s="4"/>
      <c r="DW24" s="4"/>
      <c r="DX24" s="4"/>
      <c r="DY24" s="4">
        <v>3.54</v>
      </c>
      <c r="DZ24" s="4"/>
      <c r="EA24" s="4"/>
      <c r="EB24" s="4"/>
      <c r="EC24" s="4"/>
      <c r="ED24" s="5"/>
      <c r="EE24" s="6"/>
      <c r="EF24" s="4">
        <v>100</v>
      </c>
      <c r="EG24" s="4">
        <v>0</v>
      </c>
      <c r="EH24" s="4">
        <v>0</v>
      </c>
      <c r="EI24" s="6"/>
      <c r="EJ24" s="4">
        <v>100</v>
      </c>
      <c r="EK24" s="4">
        <v>0</v>
      </c>
      <c r="EL24" s="4">
        <v>0</v>
      </c>
    </row>
    <row r="25" spans="1:142" x14ac:dyDescent="0.25">
      <c r="A25" s="37" t="s">
        <v>320</v>
      </c>
      <c r="B25" s="4" t="s">
        <v>321</v>
      </c>
      <c r="C25" s="4" t="s">
        <v>322</v>
      </c>
      <c r="D25" s="119" t="s">
        <v>323</v>
      </c>
      <c r="E25" s="4" t="s">
        <v>82</v>
      </c>
      <c r="F25" s="4">
        <v>86.7</v>
      </c>
      <c r="G25" s="6"/>
      <c r="H25" s="31">
        <v>38.4</v>
      </c>
      <c r="I25" s="4">
        <v>34.700000000000003</v>
      </c>
      <c r="J25" s="4">
        <v>1.1000000000000001</v>
      </c>
      <c r="K25" s="4">
        <v>1.9</v>
      </c>
      <c r="L25" s="4">
        <v>0.7</v>
      </c>
      <c r="M25" s="31">
        <v>49</v>
      </c>
      <c r="N25" s="4">
        <v>87.4</v>
      </c>
      <c r="O25" s="4">
        <v>56</v>
      </c>
      <c r="P25" s="6"/>
      <c r="Q25" s="32">
        <v>0.4</v>
      </c>
      <c r="R25" s="4">
        <v>0</v>
      </c>
      <c r="S25" s="4">
        <v>0</v>
      </c>
      <c r="T25" s="4">
        <v>0</v>
      </c>
      <c r="U25" s="4">
        <v>0.4</v>
      </c>
      <c r="V25" s="31">
        <v>87</v>
      </c>
      <c r="W25" s="4">
        <v>87.4</v>
      </c>
      <c r="X25" s="4">
        <v>99</v>
      </c>
      <c r="Y25" s="5"/>
      <c r="Z25" s="6"/>
      <c r="AA25" s="4">
        <v>27458.99</v>
      </c>
      <c r="AB25" s="4">
        <v>2082069.87</v>
      </c>
      <c r="AC25" s="4">
        <v>2082069.87</v>
      </c>
      <c r="AD25" s="4">
        <v>74.239999999999995</v>
      </c>
      <c r="AE25" s="4">
        <v>14.31</v>
      </c>
      <c r="AF25" s="4"/>
      <c r="AG25" s="4">
        <v>50</v>
      </c>
      <c r="AH25" s="6"/>
      <c r="AI25" s="4">
        <v>27458.99</v>
      </c>
      <c r="AJ25" s="6"/>
      <c r="AK25" s="4"/>
      <c r="AL25" s="4">
        <v>12</v>
      </c>
      <c r="AM25" s="4">
        <v>5</v>
      </c>
      <c r="AN25" s="6"/>
      <c r="AO25" s="4">
        <v>2</v>
      </c>
      <c r="AP25" s="4"/>
      <c r="AQ25" s="4"/>
      <c r="AR25" s="4"/>
      <c r="AS25" s="4"/>
      <c r="AT25" s="4"/>
      <c r="AU25" s="4"/>
      <c r="AV25" s="4"/>
      <c r="AW25" s="4"/>
      <c r="AX25" s="4"/>
      <c r="AY25" s="4">
        <v>1</v>
      </c>
      <c r="AZ25" s="4"/>
      <c r="BA25" s="4">
        <v>2</v>
      </c>
      <c r="BB25" s="4"/>
      <c r="BC25" s="4"/>
      <c r="BD25" s="4"/>
      <c r="BE25" s="6"/>
      <c r="BF25" s="4">
        <v>1000</v>
      </c>
      <c r="BG25" s="4">
        <v>42.8</v>
      </c>
      <c r="BH25" s="4">
        <v>10.08</v>
      </c>
      <c r="BI25" s="4"/>
      <c r="BJ25" s="4"/>
      <c r="BK25" s="4">
        <v>0.38</v>
      </c>
      <c r="BL25" s="4">
        <v>2.8</v>
      </c>
      <c r="BM25" s="4">
        <v>0</v>
      </c>
      <c r="BN25" s="4"/>
      <c r="BO25" s="4"/>
      <c r="BP25" s="6"/>
      <c r="BQ25" s="4"/>
      <c r="BR25" s="4">
        <v>6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5"/>
      <c r="CH25" s="6"/>
      <c r="CI25" s="4">
        <v>2364908.75</v>
      </c>
      <c r="CJ25" s="4"/>
      <c r="CK25" s="4"/>
      <c r="CL25" s="4">
        <v>45.68</v>
      </c>
      <c r="CM25" s="4">
        <v>54.84</v>
      </c>
      <c r="CN25" s="4">
        <v>3.24</v>
      </c>
      <c r="CO25" s="4">
        <v>10.56</v>
      </c>
      <c r="CP25" s="4">
        <v>50</v>
      </c>
      <c r="CQ25" s="6"/>
      <c r="CR25" s="6"/>
      <c r="CS25" s="4">
        <v>267.43</v>
      </c>
      <c r="CT25" s="4">
        <v>50</v>
      </c>
      <c r="CU25" s="6"/>
      <c r="CV25" s="4"/>
      <c r="CW25" s="4"/>
      <c r="CX25" s="6"/>
      <c r="CY25" s="4"/>
      <c r="CZ25" s="4"/>
      <c r="DA25" s="4"/>
      <c r="DB25" s="6"/>
      <c r="DC25" s="4">
        <v>0.64</v>
      </c>
      <c r="DD25" s="4">
        <v>50</v>
      </c>
      <c r="DE25" s="4">
        <v>50.3</v>
      </c>
      <c r="DF25" s="6"/>
      <c r="DG25" s="4"/>
      <c r="DH25" s="4"/>
      <c r="DI25" s="4"/>
      <c r="DJ25" s="6"/>
      <c r="DK25" s="4"/>
      <c r="DL25" s="4"/>
      <c r="DM25" s="4"/>
      <c r="DN25" s="6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>
        <v>0.42</v>
      </c>
      <c r="DZ25" s="4"/>
      <c r="EA25" s="4"/>
      <c r="EB25" s="4"/>
      <c r="EC25" s="4"/>
      <c r="ED25" s="5"/>
      <c r="EE25" s="6"/>
      <c r="EF25" s="4">
        <v>100</v>
      </c>
      <c r="EG25" s="4">
        <v>0</v>
      </c>
      <c r="EH25" s="4">
        <v>0</v>
      </c>
      <c r="EI25" s="6"/>
      <c r="EJ25" s="4">
        <v>100</v>
      </c>
      <c r="EK25" s="4">
        <v>0</v>
      </c>
      <c r="EL25" s="4">
        <v>0</v>
      </c>
    </row>
    <row r="26" spans="1:142" x14ac:dyDescent="0.25">
      <c r="A26" s="37" t="s">
        <v>324</v>
      </c>
      <c r="B26" s="4" t="s">
        <v>325</v>
      </c>
      <c r="C26" s="4" t="s">
        <v>326</v>
      </c>
      <c r="D26" s="119" t="s">
        <v>327</v>
      </c>
      <c r="E26" s="4" t="s">
        <v>82</v>
      </c>
      <c r="F26" s="4">
        <v>89.08</v>
      </c>
      <c r="G26" s="6"/>
      <c r="H26" s="31">
        <v>23.5</v>
      </c>
      <c r="I26" s="4">
        <v>20</v>
      </c>
      <c r="J26" s="4">
        <v>1</v>
      </c>
      <c r="K26" s="4">
        <v>1.8</v>
      </c>
      <c r="L26" s="4">
        <v>0.7</v>
      </c>
      <c r="M26" s="31">
        <v>63.9</v>
      </c>
      <c r="N26" s="4">
        <v>87.4</v>
      </c>
      <c r="O26" s="4">
        <v>73</v>
      </c>
      <c r="P26" s="6"/>
      <c r="Q26" s="32">
        <v>0.4</v>
      </c>
      <c r="R26" s="4">
        <v>0</v>
      </c>
      <c r="S26" s="4">
        <v>0</v>
      </c>
      <c r="T26" s="4">
        <v>0</v>
      </c>
      <c r="U26" s="4">
        <v>0.4</v>
      </c>
      <c r="V26" s="31">
        <v>87</v>
      </c>
      <c r="W26" s="4">
        <v>87.4</v>
      </c>
      <c r="X26" s="4">
        <v>99</v>
      </c>
      <c r="Y26" s="5"/>
      <c r="Z26" s="6"/>
      <c r="AA26" s="4">
        <v>30982.560000000001</v>
      </c>
      <c r="AB26" s="4">
        <v>1940339.84</v>
      </c>
      <c r="AC26" s="4">
        <v>1731836.94</v>
      </c>
      <c r="AD26" s="4">
        <v>70</v>
      </c>
      <c r="AE26" s="4">
        <v>5.8</v>
      </c>
      <c r="AF26" s="4"/>
      <c r="AG26" s="4">
        <v>50</v>
      </c>
      <c r="AH26" s="6"/>
      <c r="AI26" s="4">
        <v>3239.39</v>
      </c>
      <c r="AJ26" s="6"/>
      <c r="AK26" s="4"/>
      <c r="AL26" s="4">
        <v>8.64</v>
      </c>
      <c r="AM26" s="4">
        <v>7.05</v>
      </c>
      <c r="AN26" s="6"/>
      <c r="AO26" s="4">
        <v>0.19</v>
      </c>
      <c r="AP26" s="4"/>
      <c r="AQ26" s="4"/>
      <c r="AR26" s="4"/>
      <c r="AS26" s="4"/>
      <c r="AT26" s="4"/>
      <c r="AU26" s="4"/>
      <c r="AV26" s="4"/>
      <c r="AW26" s="4"/>
      <c r="AX26" s="4"/>
      <c r="AY26" s="4">
        <v>0.23</v>
      </c>
      <c r="AZ26" s="4"/>
      <c r="BA26" s="4">
        <v>0.18</v>
      </c>
      <c r="BB26" s="4">
        <v>0.96</v>
      </c>
      <c r="BC26" s="4">
        <v>0.49</v>
      </c>
      <c r="BD26" s="4">
        <v>0.73</v>
      </c>
      <c r="BE26" s="6"/>
      <c r="BF26" s="4">
        <v>874.97</v>
      </c>
      <c r="BG26" s="4">
        <v>25.7</v>
      </c>
      <c r="BH26" s="4">
        <v>0.88</v>
      </c>
      <c r="BI26" s="4">
        <v>0.87</v>
      </c>
      <c r="BJ26" s="4"/>
      <c r="BK26" s="4">
        <v>0.38</v>
      </c>
      <c r="BL26" s="4">
        <v>2.8</v>
      </c>
      <c r="BM26" s="4"/>
      <c r="BN26" s="4">
        <v>28.7</v>
      </c>
      <c r="BO26" s="4"/>
      <c r="BP26" s="6"/>
      <c r="BQ26" s="4">
        <v>0.2</v>
      </c>
      <c r="BR26" s="4">
        <v>3.97</v>
      </c>
      <c r="BS26" s="4"/>
      <c r="BT26" s="4"/>
      <c r="BU26" s="4"/>
      <c r="BV26" s="4"/>
      <c r="BW26" s="4"/>
      <c r="BX26" s="4">
        <v>0.01</v>
      </c>
      <c r="BY26" s="4">
        <v>0.12</v>
      </c>
      <c r="BZ26" s="4"/>
      <c r="CA26" s="4"/>
      <c r="CB26" s="4">
        <v>0.01</v>
      </c>
      <c r="CC26" s="4"/>
      <c r="CD26" s="4"/>
      <c r="CE26" s="4"/>
      <c r="CF26" s="4"/>
      <c r="CG26" s="5"/>
      <c r="CH26" s="6"/>
      <c r="CI26" s="4">
        <v>1881523.6</v>
      </c>
      <c r="CJ26" s="4"/>
      <c r="CK26" s="4"/>
      <c r="CL26" s="4">
        <v>72.72</v>
      </c>
      <c r="CM26" s="4">
        <v>20.09</v>
      </c>
      <c r="CN26" s="4"/>
      <c r="CO26" s="4">
        <v>59.4</v>
      </c>
      <c r="CP26" s="4">
        <v>50</v>
      </c>
      <c r="CQ26" s="6"/>
      <c r="CR26" s="6"/>
      <c r="CS26" s="4">
        <v>206.18</v>
      </c>
      <c r="CT26" s="4">
        <v>50</v>
      </c>
      <c r="CU26" s="6"/>
      <c r="CV26" s="4"/>
      <c r="CW26" s="4"/>
      <c r="CX26" s="6"/>
      <c r="CY26" s="4"/>
      <c r="CZ26" s="4"/>
      <c r="DA26" s="4"/>
      <c r="DB26" s="6"/>
      <c r="DC26" s="4"/>
      <c r="DD26" s="4"/>
      <c r="DE26" s="4"/>
      <c r="DF26" s="6"/>
      <c r="DG26" s="4"/>
      <c r="DH26" s="4"/>
      <c r="DI26" s="4"/>
      <c r="DJ26" s="6"/>
      <c r="DK26" s="4"/>
      <c r="DL26" s="4"/>
      <c r="DM26" s="4"/>
      <c r="DN26" s="6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>
        <v>0.69</v>
      </c>
      <c r="DZ26" s="4"/>
      <c r="EA26" s="4"/>
      <c r="EB26" s="4"/>
      <c r="EC26" s="4"/>
      <c r="ED26" s="5"/>
      <c r="EE26" s="6"/>
      <c r="EF26" s="4">
        <v>93.15</v>
      </c>
      <c r="EG26" s="4">
        <v>6.85</v>
      </c>
      <c r="EH26" s="4">
        <v>0</v>
      </c>
      <c r="EI26" s="6"/>
      <c r="EJ26" s="4">
        <v>100</v>
      </c>
      <c r="EK26" s="4">
        <v>0</v>
      </c>
      <c r="EL26" s="4">
        <v>0</v>
      </c>
    </row>
    <row r="27" spans="1:142" x14ac:dyDescent="0.25">
      <c r="A27" s="37" t="s">
        <v>328</v>
      </c>
      <c r="B27" s="4" t="s">
        <v>329</v>
      </c>
      <c r="C27" s="4" t="s">
        <v>330</v>
      </c>
      <c r="D27" s="119" t="s">
        <v>331</v>
      </c>
      <c r="E27" s="4" t="s">
        <v>82</v>
      </c>
      <c r="F27" s="4">
        <v>98.05</v>
      </c>
      <c r="G27" s="6"/>
      <c r="H27" s="31">
        <v>22</v>
      </c>
      <c r="I27" s="4">
        <v>17.899999999999999</v>
      </c>
      <c r="J27" s="4">
        <v>1.4</v>
      </c>
      <c r="K27" s="4">
        <v>1.9</v>
      </c>
      <c r="L27" s="4">
        <v>0.7</v>
      </c>
      <c r="M27" s="31">
        <v>65.400000000000006</v>
      </c>
      <c r="N27" s="4">
        <v>87.4</v>
      </c>
      <c r="O27" s="4">
        <v>75</v>
      </c>
      <c r="P27" s="6"/>
      <c r="Q27" s="32">
        <v>0.4</v>
      </c>
      <c r="R27" s="4">
        <v>0</v>
      </c>
      <c r="S27" s="4">
        <v>0</v>
      </c>
      <c r="T27" s="4">
        <v>0</v>
      </c>
      <c r="U27" s="4">
        <v>0.4</v>
      </c>
      <c r="V27" s="31">
        <v>87</v>
      </c>
      <c r="W27" s="4">
        <v>87.4</v>
      </c>
      <c r="X27" s="4">
        <v>99</v>
      </c>
      <c r="Y27" s="5"/>
      <c r="Z27" s="6"/>
      <c r="AA27" s="4">
        <v>19114.03</v>
      </c>
      <c r="AB27" s="4">
        <v>1136755.02</v>
      </c>
      <c r="AC27" s="4">
        <v>1136755.02</v>
      </c>
      <c r="AD27" s="4">
        <v>109.61</v>
      </c>
      <c r="AE27" s="4">
        <v>10.64</v>
      </c>
      <c r="AF27" s="4"/>
      <c r="AG27" s="4">
        <v>50</v>
      </c>
      <c r="AH27" s="6"/>
      <c r="AI27" s="4">
        <v>3227.09</v>
      </c>
      <c r="AJ27" s="6"/>
      <c r="AK27" s="4"/>
      <c r="AL27" s="4">
        <v>4.8600000000000003</v>
      </c>
      <c r="AM27" s="4">
        <v>1.07</v>
      </c>
      <c r="AN27" s="6"/>
      <c r="AO27" s="4">
        <v>0.25</v>
      </c>
      <c r="AP27" s="4">
        <v>0.02</v>
      </c>
      <c r="AQ27" s="4" t="s">
        <v>332</v>
      </c>
      <c r="AR27" s="4"/>
      <c r="AS27" s="4"/>
      <c r="AT27" s="4">
        <v>0.01</v>
      </c>
      <c r="AU27" s="4"/>
      <c r="AV27" s="4"/>
      <c r="AW27" s="4"/>
      <c r="AX27" s="4"/>
      <c r="AY27" s="4">
        <v>0.13</v>
      </c>
      <c r="AZ27" s="4"/>
      <c r="BA27" s="4">
        <v>0.26</v>
      </c>
      <c r="BB27" s="4">
        <v>0.51</v>
      </c>
      <c r="BC27" s="4">
        <v>0.12</v>
      </c>
      <c r="BD27" s="4">
        <v>0.6</v>
      </c>
      <c r="BE27" s="6"/>
      <c r="BF27" s="4">
        <v>1095.79</v>
      </c>
      <c r="BG27" s="4">
        <v>5.36</v>
      </c>
      <c r="BH27" s="4">
        <v>1.26</v>
      </c>
      <c r="BI27" s="4">
        <v>18.440000000000001</v>
      </c>
      <c r="BJ27" s="4"/>
      <c r="BK27" s="4">
        <v>0.38</v>
      </c>
      <c r="BL27" s="4">
        <v>2.8</v>
      </c>
      <c r="BM27" s="4">
        <v>0</v>
      </c>
      <c r="BN27" s="4">
        <v>0.7</v>
      </c>
      <c r="BO27" s="4"/>
      <c r="BP27" s="6"/>
      <c r="BQ27" s="4">
        <v>0.08</v>
      </c>
      <c r="BR27" s="4">
        <v>5.39</v>
      </c>
      <c r="BS27" s="4"/>
      <c r="BT27" s="4"/>
      <c r="BU27" s="4"/>
      <c r="BV27" s="4"/>
      <c r="BW27" s="4"/>
      <c r="BX27" s="4"/>
      <c r="BY27" s="4">
        <v>0.14000000000000001</v>
      </c>
      <c r="BZ27" s="4"/>
      <c r="CA27" s="4"/>
      <c r="CB27" s="4"/>
      <c r="CC27" s="4"/>
      <c r="CD27" s="4"/>
      <c r="CE27" s="4"/>
      <c r="CF27" s="4"/>
      <c r="CG27" s="5"/>
      <c r="CH27" s="6"/>
      <c r="CI27" s="4">
        <v>1142423.02</v>
      </c>
      <c r="CJ27" s="4"/>
      <c r="CK27" s="4"/>
      <c r="CL27" s="4">
        <v>81.650000000000006</v>
      </c>
      <c r="CM27" s="4"/>
      <c r="CN27" s="4">
        <v>68.010000000000005</v>
      </c>
      <c r="CO27" s="4"/>
      <c r="CP27" s="4"/>
      <c r="CQ27" s="6"/>
      <c r="CR27" s="6"/>
      <c r="CS27" s="4">
        <v>262.11</v>
      </c>
      <c r="CT27" s="4">
        <v>47.26</v>
      </c>
      <c r="CU27" s="6"/>
      <c r="CV27" s="4"/>
      <c r="CW27" s="4"/>
      <c r="CX27" s="6"/>
      <c r="CY27" s="4"/>
      <c r="CZ27" s="4"/>
      <c r="DA27" s="4"/>
      <c r="DB27" s="6"/>
      <c r="DC27" s="4"/>
      <c r="DD27" s="4"/>
      <c r="DE27" s="4"/>
      <c r="DF27" s="6"/>
      <c r="DG27" s="4">
        <v>25.4</v>
      </c>
      <c r="DH27" s="4">
        <v>35</v>
      </c>
      <c r="DI27" s="4">
        <v>50.7</v>
      </c>
      <c r="DJ27" s="6"/>
      <c r="DK27" s="4">
        <v>0.15</v>
      </c>
      <c r="DL27" s="4">
        <v>45</v>
      </c>
      <c r="DM27" s="4">
        <v>24.3</v>
      </c>
      <c r="DN27" s="6"/>
      <c r="DO27" s="4"/>
      <c r="DP27" s="4"/>
      <c r="DQ27" s="4"/>
      <c r="DR27" s="4"/>
      <c r="DS27" s="4">
        <v>0.05</v>
      </c>
      <c r="DT27" s="4"/>
      <c r="DU27" s="4"/>
      <c r="DV27" s="4"/>
      <c r="DW27" s="4"/>
      <c r="DX27" s="4"/>
      <c r="DY27" s="4">
        <v>0.81</v>
      </c>
      <c r="DZ27" s="4"/>
      <c r="EA27" s="4"/>
      <c r="EB27" s="4"/>
      <c r="EC27" s="4"/>
      <c r="ED27" s="5"/>
      <c r="EE27" s="6"/>
      <c r="EF27" s="4">
        <v>100</v>
      </c>
      <c r="EG27" s="4">
        <v>0</v>
      </c>
      <c r="EH27" s="4">
        <v>0</v>
      </c>
      <c r="EI27" s="6"/>
      <c r="EJ27" s="4">
        <v>100</v>
      </c>
      <c r="EK27" s="4">
        <v>0</v>
      </c>
      <c r="EL27" s="4">
        <v>0</v>
      </c>
    </row>
    <row r="28" spans="1:142" x14ac:dyDescent="0.25">
      <c r="A28" s="37" t="s">
        <v>333</v>
      </c>
      <c r="B28" s="4" t="s">
        <v>334</v>
      </c>
      <c r="C28" s="4" t="s">
        <v>335</v>
      </c>
      <c r="D28" s="119" t="s">
        <v>336</v>
      </c>
      <c r="E28" s="4" t="s">
        <v>82</v>
      </c>
      <c r="F28" s="4">
        <v>100</v>
      </c>
      <c r="G28" s="6"/>
      <c r="H28" s="31">
        <v>20.399999999999999</v>
      </c>
      <c r="I28" s="4">
        <v>16.8</v>
      </c>
      <c r="J28" s="4">
        <v>1.2</v>
      </c>
      <c r="K28" s="4">
        <v>1.8</v>
      </c>
      <c r="L28" s="4">
        <v>0.7</v>
      </c>
      <c r="M28" s="31">
        <v>67</v>
      </c>
      <c r="N28" s="4">
        <v>87.4</v>
      </c>
      <c r="O28" s="4">
        <v>77</v>
      </c>
      <c r="P28" s="6"/>
      <c r="Q28" s="32">
        <v>0.4</v>
      </c>
      <c r="R28" s="4">
        <v>0</v>
      </c>
      <c r="S28" s="4">
        <v>0</v>
      </c>
      <c r="T28" s="4">
        <v>0</v>
      </c>
      <c r="U28" s="4">
        <v>0.4</v>
      </c>
      <c r="V28" s="31">
        <v>87</v>
      </c>
      <c r="W28" s="4">
        <v>87.4</v>
      </c>
      <c r="X28" s="4">
        <v>99</v>
      </c>
      <c r="Y28" s="5"/>
      <c r="Z28" s="6"/>
      <c r="AA28" s="4">
        <v>19461.21</v>
      </c>
      <c r="AB28" s="4">
        <v>1413338.88</v>
      </c>
      <c r="AC28" s="4">
        <v>1413338.88</v>
      </c>
      <c r="AD28" s="4">
        <v>80.23</v>
      </c>
      <c r="AE28" s="4">
        <v>5.81</v>
      </c>
      <c r="AF28" s="4"/>
      <c r="AG28" s="4">
        <v>50</v>
      </c>
      <c r="AH28" s="6"/>
      <c r="AI28" s="4">
        <v>1770.47</v>
      </c>
      <c r="AJ28" s="6"/>
      <c r="AK28" s="4"/>
      <c r="AL28" s="4">
        <v>7.87</v>
      </c>
      <c r="AM28" s="4">
        <v>4</v>
      </c>
      <c r="AN28" s="6"/>
      <c r="AO28" s="4">
        <v>0.25</v>
      </c>
      <c r="AP28" s="4">
        <v>7.0000000000000007E-2</v>
      </c>
      <c r="AQ28" s="4">
        <v>0.33</v>
      </c>
      <c r="AR28" s="4"/>
      <c r="AS28" s="4"/>
      <c r="AT28" s="4">
        <v>0.55000000000000004</v>
      </c>
      <c r="AU28" s="4"/>
      <c r="AV28" s="4"/>
      <c r="AW28" s="4"/>
      <c r="AX28" s="4"/>
      <c r="AY28" s="4">
        <v>0.04</v>
      </c>
      <c r="AZ28" s="4">
        <v>0.03</v>
      </c>
      <c r="BA28" s="4">
        <v>0.77</v>
      </c>
      <c r="BB28" s="4">
        <v>0.01</v>
      </c>
      <c r="BC28" s="4"/>
      <c r="BD28" s="4"/>
      <c r="BE28" s="6"/>
      <c r="BF28" s="4">
        <v>919.47</v>
      </c>
      <c r="BG28" s="4">
        <v>6.2</v>
      </c>
      <c r="BH28" s="4">
        <v>8.08</v>
      </c>
      <c r="BI28" s="4"/>
      <c r="BJ28" s="4"/>
      <c r="BK28" s="4">
        <v>0.2</v>
      </c>
      <c r="BL28" s="4">
        <v>1.65</v>
      </c>
      <c r="BM28" s="4">
        <v>2.2999999999999998</v>
      </c>
      <c r="BN28" s="4"/>
      <c r="BO28" s="4"/>
      <c r="BP28" s="6"/>
      <c r="BQ28" s="4"/>
      <c r="BR28" s="4">
        <v>3.48</v>
      </c>
      <c r="BS28" s="4"/>
      <c r="BT28" s="4"/>
      <c r="BU28" s="4"/>
      <c r="BV28" s="4"/>
      <c r="BW28" s="4"/>
      <c r="BX28" s="4">
        <v>0.01</v>
      </c>
      <c r="BY28" s="4">
        <v>0.15</v>
      </c>
      <c r="BZ28" s="4"/>
      <c r="CA28" s="4"/>
      <c r="CB28" s="4"/>
      <c r="CC28" s="4"/>
      <c r="CD28" s="4"/>
      <c r="CE28" s="4"/>
      <c r="CF28" s="4"/>
      <c r="CG28" s="5"/>
      <c r="CH28" s="6"/>
      <c r="CI28" s="4">
        <v>1413338.88</v>
      </c>
      <c r="CJ28" s="4"/>
      <c r="CK28" s="4"/>
      <c r="CL28" s="4">
        <v>88.83</v>
      </c>
      <c r="CM28" s="4"/>
      <c r="CN28" s="4">
        <v>21.45</v>
      </c>
      <c r="CO28" s="4">
        <v>60.18</v>
      </c>
      <c r="CP28" s="4">
        <v>50.81</v>
      </c>
      <c r="CQ28" s="6"/>
      <c r="CR28" s="6"/>
      <c r="CS28" s="4">
        <v>193.36</v>
      </c>
      <c r="CT28" s="4">
        <v>51</v>
      </c>
      <c r="CU28" s="6"/>
      <c r="CV28" s="4"/>
      <c r="CW28" s="4"/>
      <c r="CX28" s="6"/>
      <c r="CY28" s="4"/>
      <c r="CZ28" s="4"/>
      <c r="DA28" s="4"/>
      <c r="DB28" s="6"/>
      <c r="DC28" s="4"/>
      <c r="DD28" s="4"/>
      <c r="DE28" s="4"/>
      <c r="DF28" s="6"/>
      <c r="DG28" s="4"/>
      <c r="DH28" s="4"/>
      <c r="DI28" s="4"/>
      <c r="DJ28" s="6"/>
      <c r="DK28" s="4">
        <v>0.02</v>
      </c>
      <c r="DL28" s="4">
        <v>45</v>
      </c>
      <c r="DM28" s="4">
        <v>210</v>
      </c>
      <c r="DN28" s="6"/>
      <c r="DO28" s="4"/>
      <c r="DP28" s="4"/>
      <c r="DQ28" s="4"/>
      <c r="DR28" s="4">
        <v>0.17</v>
      </c>
      <c r="DS28" s="4">
        <v>0.03</v>
      </c>
      <c r="DT28" s="4"/>
      <c r="DU28" s="4"/>
      <c r="DV28" s="4"/>
      <c r="DW28" s="4"/>
      <c r="DX28" s="4"/>
      <c r="DY28" s="4">
        <v>0.44</v>
      </c>
      <c r="DZ28" s="4"/>
      <c r="EA28" s="4"/>
      <c r="EB28" s="4"/>
      <c r="EC28" s="4"/>
      <c r="ED28" s="5"/>
      <c r="EE28" s="6"/>
      <c r="EF28" s="4">
        <v>90</v>
      </c>
      <c r="EG28" s="4">
        <v>10</v>
      </c>
      <c r="EH28" s="4">
        <v>0</v>
      </c>
      <c r="EI28" s="6"/>
      <c r="EJ28" s="4">
        <v>6</v>
      </c>
      <c r="EK28" s="4">
        <v>94</v>
      </c>
      <c r="EL28" s="4">
        <v>0</v>
      </c>
    </row>
    <row r="29" spans="1:142" x14ac:dyDescent="0.25">
      <c r="A29" s="37" t="s">
        <v>337</v>
      </c>
      <c r="B29" s="4" t="s">
        <v>338</v>
      </c>
      <c r="C29" s="4" t="s">
        <v>339</v>
      </c>
      <c r="D29" s="119" t="s">
        <v>340</v>
      </c>
      <c r="E29" s="4" t="s">
        <v>82</v>
      </c>
      <c r="F29" s="4">
        <v>75.989999999999995</v>
      </c>
      <c r="G29" s="6"/>
      <c r="H29" s="31">
        <v>26.9</v>
      </c>
      <c r="I29" s="4">
        <v>23.1</v>
      </c>
      <c r="J29" s="4">
        <v>1.2</v>
      </c>
      <c r="K29" s="4">
        <v>1.9</v>
      </c>
      <c r="L29" s="4">
        <v>0.7</v>
      </c>
      <c r="M29" s="31">
        <v>60.5</v>
      </c>
      <c r="N29" s="4">
        <v>87.4</v>
      </c>
      <c r="O29" s="4">
        <v>69</v>
      </c>
      <c r="P29" s="6"/>
      <c r="Q29" s="32">
        <v>0.4</v>
      </c>
      <c r="R29" s="4">
        <v>0</v>
      </c>
      <c r="S29" s="4">
        <v>0</v>
      </c>
      <c r="T29" s="4">
        <v>0</v>
      </c>
      <c r="U29" s="4">
        <v>0.4</v>
      </c>
      <c r="V29" s="31">
        <v>87</v>
      </c>
      <c r="W29" s="4">
        <v>87.4</v>
      </c>
      <c r="X29" s="4">
        <v>99</v>
      </c>
      <c r="Y29" s="5"/>
      <c r="Z29" s="6"/>
      <c r="AA29" s="4">
        <v>44623.040000000001</v>
      </c>
      <c r="AB29" s="4">
        <v>2967781.26</v>
      </c>
      <c r="AC29" s="4">
        <v>2967781.26</v>
      </c>
      <c r="AD29" s="4">
        <v>81.44</v>
      </c>
      <c r="AE29" s="4">
        <v>10.18</v>
      </c>
      <c r="AF29" s="4"/>
      <c r="AG29" s="4">
        <v>50</v>
      </c>
      <c r="AH29" s="6"/>
      <c r="AI29" s="4">
        <v>14110.36</v>
      </c>
      <c r="AJ29" s="6"/>
      <c r="AK29" s="4"/>
      <c r="AL29" s="4">
        <v>13.19</v>
      </c>
      <c r="AM29" s="4">
        <v>5.85</v>
      </c>
      <c r="AN29" s="6"/>
      <c r="AO29" s="4">
        <v>1.1200000000000001</v>
      </c>
      <c r="AP29" s="4">
        <v>0.11</v>
      </c>
      <c r="AQ29" s="4">
        <v>0.25</v>
      </c>
      <c r="AR29" s="4"/>
      <c r="AS29" s="4"/>
      <c r="AT29" s="4"/>
      <c r="AU29" s="4"/>
      <c r="AV29" s="4"/>
      <c r="AW29" s="4">
        <v>0.13</v>
      </c>
      <c r="AX29" s="4"/>
      <c r="AY29" s="4">
        <v>0.35</v>
      </c>
      <c r="AZ29" s="4"/>
      <c r="BA29" s="4">
        <v>0.82</v>
      </c>
      <c r="BB29" s="4"/>
      <c r="BC29" s="4"/>
      <c r="BD29" s="4"/>
      <c r="BE29" s="6"/>
      <c r="BF29" s="4">
        <v>1023.12</v>
      </c>
      <c r="BG29" s="4">
        <v>53.52</v>
      </c>
      <c r="BH29" s="4">
        <v>18.87</v>
      </c>
      <c r="BI29" s="4"/>
      <c r="BJ29" s="4"/>
      <c r="BK29" s="4">
        <v>0.38</v>
      </c>
      <c r="BL29" s="4">
        <v>2.8</v>
      </c>
      <c r="BM29" s="4"/>
      <c r="BN29" s="4"/>
      <c r="BO29" s="4"/>
      <c r="BP29" s="6"/>
      <c r="BQ29" s="4"/>
      <c r="BR29" s="4">
        <v>4.74</v>
      </c>
      <c r="BS29" s="4"/>
      <c r="BT29" s="4"/>
      <c r="BU29" s="4"/>
      <c r="BV29" s="4"/>
      <c r="BW29" s="4"/>
      <c r="BX29" s="4"/>
      <c r="BY29" s="4">
        <v>0.13</v>
      </c>
      <c r="BZ29" s="4"/>
      <c r="CA29" s="4"/>
      <c r="CB29" s="4"/>
      <c r="CC29" s="4"/>
      <c r="CD29" s="4"/>
      <c r="CE29" s="4"/>
      <c r="CF29" s="4"/>
      <c r="CG29" s="5"/>
      <c r="CH29" s="6"/>
      <c r="CI29" s="4">
        <v>3905235.12</v>
      </c>
      <c r="CJ29" s="4"/>
      <c r="CK29" s="4"/>
      <c r="CL29" s="4">
        <v>47.08</v>
      </c>
      <c r="CM29" s="4">
        <v>57.15</v>
      </c>
      <c r="CN29" s="4">
        <v>25.95</v>
      </c>
      <c r="CO29" s="4">
        <v>3.49</v>
      </c>
      <c r="CP29" s="4">
        <v>48</v>
      </c>
      <c r="CQ29" s="6"/>
      <c r="CR29" s="6"/>
      <c r="CS29" s="4">
        <v>249.39</v>
      </c>
      <c r="CT29" s="4">
        <v>48</v>
      </c>
      <c r="CU29" s="6"/>
      <c r="CV29" s="4"/>
      <c r="CW29" s="4"/>
      <c r="CX29" s="6"/>
      <c r="CY29" s="4"/>
      <c r="CZ29" s="4"/>
      <c r="DA29" s="4"/>
      <c r="DB29" s="6"/>
      <c r="DC29" s="4"/>
      <c r="DD29" s="4"/>
      <c r="DE29" s="4"/>
      <c r="DF29" s="6"/>
      <c r="DG29" s="4"/>
      <c r="DH29" s="4"/>
      <c r="DI29" s="4"/>
      <c r="DJ29" s="6"/>
      <c r="DK29" s="4">
        <v>0.03</v>
      </c>
      <c r="DL29" s="4">
        <v>45</v>
      </c>
      <c r="DM29" s="4">
        <v>75.8</v>
      </c>
      <c r="DN29" s="6"/>
      <c r="DO29" s="4"/>
      <c r="DP29" s="4"/>
      <c r="DQ29" s="4"/>
      <c r="DR29" s="4">
        <v>0.09</v>
      </c>
      <c r="DS29" s="4">
        <v>0</v>
      </c>
      <c r="DT29" s="4"/>
      <c r="DU29" s="4"/>
      <c r="DV29" s="4"/>
      <c r="DW29" s="4"/>
      <c r="DX29" s="4"/>
      <c r="DY29" s="4">
        <v>0.44</v>
      </c>
      <c r="DZ29" s="4"/>
      <c r="EA29" s="4">
        <v>0.15</v>
      </c>
      <c r="EB29" s="4"/>
      <c r="EC29" s="4"/>
      <c r="ED29" s="5"/>
      <c r="EE29" s="6"/>
      <c r="EF29" s="4">
        <v>100</v>
      </c>
      <c r="EG29" s="4">
        <v>0</v>
      </c>
      <c r="EH29" s="4">
        <v>0</v>
      </c>
      <c r="EI29" s="6"/>
      <c r="EJ29" s="4">
        <v>100</v>
      </c>
      <c r="EK29" s="4">
        <v>0</v>
      </c>
      <c r="EL29" s="4">
        <v>0</v>
      </c>
    </row>
    <row r="30" spans="1:142" x14ac:dyDescent="0.25">
      <c r="A30" s="37" t="s">
        <v>341</v>
      </c>
      <c r="B30" s="4" t="s">
        <v>342</v>
      </c>
      <c r="C30" s="4" t="s">
        <v>343</v>
      </c>
      <c r="D30" s="119" t="s">
        <v>344</v>
      </c>
      <c r="E30" s="4" t="s">
        <v>82</v>
      </c>
      <c r="F30" s="4">
        <v>83.89</v>
      </c>
      <c r="G30" s="6"/>
      <c r="H30" s="31">
        <v>23.6</v>
      </c>
      <c r="I30" s="4">
        <v>19.899999999999999</v>
      </c>
      <c r="J30" s="4">
        <v>1.1000000000000001</v>
      </c>
      <c r="K30" s="4">
        <v>1.9</v>
      </c>
      <c r="L30" s="4">
        <v>0.7</v>
      </c>
      <c r="M30" s="31">
        <v>63.8</v>
      </c>
      <c r="N30" s="4">
        <v>87.4</v>
      </c>
      <c r="O30" s="4">
        <v>73</v>
      </c>
      <c r="P30" s="6"/>
      <c r="Q30" s="32">
        <v>0.4</v>
      </c>
      <c r="R30" s="4">
        <v>0</v>
      </c>
      <c r="S30" s="4">
        <v>0</v>
      </c>
      <c r="T30" s="4">
        <v>0</v>
      </c>
      <c r="U30" s="4">
        <v>0.4</v>
      </c>
      <c r="V30" s="31">
        <v>87</v>
      </c>
      <c r="W30" s="4">
        <v>87.4</v>
      </c>
      <c r="X30" s="4">
        <v>99</v>
      </c>
      <c r="Y30" s="5"/>
      <c r="Z30" s="6"/>
      <c r="AA30" s="4">
        <v>21010.06</v>
      </c>
      <c r="AB30" s="4">
        <v>1144517.27</v>
      </c>
      <c r="AC30" s="4">
        <v>1144517.27</v>
      </c>
      <c r="AD30" s="4">
        <v>39.770000000000003</v>
      </c>
      <c r="AE30" s="4">
        <v>12.02</v>
      </c>
      <c r="AF30" s="4"/>
      <c r="AG30" s="4">
        <v>50</v>
      </c>
      <c r="AH30" s="6"/>
      <c r="AI30" s="4">
        <v>3952.5</v>
      </c>
      <c r="AJ30" s="6"/>
      <c r="AK30" s="4"/>
      <c r="AL30" s="4">
        <v>6.34</v>
      </c>
      <c r="AM30" s="4">
        <v>2.2000000000000002</v>
      </c>
      <c r="AN30" s="6"/>
      <c r="AO30" s="4">
        <v>0.52</v>
      </c>
      <c r="AP30" s="4"/>
      <c r="AQ30" s="4"/>
      <c r="AR30" s="4"/>
      <c r="AS30" s="4"/>
      <c r="AT30" s="4"/>
      <c r="AU30" s="4"/>
      <c r="AV30" s="4"/>
      <c r="AW30" s="4"/>
      <c r="AX30" s="4"/>
      <c r="AY30" s="4">
        <v>0.24</v>
      </c>
      <c r="AZ30" s="4"/>
      <c r="BA30" s="4">
        <v>0.32</v>
      </c>
      <c r="BB30" s="4">
        <v>0.98</v>
      </c>
      <c r="BC30" s="4">
        <v>0.39</v>
      </c>
      <c r="BD30" s="4">
        <v>1.0900000000000001</v>
      </c>
      <c r="BE30" s="6"/>
      <c r="BF30" s="4">
        <v>785.41</v>
      </c>
      <c r="BG30" s="4">
        <v>36.1</v>
      </c>
      <c r="BH30" s="4">
        <v>16.23</v>
      </c>
      <c r="BI30" s="4"/>
      <c r="BJ30" s="4"/>
      <c r="BK30" s="4">
        <v>0.38</v>
      </c>
      <c r="BL30" s="4">
        <v>2.8</v>
      </c>
      <c r="BM30" s="4"/>
      <c r="BN30" s="4"/>
      <c r="BO30" s="4"/>
      <c r="BP30" s="6"/>
      <c r="BQ30" s="4">
        <v>2.76</v>
      </c>
      <c r="BR30" s="4">
        <v>0.96</v>
      </c>
      <c r="BS30" s="4"/>
      <c r="BT30" s="4"/>
      <c r="BU30" s="4"/>
      <c r="BV30" s="4"/>
      <c r="BW30" s="4"/>
      <c r="BX30" s="4"/>
      <c r="BY30" s="4">
        <v>0.08</v>
      </c>
      <c r="BZ30" s="4"/>
      <c r="CA30" s="4"/>
      <c r="CB30" s="4">
        <v>0.11</v>
      </c>
      <c r="CC30" s="4"/>
      <c r="CD30" s="4"/>
      <c r="CE30" s="4"/>
      <c r="CF30" s="4"/>
      <c r="CG30" s="5"/>
      <c r="CH30" s="6"/>
      <c r="CI30" s="4">
        <v>1191001.51</v>
      </c>
      <c r="CJ30" s="4"/>
      <c r="CK30" s="4"/>
      <c r="CL30" s="4">
        <v>57.2</v>
      </c>
      <c r="CM30" s="4">
        <v>41.14</v>
      </c>
      <c r="CN30" s="4">
        <v>31.89</v>
      </c>
      <c r="CO30" s="4"/>
      <c r="CP30" s="4"/>
      <c r="CQ30" s="6"/>
      <c r="CR30" s="6"/>
      <c r="CS30" s="4">
        <v>281.23</v>
      </c>
      <c r="CT30" s="4">
        <v>49</v>
      </c>
      <c r="CU30" s="6"/>
      <c r="CV30" s="4"/>
      <c r="CW30" s="4"/>
      <c r="CX30" s="6"/>
      <c r="CY30" s="4"/>
      <c r="CZ30" s="4"/>
      <c r="DA30" s="4"/>
      <c r="DB30" s="6"/>
      <c r="DC30" s="4"/>
      <c r="DD30" s="4"/>
      <c r="DE30" s="4"/>
      <c r="DF30" s="6"/>
      <c r="DG30" s="4"/>
      <c r="DH30" s="4"/>
      <c r="DI30" s="4"/>
      <c r="DJ30" s="6"/>
      <c r="DK30" s="4"/>
      <c r="DL30" s="4"/>
      <c r="DM30" s="4"/>
      <c r="DN30" s="6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>
        <v>1.1599999999999999</v>
      </c>
      <c r="DZ30" s="4"/>
      <c r="EA30" s="4"/>
      <c r="EB30" s="4"/>
      <c r="EC30" s="4"/>
      <c r="ED30" s="5"/>
      <c r="EE30" s="6"/>
      <c r="EF30" s="4">
        <v>100</v>
      </c>
      <c r="EG30" s="4">
        <v>0</v>
      </c>
      <c r="EH30" s="4">
        <v>0</v>
      </c>
      <c r="EI30" s="6"/>
      <c r="EJ30" s="4">
        <v>0</v>
      </c>
      <c r="EK30" s="4">
        <v>0</v>
      </c>
      <c r="EL30" s="4">
        <v>0</v>
      </c>
    </row>
    <row r="31" spans="1:142" x14ac:dyDescent="0.25">
      <c r="A31" s="37" t="s">
        <v>345</v>
      </c>
      <c r="B31" s="4" t="s">
        <v>346</v>
      </c>
      <c r="C31" s="4" t="s">
        <v>347</v>
      </c>
      <c r="D31" s="119" t="s">
        <v>348</v>
      </c>
      <c r="E31" s="4" t="s">
        <v>82</v>
      </c>
      <c r="F31" s="4">
        <v>93.9</v>
      </c>
      <c r="G31" s="6"/>
      <c r="H31" s="31">
        <v>37.700000000000003</v>
      </c>
      <c r="I31" s="4">
        <v>34</v>
      </c>
      <c r="J31" s="4">
        <v>1.1000000000000001</v>
      </c>
      <c r="K31" s="4">
        <v>1.9</v>
      </c>
      <c r="L31" s="4">
        <v>0.7</v>
      </c>
      <c r="M31" s="31">
        <v>49.7</v>
      </c>
      <c r="N31" s="4">
        <v>87.4</v>
      </c>
      <c r="O31" s="4">
        <v>57</v>
      </c>
      <c r="P31" s="6"/>
      <c r="Q31" s="32">
        <v>0.4</v>
      </c>
      <c r="R31" s="4">
        <v>0</v>
      </c>
      <c r="S31" s="4">
        <v>0</v>
      </c>
      <c r="T31" s="4">
        <v>0</v>
      </c>
      <c r="U31" s="4">
        <v>0.4</v>
      </c>
      <c r="V31" s="31">
        <v>87</v>
      </c>
      <c r="W31" s="4">
        <v>87.4</v>
      </c>
      <c r="X31" s="4">
        <v>99</v>
      </c>
      <c r="Y31" s="5"/>
      <c r="Z31" s="6"/>
      <c r="AA31" s="4">
        <v>57027.15</v>
      </c>
      <c r="AB31" s="4">
        <v>3125303.1</v>
      </c>
      <c r="AC31" s="4">
        <v>1886165.43</v>
      </c>
      <c r="AD31" s="4">
        <v>94</v>
      </c>
      <c r="AE31" s="4">
        <v>7.6</v>
      </c>
      <c r="AF31" s="4"/>
      <c r="AG31" s="4">
        <v>49</v>
      </c>
      <c r="AH31" s="6"/>
      <c r="AI31" s="4">
        <v>23070.82</v>
      </c>
      <c r="AJ31" s="6"/>
      <c r="AK31" s="4"/>
      <c r="AL31" s="4">
        <v>12.34</v>
      </c>
      <c r="AM31" s="4">
        <v>5.39</v>
      </c>
      <c r="AN31" s="6"/>
      <c r="AO31" s="4">
        <v>1.02</v>
      </c>
      <c r="AP31" s="4"/>
      <c r="AQ31" s="4"/>
      <c r="AR31" s="4"/>
      <c r="AS31" s="4"/>
      <c r="AT31" s="4"/>
      <c r="AU31" s="4">
        <v>0.01</v>
      </c>
      <c r="AV31" s="4"/>
      <c r="AW31" s="4"/>
      <c r="AX31" s="4"/>
      <c r="AY31" s="4">
        <v>0.5</v>
      </c>
      <c r="AZ31" s="4"/>
      <c r="BA31" s="4">
        <v>1.02</v>
      </c>
      <c r="BB31" s="4">
        <v>0.37</v>
      </c>
      <c r="BC31" s="4">
        <v>0.28000000000000003</v>
      </c>
      <c r="BD31" s="4">
        <v>0.38</v>
      </c>
      <c r="BE31" s="6"/>
      <c r="BF31" s="4">
        <v>1241.5</v>
      </c>
      <c r="BG31" s="4">
        <v>43.35</v>
      </c>
      <c r="BH31" s="4">
        <v>5.0599999999999996</v>
      </c>
      <c r="BI31" s="4"/>
      <c r="BJ31" s="4"/>
      <c r="BK31" s="4">
        <v>0.42</v>
      </c>
      <c r="BL31" s="4">
        <v>2.8</v>
      </c>
      <c r="BM31" s="4"/>
      <c r="BN31" s="4"/>
      <c r="BO31" s="4"/>
      <c r="BP31" s="6"/>
      <c r="BQ31" s="4">
        <v>7.0000000000000007E-2</v>
      </c>
      <c r="BR31" s="4">
        <v>8.2100000000000009</v>
      </c>
      <c r="BS31" s="4"/>
      <c r="BT31" s="4"/>
      <c r="BU31" s="4"/>
      <c r="BV31" s="4"/>
      <c r="BW31" s="4"/>
      <c r="BX31" s="4"/>
      <c r="BY31" s="4">
        <v>0.2</v>
      </c>
      <c r="BZ31" s="4"/>
      <c r="CA31" s="4"/>
      <c r="CB31" s="4"/>
      <c r="CC31" s="4"/>
      <c r="CD31" s="4"/>
      <c r="CE31" s="4"/>
      <c r="CF31" s="4"/>
      <c r="CG31" s="5"/>
      <c r="CH31" s="6"/>
      <c r="CI31" s="4">
        <v>1956314.53</v>
      </c>
      <c r="CJ31" s="4"/>
      <c r="CK31" s="4"/>
      <c r="CL31" s="4">
        <v>80.400000000000006</v>
      </c>
      <c r="CM31" s="4">
        <v>1.44</v>
      </c>
      <c r="CN31" s="4"/>
      <c r="CO31" s="4">
        <v>56.25</v>
      </c>
      <c r="CP31" s="4">
        <v>49</v>
      </c>
      <c r="CQ31" s="6"/>
      <c r="CR31" s="6"/>
      <c r="CS31" s="4">
        <v>215.87</v>
      </c>
      <c r="CT31" s="4">
        <v>49</v>
      </c>
      <c r="CU31" s="6"/>
      <c r="CV31" s="4"/>
      <c r="CW31" s="4"/>
      <c r="CX31" s="6"/>
      <c r="CY31" s="4"/>
      <c r="CZ31" s="4"/>
      <c r="DA31" s="4"/>
      <c r="DB31" s="6"/>
      <c r="DC31" s="4"/>
      <c r="DD31" s="4"/>
      <c r="DE31" s="4"/>
      <c r="DF31" s="6"/>
      <c r="DG31" s="4"/>
      <c r="DH31" s="4"/>
      <c r="DI31" s="4"/>
      <c r="DJ31" s="6"/>
      <c r="DK31" s="4">
        <v>0.04</v>
      </c>
      <c r="DL31" s="4">
        <v>45</v>
      </c>
      <c r="DM31" s="4">
        <v>62.1</v>
      </c>
      <c r="DN31" s="6"/>
      <c r="DO31" s="4"/>
      <c r="DP31" s="4"/>
      <c r="DQ31" s="4"/>
      <c r="DR31" s="4"/>
      <c r="DS31" s="4">
        <v>0.03</v>
      </c>
      <c r="DT31" s="4"/>
      <c r="DU31" s="4"/>
      <c r="DV31" s="4"/>
      <c r="DW31" s="4"/>
      <c r="DX31" s="4"/>
      <c r="DY31" s="4">
        <v>0.21</v>
      </c>
      <c r="DZ31" s="4"/>
      <c r="EA31" s="4"/>
      <c r="EB31" s="4"/>
      <c r="EC31" s="4"/>
      <c r="ED31" s="5"/>
      <c r="EE31" s="6"/>
      <c r="EF31" s="4">
        <v>100</v>
      </c>
      <c r="EG31" s="4">
        <v>0</v>
      </c>
      <c r="EH31" s="4">
        <v>0</v>
      </c>
      <c r="EI31" s="6"/>
      <c r="EJ31" s="4">
        <v>100</v>
      </c>
      <c r="EK31" s="4">
        <v>0</v>
      </c>
      <c r="EL31" s="4">
        <v>0</v>
      </c>
    </row>
    <row r="32" spans="1:142" x14ac:dyDescent="0.25">
      <c r="A32" s="37" t="s">
        <v>349</v>
      </c>
      <c r="B32" s="4" t="s">
        <v>350</v>
      </c>
      <c r="C32" s="4" t="s">
        <v>347</v>
      </c>
      <c r="D32" s="119" t="s">
        <v>348</v>
      </c>
      <c r="E32" s="4" t="s">
        <v>82</v>
      </c>
      <c r="F32" s="4">
        <v>88.88</v>
      </c>
      <c r="G32" s="6"/>
      <c r="H32" s="31">
        <v>36.1</v>
      </c>
      <c r="I32" s="4">
        <v>32.4</v>
      </c>
      <c r="J32" s="4">
        <v>1.1000000000000001</v>
      </c>
      <c r="K32" s="4">
        <v>1.9</v>
      </c>
      <c r="L32" s="4">
        <v>0.7</v>
      </c>
      <c r="M32" s="31">
        <v>51.3</v>
      </c>
      <c r="N32" s="4">
        <v>87.4</v>
      </c>
      <c r="O32" s="4">
        <v>59</v>
      </c>
      <c r="P32" s="6"/>
      <c r="Q32" s="32">
        <v>0.4</v>
      </c>
      <c r="R32" s="4">
        <v>0</v>
      </c>
      <c r="S32" s="4">
        <v>0</v>
      </c>
      <c r="T32" s="4">
        <v>0</v>
      </c>
      <c r="U32" s="4">
        <v>0.4</v>
      </c>
      <c r="V32" s="31">
        <v>87</v>
      </c>
      <c r="W32" s="4">
        <v>87.4</v>
      </c>
      <c r="X32" s="4">
        <v>99</v>
      </c>
      <c r="Y32" s="5"/>
      <c r="Z32" s="6"/>
      <c r="AA32" s="4">
        <v>46262.15</v>
      </c>
      <c r="AB32" s="4">
        <v>2397891.7999999998</v>
      </c>
      <c r="AC32" s="4">
        <v>1329249.1399999999</v>
      </c>
      <c r="AD32" s="4">
        <v>90</v>
      </c>
      <c r="AE32" s="4">
        <v>10.4</v>
      </c>
      <c r="AF32" s="4"/>
      <c r="AG32" s="4">
        <v>50</v>
      </c>
      <c r="AH32" s="6"/>
      <c r="AI32" s="4">
        <v>12305.82</v>
      </c>
      <c r="AJ32" s="6"/>
      <c r="AK32" s="4"/>
      <c r="AL32" s="4">
        <v>12.39</v>
      </c>
      <c r="AM32" s="4">
        <v>5.45</v>
      </c>
      <c r="AN32" s="6"/>
      <c r="AO32" s="4">
        <v>0.86</v>
      </c>
      <c r="AP32" s="4"/>
      <c r="AQ32" s="4">
        <v>0.01</v>
      </c>
      <c r="AR32" s="4"/>
      <c r="AS32" s="4"/>
      <c r="AT32" s="4"/>
      <c r="AU32" s="4">
        <v>0.01</v>
      </c>
      <c r="AV32" s="4"/>
      <c r="AW32" s="4"/>
      <c r="AX32" s="4"/>
      <c r="AY32" s="4">
        <v>0.42</v>
      </c>
      <c r="AZ32" s="4"/>
      <c r="BA32" s="4">
        <v>0.87</v>
      </c>
      <c r="BB32" s="4">
        <v>0.43</v>
      </c>
      <c r="BC32" s="4">
        <v>0.33</v>
      </c>
      <c r="BD32" s="4">
        <v>0.44</v>
      </c>
      <c r="BE32" s="6"/>
      <c r="BF32" s="4">
        <v>1279.97</v>
      </c>
      <c r="BG32" s="4">
        <v>43.44</v>
      </c>
      <c r="BH32" s="4">
        <v>4.26</v>
      </c>
      <c r="BI32" s="4"/>
      <c r="BJ32" s="4"/>
      <c r="BK32" s="4">
        <v>0.43</v>
      </c>
      <c r="BL32" s="4">
        <v>2.8</v>
      </c>
      <c r="BM32" s="4"/>
      <c r="BN32" s="4"/>
      <c r="BO32" s="4"/>
      <c r="BP32" s="6"/>
      <c r="BQ32" s="4">
        <v>0.09</v>
      </c>
      <c r="BR32" s="4">
        <v>8.57</v>
      </c>
      <c r="BS32" s="4"/>
      <c r="BT32" s="4"/>
      <c r="BU32" s="4"/>
      <c r="BV32" s="4"/>
      <c r="BW32" s="4"/>
      <c r="BX32" s="4"/>
      <c r="BY32" s="4">
        <v>0.24</v>
      </c>
      <c r="BZ32" s="4"/>
      <c r="CA32" s="4"/>
      <c r="CB32" s="4"/>
      <c r="CC32" s="4"/>
      <c r="CD32" s="4"/>
      <c r="CE32" s="4"/>
      <c r="CF32" s="4"/>
      <c r="CG32" s="5"/>
      <c r="CH32" s="6"/>
      <c r="CI32" s="4">
        <v>1386783.92</v>
      </c>
      <c r="CJ32" s="4"/>
      <c r="CK32" s="4"/>
      <c r="CL32" s="4">
        <v>83.8</v>
      </c>
      <c r="CM32" s="4"/>
      <c r="CN32" s="4"/>
      <c r="CO32" s="4">
        <v>53.14</v>
      </c>
      <c r="CP32" s="4">
        <v>49.96</v>
      </c>
      <c r="CQ32" s="6"/>
      <c r="CR32" s="6"/>
      <c r="CS32" s="4">
        <v>236.12</v>
      </c>
      <c r="CT32" s="4">
        <v>50</v>
      </c>
      <c r="CU32" s="6"/>
      <c r="CV32" s="4"/>
      <c r="CW32" s="4"/>
      <c r="CX32" s="6"/>
      <c r="CY32" s="4"/>
      <c r="CZ32" s="4"/>
      <c r="DA32" s="4"/>
      <c r="DB32" s="6"/>
      <c r="DC32" s="4"/>
      <c r="DD32" s="4"/>
      <c r="DE32" s="4"/>
      <c r="DF32" s="6"/>
      <c r="DG32" s="4"/>
      <c r="DH32" s="4"/>
      <c r="DI32" s="4"/>
      <c r="DJ32" s="6"/>
      <c r="DK32" s="4">
        <v>0.04</v>
      </c>
      <c r="DL32" s="4">
        <v>45</v>
      </c>
      <c r="DM32" s="4">
        <v>101</v>
      </c>
      <c r="DN32" s="6"/>
      <c r="DO32" s="4"/>
      <c r="DP32" s="4"/>
      <c r="DQ32" s="4"/>
      <c r="DR32" s="4"/>
      <c r="DS32" s="4">
        <v>0.01</v>
      </c>
      <c r="DT32" s="4"/>
      <c r="DU32" s="4"/>
      <c r="DV32" s="4"/>
      <c r="DW32" s="4"/>
      <c r="DX32" s="4"/>
      <c r="DY32" s="4">
        <v>0.44</v>
      </c>
      <c r="DZ32" s="4"/>
      <c r="EA32" s="4"/>
      <c r="EB32" s="4"/>
      <c r="EC32" s="4"/>
      <c r="ED32" s="5"/>
      <c r="EE32" s="6"/>
      <c r="EF32" s="4">
        <v>100</v>
      </c>
      <c r="EG32" s="4">
        <v>0</v>
      </c>
      <c r="EH32" s="4">
        <v>0</v>
      </c>
      <c r="EI32" s="6"/>
      <c r="EJ32" s="4">
        <v>100</v>
      </c>
      <c r="EK32" s="4">
        <v>0</v>
      </c>
      <c r="EL32" s="4">
        <v>0</v>
      </c>
    </row>
    <row r="33" spans="1:142" x14ac:dyDescent="0.25">
      <c r="A33" s="37" t="s">
        <v>351</v>
      </c>
      <c r="B33" s="4" t="s">
        <v>352</v>
      </c>
      <c r="C33" s="4" t="s">
        <v>353</v>
      </c>
      <c r="D33" s="119" t="s">
        <v>354</v>
      </c>
      <c r="E33" s="4" t="s">
        <v>82</v>
      </c>
      <c r="F33" s="4">
        <v>100</v>
      </c>
      <c r="G33" s="6"/>
      <c r="H33" s="31">
        <v>27.4</v>
      </c>
      <c r="I33" s="4">
        <v>23.6</v>
      </c>
      <c r="J33" s="4">
        <v>1.1000000000000001</v>
      </c>
      <c r="K33" s="4">
        <v>1.9</v>
      </c>
      <c r="L33" s="4">
        <v>0.7</v>
      </c>
      <c r="M33" s="31">
        <v>60</v>
      </c>
      <c r="N33" s="4">
        <v>87.4</v>
      </c>
      <c r="O33" s="4">
        <v>69</v>
      </c>
      <c r="P33" s="6"/>
      <c r="Q33" s="32">
        <v>0.4</v>
      </c>
      <c r="R33" s="4">
        <v>0</v>
      </c>
      <c r="S33" s="4">
        <v>0</v>
      </c>
      <c r="T33" s="4">
        <v>0</v>
      </c>
      <c r="U33" s="4">
        <v>0.4</v>
      </c>
      <c r="V33" s="31">
        <v>87</v>
      </c>
      <c r="W33" s="4">
        <v>87.4</v>
      </c>
      <c r="X33" s="4">
        <v>99</v>
      </c>
      <c r="Y33" s="5"/>
      <c r="Z33" s="6"/>
      <c r="AA33" s="4">
        <v>12148.75</v>
      </c>
      <c r="AB33" s="4">
        <v>886781.07</v>
      </c>
      <c r="AC33" s="4">
        <v>886781.07</v>
      </c>
      <c r="AD33" s="4">
        <v>103.41</v>
      </c>
      <c r="AE33" s="4">
        <v>9.58</v>
      </c>
      <c r="AF33" s="4"/>
      <c r="AG33" s="4">
        <v>50</v>
      </c>
      <c r="AH33" s="6"/>
      <c r="AI33" s="4">
        <v>323.56</v>
      </c>
      <c r="AJ33" s="6"/>
      <c r="AK33" s="4"/>
      <c r="AL33" s="4">
        <v>9.5</v>
      </c>
      <c r="AM33" s="4">
        <v>4.32</v>
      </c>
      <c r="AN33" s="6"/>
      <c r="AO33" s="4">
        <v>0.95</v>
      </c>
      <c r="AP33" s="4"/>
      <c r="AQ33" s="4"/>
      <c r="AR33" s="4"/>
      <c r="AS33" s="4"/>
      <c r="AT33" s="4">
        <v>0.26</v>
      </c>
      <c r="AU33" s="4"/>
      <c r="AV33" s="4"/>
      <c r="AW33" s="4"/>
      <c r="AX33" s="4"/>
      <c r="AY33" s="4">
        <v>0.02</v>
      </c>
      <c r="AZ33" s="4"/>
      <c r="BA33" s="4">
        <v>0.14000000000000001</v>
      </c>
      <c r="BB33" s="4"/>
      <c r="BC33" s="4">
        <v>0.8</v>
      </c>
      <c r="BD33" s="4">
        <v>0.92</v>
      </c>
      <c r="BE33" s="6"/>
      <c r="BF33" s="4">
        <v>1069.98</v>
      </c>
      <c r="BG33" s="4">
        <v>23.97</v>
      </c>
      <c r="BH33" s="4">
        <v>5.3</v>
      </c>
      <c r="BI33" s="4"/>
      <c r="BJ33" s="4"/>
      <c r="BK33" s="4">
        <v>0.38</v>
      </c>
      <c r="BL33" s="4">
        <v>2.8</v>
      </c>
      <c r="BM33" s="4">
        <v>0</v>
      </c>
      <c r="BN33" s="4"/>
      <c r="BO33" s="4"/>
      <c r="BP33" s="6"/>
      <c r="BQ33" s="4">
        <v>0.1</v>
      </c>
      <c r="BR33" s="4">
        <v>3.73</v>
      </c>
      <c r="BS33" s="4"/>
      <c r="BT33" s="4"/>
      <c r="BU33" s="4"/>
      <c r="BV33" s="4"/>
      <c r="BW33" s="4"/>
      <c r="BX33" s="4">
        <v>0.05</v>
      </c>
      <c r="BY33" s="4">
        <v>0.05</v>
      </c>
      <c r="BZ33" s="4"/>
      <c r="CA33" s="4"/>
      <c r="CB33" s="4"/>
      <c r="CC33" s="4"/>
      <c r="CD33" s="4"/>
      <c r="CE33" s="4"/>
      <c r="CF33" s="4"/>
      <c r="CG33" s="5"/>
      <c r="CH33" s="6"/>
      <c r="CI33" s="4">
        <v>886781.07</v>
      </c>
      <c r="CJ33" s="4"/>
      <c r="CK33" s="4"/>
      <c r="CL33" s="4">
        <v>78.25</v>
      </c>
      <c r="CM33" s="4"/>
      <c r="CN33" s="4"/>
      <c r="CO33" s="4">
        <v>46.68</v>
      </c>
      <c r="CP33" s="4">
        <v>50</v>
      </c>
      <c r="CQ33" s="6"/>
      <c r="CR33" s="6"/>
      <c r="CS33" s="4">
        <v>231.05</v>
      </c>
      <c r="CT33" s="4">
        <v>47</v>
      </c>
      <c r="CU33" s="6"/>
      <c r="CV33" s="4"/>
      <c r="CW33" s="4"/>
      <c r="CX33" s="6"/>
      <c r="CY33" s="4"/>
      <c r="CZ33" s="4"/>
      <c r="DA33" s="4"/>
      <c r="DB33" s="6"/>
      <c r="DC33" s="4"/>
      <c r="DD33" s="4"/>
      <c r="DE33" s="4"/>
      <c r="DF33" s="6"/>
      <c r="DG33" s="4"/>
      <c r="DH33" s="4"/>
      <c r="DI33" s="4"/>
      <c r="DJ33" s="6"/>
      <c r="DK33" s="4">
        <v>0.09</v>
      </c>
      <c r="DL33" s="4">
        <v>45</v>
      </c>
      <c r="DM33" s="4">
        <v>46.3</v>
      </c>
      <c r="DN33" s="6"/>
      <c r="DO33" s="4"/>
      <c r="DP33" s="4"/>
      <c r="DQ33" s="4"/>
      <c r="DR33" s="4"/>
      <c r="DS33" s="4">
        <v>0.01</v>
      </c>
      <c r="DT33" s="4"/>
      <c r="DU33" s="4"/>
      <c r="DV33" s="4"/>
      <c r="DW33" s="4"/>
      <c r="DX33" s="4"/>
      <c r="DY33" s="4">
        <v>7.0000000000000007E-2</v>
      </c>
      <c r="DZ33" s="4"/>
      <c r="EA33" s="4"/>
      <c r="EB33" s="4"/>
      <c r="EC33" s="4"/>
      <c r="ED33" s="5"/>
      <c r="EE33" s="6"/>
      <c r="EF33" s="4">
        <v>100</v>
      </c>
      <c r="EG33" s="4">
        <v>0</v>
      </c>
      <c r="EH33" s="4">
        <v>0</v>
      </c>
      <c r="EI33" s="6"/>
      <c r="EJ33" s="4">
        <v>100</v>
      </c>
      <c r="EK33" s="4">
        <v>0</v>
      </c>
      <c r="EL33" s="4">
        <v>0</v>
      </c>
    </row>
    <row r="34" spans="1:142" x14ac:dyDescent="0.25">
      <c r="A34" s="37" t="s">
        <v>355</v>
      </c>
      <c r="B34" s="4" t="s">
        <v>356</v>
      </c>
      <c r="C34" s="4" t="s">
        <v>357</v>
      </c>
      <c r="D34" s="119" t="s">
        <v>358</v>
      </c>
      <c r="E34" s="4" t="s">
        <v>82</v>
      </c>
      <c r="F34" s="4">
        <v>100</v>
      </c>
      <c r="G34" s="6"/>
      <c r="H34" s="31">
        <v>30.4</v>
      </c>
      <c r="I34" s="4">
        <v>26.5</v>
      </c>
      <c r="J34" s="4">
        <v>1.3</v>
      </c>
      <c r="K34" s="4">
        <v>1.9</v>
      </c>
      <c r="L34" s="4">
        <v>0.7</v>
      </c>
      <c r="M34" s="31">
        <v>57</v>
      </c>
      <c r="N34" s="4">
        <v>87.4</v>
      </c>
      <c r="O34" s="4">
        <v>62</v>
      </c>
      <c r="P34" s="6"/>
      <c r="Q34" s="32">
        <v>0.4</v>
      </c>
      <c r="R34" s="4">
        <v>0</v>
      </c>
      <c r="S34" s="4">
        <v>0</v>
      </c>
      <c r="T34" s="4">
        <v>0</v>
      </c>
      <c r="U34" s="4">
        <v>0.4</v>
      </c>
      <c r="V34" s="31">
        <v>87</v>
      </c>
      <c r="W34" s="4">
        <v>87.4</v>
      </c>
      <c r="X34" s="4">
        <v>99</v>
      </c>
      <c r="Y34" s="5"/>
      <c r="Z34" s="6"/>
      <c r="AA34" s="4">
        <v>4127.67</v>
      </c>
      <c r="AB34" s="4">
        <v>196533.89</v>
      </c>
      <c r="AC34" s="4">
        <v>196533.89</v>
      </c>
      <c r="AD34" s="4">
        <v>66.72</v>
      </c>
      <c r="AE34" s="4">
        <v>3.3</v>
      </c>
      <c r="AF34" s="4"/>
      <c r="AG34" s="4">
        <v>50</v>
      </c>
      <c r="AH34" s="6"/>
      <c r="AI34" s="4">
        <v>433.13</v>
      </c>
      <c r="AJ34" s="6"/>
      <c r="AK34" s="4">
        <v>6.57</v>
      </c>
      <c r="AL34" s="4">
        <v>9.3699999999999992</v>
      </c>
      <c r="AM34" s="4">
        <v>1.84</v>
      </c>
      <c r="AN34" s="6"/>
      <c r="AO34" s="4">
        <v>0.5</v>
      </c>
      <c r="AP34" s="4">
        <v>0.22</v>
      </c>
      <c r="AQ34" s="4">
        <v>1.1200000000000001</v>
      </c>
      <c r="AR34" s="4"/>
      <c r="AS34" s="4"/>
      <c r="AT34" s="4">
        <v>0.04</v>
      </c>
      <c r="AU34" s="4"/>
      <c r="AV34" s="4"/>
      <c r="AW34" s="4">
        <v>0.12</v>
      </c>
      <c r="AX34" s="4"/>
      <c r="AY34" s="4">
        <v>7.0000000000000007E-2</v>
      </c>
      <c r="AZ34" s="4"/>
      <c r="BA34" s="4">
        <v>1.69</v>
      </c>
      <c r="BB34" s="4">
        <v>0.2</v>
      </c>
      <c r="BC34" s="4">
        <v>0.8</v>
      </c>
      <c r="BD34" s="4">
        <v>0.24</v>
      </c>
      <c r="BE34" s="6"/>
      <c r="BF34" s="4">
        <v>1235.6099999999999</v>
      </c>
      <c r="BG34" s="4">
        <v>3.06</v>
      </c>
      <c r="BH34" s="4">
        <v>0.72</v>
      </c>
      <c r="BI34" s="4"/>
      <c r="BJ34" s="4"/>
      <c r="BK34" s="4">
        <v>0.02</v>
      </c>
      <c r="BL34" s="4">
        <v>2.8</v>
      </c>
      <c r="BM34" s="4"/>
      <c r="BN34" s="4"/>
      <c r="BO34" s="4"/>
      <c r="BP34" s="6"/>
      <c r="BQ34" s="4">
        <v>0.33</v>
      </c>
      <c r="BR34" s="4">
        <v>4.1100000000000003</v>
      </c>
      <c r="BS34" s="4"/>
      <c r="BT34" s="4"/>
      <c r="BU34" s="4"/>
      <c r="BV34" s="4"/>
      <c r="BW34" s="4"/>
      <c r="BX34" s="4">
        <v>0.04</v>
      </c>
      <c r="BY34" s="4">
        <v>7.0000000000000007E-2</v>
      </c>
      <c r="BZ34" s="4"/>
      <c r="CA34" s="4"/>
      <c r="CB34" s="4"/>
      <c r="CC34" s="4"/>
      <c r="CD34" s="4"/>
      <c r="CE34" s="4"/>
      <c r="CF34" s="4"/>
      <c r="CG34" s="5"/>
      <c r="CH34" s="6"/>
      <c r="CI34" s="4">
        <v>196533.89</v>
      </c>
      <c r="CJ34" s="4"/>
      <c r="CK34" s="4"/>
      <c r="CL34" s="4">
        <v>74.650000000000006</v>
      </c>
      <c r="CM34" s="4"/>
      <c r="CN34" s="4"/>
      <c r="CO34" s="4">
        <v>20.09</v>
      </c>
      <c r="CP34" s="4">
        <v>48.64</v>
      </c>
      <c r="CQ34" s="6"/>
      <c r="CR34" s="6"/>
      <c r="CS34" s="4">
        <v>135.07</v>
      </c>
      <c r="CT34" s="4">
        <v>49</v>
      </c>
      <c r="CU34" s="6"/>
      <c r="CV34" s="4"/>
      <c r="CW34" s="4"/>
      <c r="CX34" s="6"/>
      <c r="CY34" s="4"/>
      <c r="CZ34" s="4"/>
      <c r="DA34" s="4"/>
      <c r="DB34" s="6"/>
      <c r="DC34" s="4"/>
      <c r="DD34" s="4"/>
      <c r="DE34" s="4"/>
      <c r="DF34" s="6"/>
      <c r="DG34" s="4"/>
      <c r="DH34" s="4"/>
      <c r="DI34" s="4"/>
      <c r="DJ34" s="6"/>
      <c r="DK34" s="4">
        <v>0.43</v>
      </c>
      <c r="DL34" s="4">
        <v>45</v>
      </c>
      <c r="DM34" s="4">
        <v>13.1</v>
      </c>
      <c r="DN34" s="6"/>
      <c r="DO34" s="4"/>
      <c r="DP34" s="4"/>
      <c r="DQ34" s="4"/>
      <c r="DR34" s="4">
        <v>0.1</v>
      </c>
      <c r="DS34" s="4"/>
      <c r="DT34" s="4"/>
      <c r="DU34" s="4"/>
      <c r="DV34" s="4"/>
      <c r="DW34" s="4"/>
      <c r="DX34" s="4"/>
      <c r="DY34" s="4">
        <v>1.1100000000000001</v>
      </c>
      <c r="DZ34" s="4"/>
      <c r="EA34" s="4"/>
      <c r="EB34" s="4"/>
      <c r="EC34" s="4"/>
      <c r="ED34" s="5"/>
      <c r="EE34" s="6"/>
      <c r="EF34" s="4">
        <v>100</v>
      </c>
      <c r="EG34" s="4">
        <v>0</v>
      </c>
      <c r="EH34" s="4">
        <v>0</v>
      </c>
      <c r="EI34" s="6"/>
      <c r="EJ34" s="4">
        <v>100</v>
      </c>
      <c r="EK34" s="4">
        <v>0</v>
      </c>
      <c r="EL34" s="4">
        <v>0</v>
      </c>
    </row>
    <row r="35" spans="1:142" x14ac:dyDescent="0.25">
      <c r="A35" s="37" t="s">
        <v>359</v>
      </c>
      <c r="B35" s="4" t="s">
        <v>360</v>
      </c>
      <c r="C35" s="4" t="s">
        <v>361</v>
      </c>
      <c r="D35" s="119" t="s">
        <v>362</v>
      </c>
      <c r="E35" s="4" t="s">
        <v>82</v>
      </c>
      <c r="F35" s="4">
        <v>93.16</v>
      </c>
      <c r="G35" s="6"/>
      <c r="H35" s="31">
        <v>24.8</v>
      </c>
      <c r="I35" s="4">
        <v>20.3</v>
      </c>
      <c r="J35" s="4">
        <v>1.9</v>
      </c>
      <c r="K35" s="4">
        <v>1.9</v>
      </c>
      <c r="L35" s="4">
        <v>0.7</v>
      </c>
      <c r="M35" s="31">
        <v>62.6</v>
      </c>
      <c r="N35" s="4">
        <v>87.4</v>
      </c>
      <c r="O35" s="4">
        <v>72</v>
      </c>
      <c r="P35" s="6"/>
      <c r="Q35" s="32"/>
      <c r="R35" s="4"/>
      <c r="S35" s="4"/>
      <c r="T35" s="4"/>
      <c r="U35" s="4"/>
      <c r="V35" s="31"/>
      <c r="W35" s="4"/>
      <c r="X35" s="4"/>
      <c r="Y35" s="5"/>
      <c r="Z35" s="6"/>
      <c r="AA35" s="4">
        <v>19179.75</v>
      </c>
      <c r="AB35" s="4">
        <v>1389271.4</v>
      </c>
      <c r="AC35" s="4">
        <v>1389271.4</v>
      </c>
      <c r="AD35" s="4">
        <v>49.18</v>
      </c>
      <c r="AE35" s="4">
        <v>7.1</v>
      </c>
      <c r="AF35" s="4"/>
      <c r="AG35" s="4">
        <v>50</v>
      </c>
      <c r="AH35" s="6"/>
      <c r="AI35" s="4">
        <v>26.23</v>
      </c>
      <c r="AJ35" s="6"/>
      <c r="AK35" s="4"/>
      <c r="AL35" s="4">
        <v>10.17</v>
      </c>
      <c r="AM35" s="4"/>
      <c r="AN35" s="6"/>
      <c r="AO35" s="4">
        <v>0.01</v>
      </c>
      <c r="AP35" s="4"/>
      <c r="AQ35" s="4"/>
      <c r="AR35" s="4"/>
      <c r="AS35" s="4"/>
      <c r="AT35" s="4"/>
      <c r="AU35" s="4"/>
      <c r="AV35" s="4"/>
      <c r="AW35" s="4">
        <v>0.06</v>
      </c>
      <c r="AX35" s="4"/>
      <c r="AY35" s="4"/>
      <c r="AZ35" s="4"/>
      <c r="BA35" s="4"/>
      <c r="BB35" s="4">
        <v>0.8</v>
      </c>
      <c r="BC35" s="4">
        <v>0.31</v>
      </c>
      <c r="BD35" s="4">
        <v>0.97</v>
      </c>
      <c r="BE35" s="6"/>
      <c r="BF35" s="4">
        <v>845.01</v>
      </c>
      <c r="BG35" s="4">
        <v>28.65</v>
      </c>
      <c r="BH35" s="4">
        <v>9.15</v>
      </c>
      <c r="BI35" s="4"/>
      <c r="BJ35" s="4"/>
      <c r="BK35" s="4">
        <v>0.38</v>
      </c>
      <c r="BL35" s="4">
        <v>2.8</v>
      </c>
      <c r="BM35" s="4"/>
      <c r="BN35" s="4"/>
      <c r="BO35" s="4"/>
      <c r="BP35" s="6"/>
      <c r="BQ35" s="4"/>
      <c r="BR35" s="4">
        <v>4.28</v>
      </c>
      <c r="BS35" s="4"/>
      <c r="BT35" s="4"/>
      <c r="BU35" s="4"/>
      <c r="BV35" s="4"/>
      <c r="BW35" s="4"/>
      <c r="BX35" s="4"/>
      <c r="BY35" s="4">
        <v>0.16</v>
      </c>
      <c r="BZ35" s="4"/>
      <c r="CA35" s="4"/>
      <c r="CB35" s="4"/>
      <c r="CC35" s="4"/>
      <c r="CD35" s="4"/>
      <c r="CE35" s="4"/>
      <c r="CF35" s="4"/>
      <c r="CG35" s="5"/>
      <c r="CH35" s="6"/>
      <c r="CI35" s="4">
        <v>1486090.12</v>
      </c>
      <c r="CJ35" s="4"/>
      <c r="CK35" s="4"/>
      <c r="CL35" s="4">
        <v>78.599999999999994</v>
      </c>
      <c r="CM35" s="4"/>
      <c r="CN35" s="4"/>
      <c r="CO35" s="4">
        <v>112.36</v>
      </c>
      <c r="CP35" s="4">
        <v>50.13</v>
      </c>
      <c r="CQ35" s="6"/>
      <c r="CR35" s="6"/>
      <c r="CS35" s="4">
        <v>182.47</v>
      </c>
      <c r="CT35" s="4">
        <v>50</v>
      </c>
      <c r="CU35" s="6"/>
      <c r="CV35" s="4"/>
      <c r="CW35" s="4"/>
      <c r="CX35" s="6"/>
      <c r="CY35" s="4"/>
      <c r="CZ35" s="4"/>
      <c r="DA35" s="4"/>
      <c r="DB35" s="6"/>
      <c r="DC35" s="4"/>
      <c r="DD35" s="4"/>
      <c r="DE35" s="4"/>
      <c r="DF35" s="6"/>
      <c r="DG35" s="4"/>
      <c r="DH35" s="4"/>
      <c r="DI35" s="4"/>
      <c r="DJ35" s="6"/>
      <c r="DK35" s="4"/>
      <c r="DL35" s="4"/>
      <c r="DM35" s="4"/>
      <c r="DN35" s="6"/>
      <c r="DO35" s="4"/>
      <c r="DP35" s="4"/>
      <c r="DQ35" s="4"/>
      <c r="DR35" s="4">
        <v>0.17</v>
      </c>
      <c r="DS35" s="4">
        <v>0.05</v>
      </c>
      <c r="DT35" s="4"/>
      <c r="DU35" s="4"/>
      <c r="DV35" s="4"/>
      <c r="DW35" s="4"/>
      <c r="DX35" s="4"/>
      <c r="DY35" s="4">
        <v>0.3</v>
      </c>
      <c r="DZ35" s="4"/>
      <c r="EA35" s="4">
        <v>10.85</v>
      </c>
      <c r="EB35" s="4"/>
      <c r="EC35" s="4"/>
      <c r="ED35" s="5"/>
      <c r="EE35" s="6"/>
      <c r="EF35" s="4">
        <v>100</v>
      </c>
      <c r="EG35" s="4">
        <v>0</v>
      </c>
      <c r="EH35" s="4">
        <v>0</v>
      </c>
      <c r="EI35" s="6"/>
      <c r="EJ35" s="4">
        <v>100</v>
      </c>
      <c r="EK35" s="4">
        <v>0</v>
      </c>
      <c r="EL35" s="4">
        <v>0</v>
      </c>
    </row>
    <row r="36" spans="1:142" x14ac:dyDescent="0.25">
      <c r="A36" s="37" t="s">
        <v>363</v>
      </c>
      <c r="B36" s="4" t="s">
        <v>364</v>
      </c>
      <c r="C36" s="4" t="s">
        <v>262</v>
      </c>
      <c r="D36" s="119" t="s">
        <v>365</v>
      </c>
      <c r="E36" s="4" t="s">
        <v>82</v>
      </c>
      <c r="F36" s="4">
        <v>97.96</v>
      </c>
      <c r="G36" s="6"/>
      <c r="H36" s="31">
        <v>29</v>
      </c>
      <c r="I36" s="4">
        <v>25.1</v>
      </c>
      <c r="J36" s="4">
        <v>1.5</v>
      </c>
      <c r="K36" s="4">
        <v>1.7</v>
      </c>
      <c r="L36" s="4">
        <v>0.7</v>
      </c>
      <c r="M36" s="31">
        <v>58.4</v>
      </c>
      <c r="N36" s="4">
        <v>87.4</v>
      </c>
      <c r="O36" s="4">
        <v>67</v>
      </c>
      <c r="P36" s="6"/>
      <c r="Q36" s="32">
        <v>28.9</v>
      </c>
      <c r="R36" s="4">
        <v>25.1</v>
      </c>
      <c r="S36" s="4">
        <v>1.5</v>
      </c>
      <c r="T36" s="4">
        <v>1.8</v>
      </c>
      <c r="U36" s="4">
        <v>0.4</v>
      </c>
      <c r="V36" s="31">
        <v>58.5</v>
      </c>
      <c r="W36" s="4">
        <v>87.4</v>
      </c>
      <c r="X36" s="4">
        <v>67</v>
      </c>
      <c r="Y36" s="5"/>
      <c r="Z36" s="6"/>
      <c r="AA36" s="4">
        <v>46576.57</v>
      </c>
      <c r="AB36" s="4">
        <v>2100794.5</v>
      </c>
      <c r="AC36" s="4">
        <v>2100794.5</v>
      </c>
      <c r="AD36" s="4">
        <v>92.86</v>
      </c>
      <c r="AE36" s="4">
        <v>72.58</v>
      </c>
      <c r="AF36" s="4"/>
      <c r="AG36" s="4">
        <v>50</v>
      </c>
      <c r="AH36" s="6"/>
      <c r="AI36" s="4">
        <v>18737.849999999999</v>
      </c>
      <c r="AJ36" s="6"/>
      <c r="AK36" s="4"/>
      <c r="AL36" s="4">
        <v>14.51</v>
      </c>
      <c r="AM36" s="4">
        <v>6.54</v>
      </c>
      <c r="AN36" s="6"/>
      <c r="AO36" s="4">
        <v>1.08</v>
      </c>
      <c r="AP36" s="4">
        <v>0.05</v>
      </c>
      <c r="AQ36" s="4">
        <v>0.05</v>
      </c>
      <c r="AR36" s="4"/>
      <c r="AS36" s="4"/>
      <c r="AT36" s="4">
        <v>0.32</v>
      </c>
      <c r="AU36" s="4"/>
      <c r="AV36" s="4"/>
      <c r="AW36" s="4">
        <v>0.03</v>
      </c>
      <c r="AX36" s="4"/>
      <c r="AY36" s="4">
        <v>0.56999999999999995</v>
      </c>
      <c r="AZ36" s="4">
        <v>0.05</v>
      </c>
      <c r="BA36" s="4">
        <v>1.5</v>
      </c>
      <c r="BB36" s="4"/>
      <c r="BC36" s="4"/>
      <c r="BD36" s="4"/>
      <c r="BE36" s="6"/>
      <c r="BF36" s="4">
        <v>1469.94</v>
      </c>
      <c r="BG36" s="4">
        <v>21.83</v>
      </c>
      <c r="BH36" s="4">
        <v>5.17</v>
      </c>
      <c r="BI36" s="4"/>
      <c r="BJ36" s="4"/>
      <c r="BK36" s="4">
        <v>0.38</v>
      </c>
      <c r="BL36" s="4">
        <v>2.8</v>
      </c>
      <c r="BM36" s="4"/>
      <c r="BN36" s="4"/>
      <c r="BO36" s="4"/>
      <c r="BP36" s="6"/>
      <c r="BQ36" s="4"/>
      <c r="BR36" s="4">
        <v>5.35</v>
      </c>
      <c r="BS36" s="4"/>
      <c r="BT36" s="4"/>
      <c r="BU36" s="4"/>
      <c r="BV36" s="4"/>
      <c r="BW36" s="4"/>
      <c r="BX36" s="4"/>
      <c r="BY36" s="4">
        <v>0.08</v>
      </c>
      <c r="BZ36" s="4"/>
      <c r="CA36" s="4"/>
      <c r="CB36" s="4"/>
      <c r="CC36" s="4"/>
      <c r="CD36" s="4"/>
      <c r="CE36" s="4"/>
      <c r="CF36" s="4"/>
      <c r="CG36" s="5"/>
      <c r="CH36" s="6"/>
      <c r="CI36" s="4">
        <v>2144474.33</v>
      </c>
      <c r="CJ36" s="4"/>
      <c r="CK36" s="4"/>
      <c r="CL36" s="4">
        <v>87.42</v>
      </c>
      <c r="CM36" s="4"/>
      <c r="CN36" s="4">
        <v>76.67</v>
      </c>
      <c r="CO36" s="4"/>
      <c r="CP36" s="4">
        <v>50</v>
      </c>
      <c r="CQ36" s="6"/>
      <c r="CR36" s="6"/>
      <c r="CS36" s="4">
        <v>260.20999999999998</v>
      </c>
      <c r="CT36" s="4">
        <v>50</v>
      </c>
      <c r="CU36" s="6"/>
      <c r="CV36" s="4"/>
      <c r="CW36" s="4"/>
      <c r="CX36" s="6"/>
      <c r="CY36" s="4"/>
      <c r="CZ36" s="4"/>
      <c r="DA36" s="4"/>
      <c r="DB36" s="6"/>
      <c r="DC36" s="4"/>
      <c r="DD36" s="4"/>
      <c r="DE36" s="4"/>
      <c r="DF36" s="6"/>
      <c r="DG36" s="4">
        <v>8.26</v>
      </c>
      <c r="DH36" s="4">
        <v>35</v>
      </c>
      <c r="DI36" s="4">
        <v>180</v>
      </c>
      <c r="DJ36" s="6"/>
      <c r="DK36" s="4">
        <v>0.02</v>
      </c>
      <c r="DL36" s="4">
        <v>45</v>
      </c>
      <c r="DM36" s="4">
        <v>121</v>
      </c>
      <c r="DN36" s="6"/>
      <c r="DO36" s="4"/>
      <c r="DP36" s="4"/>
      <c r="DQ36" s="4"/>
      <c r="DR36" s="4">
        <v>0.22</v>
      </c>
      <c r="DS36" s="4"/>
      <c r="DT36" s="4"/>
      <c r="DU36" s="4"/>
      <c r="DV36" s="4"/>
      <c r="DW36" s="4"/>
      <c r="DX36" s="4"/>
      <c r="DY36" s="4">
        <v>1.1100000000000001</v>
      </c>
      <c r="DZ36" s="4"/>
      <c r="EA36" s="4"/>
      <c r="EB36" s="4"/>
      <c r="EC36" s="4"/>
      <c r="ED36" s="5"/>
      <c r="EE36" s="6"/>
      <c r="EF36" s="4">
        <v>79.209999999999994</v>
      </c>
      <c r="EG36" s="4">
        <v>18.96</v>
      </c>
      <c r="EH36" s="4">
        <v>1.83</v>
      </c>
      <c r="EI36" s="6"/>
      <c r="EJ36" s="4">
        <v>100</v>
      </c>
      <c r="EK36" s="4">
        <v>0</v>
      </c>
      <c r="EL36" s="4">
        <v>0</v>
      </c>
    </row>
    <row r="37" spans="1:142" x14ac:dyDescent="0.25">
      <c r="A37" s="37" t="s">
        <v>366</v>
      </c>
      <c r="B37" s="4" t="s">
        <v>367</v>
      </c>
      <c r="C37" s="4" t="s">
        <v>368</v>
      </c>
      <c r="D37" s="119" t="s">
        <v>369</v>
      </c>
      <c r="E37" s="4" t="s">
        <v>82</v>
      </c>
      <c r="F37" s="4">
        <v>98.52</v>
      </c>
      <c r="G37" s="6"/>
      <c r="H37" s="31">
        <v>36.200000000000003</v>
      </c>
      <c r="I37" s="4">
        <v>32.700000000000003</v>
      </c>
      <c r="J37" s="4">
        <v>0.9</v>
      </c>
      <c r="K37" s="4">
        <v>1.9</v>
      </c>
      <c r="L37" s="4">
        <v>0.7</v>
      </c>
      <c r="M37" s="31">
        <v>51.2</v>
      </c>
      <c r="N37" s="4">
        <v>87.4</v>
      </c>
      <c r="O37" s="4">
        <v>59</v>
      </c>
      <c r="P37" s="6"/>
      <c r="Q37" s="32">
        <v>0.4</v>
      </c>
      <c r="R37" s="4">
        <v>0</v>
      </c>
      <c r="S37" s="4">
        <v>0</v>
      </c>
      <c r="T37" s="4">
        <v>0</v>
      </c>
      <c r="U37" s="4">
        <v>0.4</v>
      </c>
      <c r="V37" s="31">
        <v>87</v>
      </c>
      <c r="W37" s="4">
        <v>87.4</v>
      </c>
      <c r="X37" s="4">
        <v>99</v>
      </c>
      <c r="Y37" s="5"/>
      <c r="Z37" s="6"/>
      <c r="AA37" s="4">
        <v>44684.160000000003</v>
      </c>
      <c r="AB37" s="4">
        <v>3026006.47</v>
      </c>
      <c r="AC37" s="4">
        <v>1786983.56</v>
      </c>
      <c r="AD37" s="4">
        <v>61.1</v>
      </c>
      <c r="AE37" s="4">
        <v>8.5500000000000007</v>
      </c>
      <c r="AF37" s="4"/>
      <c r="AG37" s="4">
        <v>50</v>
      </c>
      <c r="AH37" s="6"/>
      <c r="AI37" s="4">
        <v>8381.44</v>
      </c>
      <c r="AJ37" s="6"/>
      <c r="AK37" s="4"/>
      <c r="AL37" s="4">
        <v>11.8</v>
      </c>
      <c r="AM37" s="4">
        <v>10.35</v>
      </c>
      <c r="AN37" s="6"/>
      <c r="AO37" s="4">
        <v>0.59</v>
      </c>
      <c r="AP37" s="4">
        <v>0.05</v>
      </c>
      <c r="AQ37" s="4">
        <v>0.27</v>
      </c>
      <c r="AR37" s="4"/>
      <c r="AS37" s="4"/>
      <c r="AT37" s="4">
        <v>0.59</v>
      </c>
      <c r="AU37" s="4"/>
      <c r="AV37" s="4"/>
      <c r="AW37" s="4"/>
      <c r="AX37" s="4"/>
      <c r="AY37" s="4">
        <v>0.28999999999999998</v>
      </c>
      <c r="AZ37" s="4"/>
      <c r="BA37" s="4">
        <v>1.26</v>
      </c>
      <c r="BB37" s="4">
        <v>0.87</v>
      </c>
      <c r="BC37" s="4">
        <v>0.32</v>
      </c>
      <c r="BD37" s="4">
        <v>0.81</v>
      </c>
      <c r="BE37" s="6"/>
      <c r="BF37" s="4">
        <v>2164.61</v>
      </c>
      <c r="BG37" s="4">
        <v>12.52</v>
      </c>
      <c r="BH37" s="4">
        <v>2.95</v>
      </c>
      <c r="BI37" s="4"/>
      <c r="BJ37" s="4"/>
      <c r="BK37" s="4">
        <v>0.38</v>
      </c>
      <c r="BL37" s="4">
        <v>2.8</v>
      </c>
      <c r="BM37" s="4"/>
      <c r="BN37" s="4"/>
      <c r="BO37" s="4"/>
      <c r="BP37" s="6"/>
      <c r="BQ37" s="4"/>
      <c r="BR37" s="4">
        <v>4.93</v>
      </c>
      <c r="BS37" s="4"/>
      <c r="BT37" s="4"/>
      <c r="BU37" s="4"/>
      <c r="BV37" s="4"/>
      <c r="BW37" s="4"/>
      <c r="BX37" s="4"/>
      <c r="BY37" s="4">
        <v>0.13</v>
      </c>
      <c r="BZ37" s="4"/>
      <c r="CA37" s="4"/>
      <c r="CB37" s="4"/>
      <c r="CC37" s="4"/>
      <c r="CD37" s="4"/>
      <c r="CE37" s="4"/>
      <c r="CF37" s="4"/>
      <c r="CG37" s="5"/>
      <c r="CH37" s="6"/>
      <c r="CI37" s="4">
        <v>1786983.56</v>
      </c>
      <c r="CJ37" s="4"/>
      <c r="CK37" s="4"/>
      <c r="CL37" s="4">
        <v>48.42</v>
      </c>
      <c r="CM37" s="4">
        <v>44.72</v>
      </c>
      <c r="CN37" s="4"/>
      <c r="CO37" s="4">
        <v>42.38</v>
      </c>
      <c r="CP37" s="4">
        <v>50</v>
      </c>
      <c r="CQ37" s="6"/>
      <c r="CR37" s="6"/>
      <c r="CS37" s="4">
        <v>115</v>
      </c>
      <c r="CT37" s="4">
        <v>50</v>
      </c>
      <c r="CU37" s="6"/>
      <c r="CV37" s="4"/>
      <c r="CW37" s="4"/>
      <c r="CX37" s="6"/>
      <c r="CY37" s="4"/>
      <c r="CZ37" s="4"/>
      <c r="DA37" s="4"/>
      <c r="DB37" s="6"/>
      <c r="DC37" s="4"/>
      <c r="DD37" s="4"/>
      <c r="DE37" s="4"/>
      <c r="DF37" s="6"/>
      <c r="DG37" s="4"/>
      <c r="DH37" s="4"/>
      <c r="DI37" s="4"/>
      <c r="DJ37" s="6"/>
      <c r="DK37" s="4">
        <v>7.0000000000000007E-2</v>
      </c>
      <c r="DL37" s="4">
        <v>45</v>
      </c>
      <c r="DM37" s="4">
        <v>95.6</v>
      </c>
      <c r="DN37" s="6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>
        <v>0.33</v>
      </c>
      <c r="DZ37" s="4"/>
      <c r="EA37" s="4"/>
      <c r="EB37" s="4"/>
      <c r="EC37" s="4"/>
      <c r="ED37" s="5"/>
      <c r="EE37" s="6"/>
      <c r="EF37" s="4">
        <v>100</v>
      </c>
      <c r="EG37" s="4">
        <v>0</v>
      </c>
      <c r="EH37" s="4">
        <v>0</v>
      </c>
      <c r="EI37" s="6"/>
      <c r="EJ37" s="4">
        <v>100</v>
      </c>
      <c r="EK37" s="4">
        <v>0</v>
      </c>
      <c r="EL37" s="4">
        <v>0</v>
      </c>
    </row>
    <row r="38" spans="1:142" x14ac:dyDescent="0.25">
      <c r="A38" s="37" t="s">
        <v>370</v>
      </c>
      <c r="B38" s="4" t="s">
        <v>371</v>
      </c>
      <c r="C38" s="4" t="s">
        <v>372</v>
      </c>
      <c r="D38" s="119" t="s">
        <v>373</v>
      </c>
      <c r="E38" s="4" t="s">
        <v>82</v>
      </c>
      <c r="F38" s="4">
        <v>100</v>
      </c>
      <c r="G38" s="6"/>
      <c r="H38" s="31">
        <v>18</v>
      </c>
      <c r="I38" s="4">
        <v>12.4</v>
      </c>
      <c r="J38" s="4">
        <v>3</v>
      </c>
      <c r="K38" s="4">
        <v>1.9</v>
      </c>
      <c r="L38" s="4">
        <v>0.7</v>
      </c>
      <c r="M38" s="31">
        <v>69.400000000000006</v>
      </c>
      <c r="N38" s="4">
        <v>87.4</v>
      </c>
      <c r="O38" s="4">
        <v>79</v>
      </c>
      <c r="P38" s="6"/>
      <c r="Q38" s="32">
        <v>0.4</v>
      </c>
      <c r="R38" s="4">
        <v>0</v>
      </c>
      <c r="S38" s="4">
        <v>0</v>
      </c>
      <c r="T38" s="4">
        <v>0</v>
      </c>
      <c r="U38" s="4">
        <v>0.4</v>
      </c>
      <c r="V38" s="31">
        <v>87</v>
      </c>
      <c r="W38" s="4">
        <v>87.4</v>
      </c>
      <c r="X38" s="4">
        <v>99</v>
      </c>
      <c r="Y38" s="5"/>
      <c r="Z38" s="6"/>
      <c r="AA38" s="4">
        <v>30897.51</v>
      </c>
      <c r="AB38" s="4">
        <v>2840568.59</v>
      </c>
      <c r="AC38" s="4">
        <v>2840568.59</v>
      </c>
      <c r="AD38" s="4">
        <v>101.18</v>
      </c>
      <c r="AE38" s="4">
        <v>11.21</v>
      </c>
      <c r="AF38" s="4">
        <v>29485.46</v>
      </c>
      <c r="AG38" s="4">
        <v>50</v>
      </c>
      <c r="AH38" s="6"/>
      <c r="AI38" s="4">
        <v>1989.28</v>
      </c>
      <c r="AJ38" s="6"/>
      <c r="AK38" s="4"/>
      <c r="AL38" s="4">
        <v>3.77</v>
      </c>
      <c r="AM38" s="4">
        <v>1.52</v>
      </c>
      <c r="AN38" s="6"/>
      <c r="AO38" s="4">
        <v>0.42</v>
      </c>
      <c r="AP38" s="4"/>
      <c r="AQ38" s="4"/>
      <c r="AR38" s="4"/>
      <c r="AS38" s="4"/>
      <c r="AT38" s="4"/>
      <c r="AU38" s="4"/>
      <c r="AV38" s="4"/>
      <c r="AW38" s="4"/>
      <c r="AX38" s="4"/>
      <c r="AY38" s="4">
        <v>0.06</v>
      </c>
      <c r="AZ38" s="4">
        <v>7.0000000000000007E-2</v>
      </c>
      <c r="BA38" s="4">
        <v>0.2</v>
      </c>
      <c r="BB38" s="4">
        <v>0.71</v>
      </c>
      <c r="BC38" s="4">
        <v>0.28999999999999998</v>
      </c>
      <c r="BD38" s="4">
        <v>0.79</v>
      </c>
      <c r="BE38" s="6"/>
      <c r="BF38" s="4">
        <v>557</v>
      </c>
      <c r="BG38" s="4">
        <v>2.6</v>
      </c>
      <c r="BH38" s="4">
        <v>0.61</v>
      </c>
      <c r="BI38" s="4"/>
      <c r="BJ38" s="4"/>
      <c r="BK38" s="4">
        <v>7.0000000000000007E-2</v>
      </c>
      <c r="BL38" s="4">
        <v>2.8</v>
      </c>
      <c r="BM38" s="4">
        <v>0</v>
      </c>
      <c r="BN38" s="4"/>
      <c r="BO38" s="4"/>
      <c r="BP38" s="6"/>
      <c r="BQ38" s="4"/>
      <c r="BR38" s="4">
        <v>2.8</v>
      </c>
      <c r="BS38" s="4"/>
      <c r="BT38" s="4"/>
      <c r="BU38" s="4"/>
      <c r="BV38" s="4"/>
      <c r="BW38" s="4"/>
      <c r="BX38" s="4"/>
      <c r="BY38" s="4">
        <v>0.12</v>
      </c>
      <c r="BZ38" s="4"/>
      <c r="CA38" s="4"/>
      <c r="CB38" s="4">
        <v>5.37</v>
      </c>
      <c r="CC38" s="4"/>
      <c r="CD38" s="4">
        <v>0.87</v>
      </c>
      <c r="CE38" s="4"/>
      <c r="CF38" s="4"/>
      <c r="CG38" s="5"/>
      <c r="CH38" s="6"/>
      <c r="CI38" s="4">
        <v>2840568.59</v>
      </c>
      <c r="CJ38" s="4">
        <v>29485.46</v>
      </c>
      <c r="CK38" s="4"/>
      <c r="CL38" s="4">
        <v>68.81</v>
      </c>
      <c r="CM38" s="4">
        <v>24.89</v>
      </c>
      <c r="CN38" s="4">
        <v>109.68</v>
      </c>
      <c r="CO38" s="4"/>
      <c r="CP38" s="4">
        <v>50</v>
      </c>
      <c r="CQ38" s="6"/>
      <c r="CR38" s="6"/>
      <c r="CS38" s="4">
        <v>295.16000000000003</v>
      </c>
      <c r="CT38" s="4">
        <v>51</v>
      </c>
      <c r="CU38" s="6"/>
      <c r="CV38" s="4">
        <v>10.38</v>
      </c>
      <c r="CW38" s="4">
        <v>10</v>
      </c>
      <c r="CX38" s="6"/>
      <c r="CY38" s="4"/>
      <c r="CZ38" s="4"/>
      <c r="DA38" s="4"/>
      <c r="DB38" s="6"/>
      <c r="DC38" s="4">
        <v>7.26</v>
      </c>
      <c r="DD38" s="4">
        <v>2</v>
      </c>
      <c r="DE38" s="4">
        <v>110</v>
      </c>
      <c r="DF38" s="6"/>
      <c r="DG38" s="4">
        <v>19.8</v>
      </c>
      <c r="DH38" s="4">
        <v>21.36</v>
      </c>
      <c r="DI38" s="4">
        <v>99.09</v>
      </c>
      <c r="DJ38" s="6"/>
      <c r="DK38" s="4"/>
      <c r="DL38" s="4"/>
      <c r="DM38" s="4"/>
      <c r="DN38" s="6"/>
      <c r="DO38" s="4"/>
      <c r="DP38" s="4"/>
      <c r="DQ38" s="4"/>
      <c r="DR38" s="4">
        <v>0.18</v>
      </c>
      <c r="DS38" s="4"/>
      <c r="DT38" s="4"/>
      <c r="DU38" s="4"/>
      <c r="DV38" s="4"/>
      <c r="DW38" s="4"/>
      <c r="DX38" s="4"/>
      <c r="DY38" s="4">
        <v>1.41</v>
      </c>
      <c r="DZ38" s="4"/>
      <c r="EA38" s="4">
        <v>36.89</v>
      </c>
      <c r="EB38" s="4"/>
      <c r="EC38" s="4"/>
      <c r="ED38" s="5"/>
      <c r="EE38" s="6"/>
      <c r="EF38" s="4">
        <v>100</v>
      </c>
      <c r="EG38" s="4">
        <v>0</v>
      </c>
      <c r="EH38" s="4">
        <v>0</v>
      </c>
      <c r="EI38" s="6"/>
      <c r="EJ38" s="4">
        <v>0</v>
      </c>
      <c r="EK38" s="4">
        <v>0</v>
      </c>
      <c r="EL38" s="4">
        <v>0</v>
      </c>
    </row>
    <row r="39" spans="1:142" x14ac:dyDescent="0.25">
      <c r="A39" s="297" t="s">
        <v>374</v>
      </c>
      <c r="B39" s="298" t="s">
        <v>375</v>
      </c>
      <c r="C39" s="298" t="s">
        <v>376</v>
      </c>
      <c r="D39" s="301" t="s">
        <v>377</v>
      </c>
      <c r="E39" s="298" t="s">
        <v>82</v>
      </c>
      <c r="F39" s="298">
        <v>92.53</v>
      </c>
      <c r="G39" s="299"/>
      <c r="H39" s="298">
        <v>28.8</v>
      </c>
      <c r="I39" s="298">
        <v>25.2</v>
      </c>
      <c r="J39" s="298">
        <v>1.1000000000000001</v>
      </c>
      <c r="K39" s="298">
        <v>1.9</v>
      </c>
      <c r="L39" s="298">
        <v>0.7</v>
      </c>
      <c r="M39" s="298">
        <v>58.6</v>
      </c>
      <c r="N39" s="298">
        <v>87.4</v>
      </c>
      <c r="O39" s="298">
        <v>67</v>
      </c>
      <c r="P39" s="299"/>
      <c r="Q39" s="300">
        <v>28.3</v>
      </c>
      <c r="R39" s="298">
        <v>25.2</v>
      </c>
      <c r="S39" s="298">
        <v>1.1000000000000001</v>
      </c>
      <c r="T39" s="298">
        <v>1.5</v>
      </c>
      <c r="U39" s="298">
        <v>0.4</v>
      </c>
      <c r="V39" s="298">
        <v>59.1</v>
      </c>
      <c r="W39" s="298">
        <v>87.4</v>
      </c>
      <c r="X39" s="298">
        <v>68</v>
      </c>
      <c r="Y39" s="298"/>
      <c r="Z39" s="299"/>
      <c r="AA39" s="298">
        <v>107186.87</v>
      </c>
      <c r="AB39" s="298">
        <v>5584355.2000000002</v>
      </c>
      <c r="AC39" s="298">
        <v>4212588.88</v>
      </c>
      <c r="AD39" s="298">
        <v>91</v>
      </c>
      <c r="AE39" s="298">
        <v>10.8</v>
      </c>
      <c r="AF39" s="298"/>
      <c r="AG39" s="298">
        <v>50</v>
      </c>
      <c r="AH39" s="299"/>
      <c r="AI39" s="298">
        <v>35725.040000000001</v>
      </c>
      <c r="AJ39" s="299"/>
      <c r="AK39" s="298"/>
      <c r="AL39" s="298">
        <v>7.86</v>
      </c>
      <c r="AM39" s="298">
        <v>4.38</v>
      </c>
      <c r="AN39" s="299"/>
      <c r="AO39" s="298">
        <v>0.8</v>
      </c>
      <c r="AP39" s="298"/>
      <c r="AQ39" s="298"/>
      <c r="AR39" s="298"/>
      <c r="AS39" s="298"/>
      <c r="AT39" s="298">
        <v>0.16</v>
      </c>
      <c r="AU39" s="298">
        <v>0.23</v>
      </c>
      <c r="AV39" s="298"/>
      <c r="AW39" s="298"/>
      <c r="AX39" s="298"/>
      <c r="AY39" s="298">
        <v>0.34</v>
      </c>
      <c r="AZ39" s="298"/>
      <c r="BA39" s="298">
        <v>1.1399999999999999</v>
      </c>
      <c r="BB39" s="298">
        <v>0.03</v>
      </c>
      <c r="BC39" s="298">
        <v>0.23</v>
      </c>
      <c r="BD39" s="298">
        <v>0.18</v>
      </c>
      <c r="BE39" s="299"/>
      <c r="BF39" s="298">
        <v>1087.49</v>
      </c>
      <c r="BG39" s="298">
        <v>52.64</v>
      </c>
      <c r="BH39" s="298">
        <v>3.4</v>
      </c>
      <c r="BI39" s="298">
        <v>0.01</v>
      </c>
      <c r="BJ39" s="298">
        <v>0</v>
      </c>
      <c r="BK39" s="298">
        <v>0.38</v>
      </c>
      <c r="BL39" s="298">
        <v>2.8</v>
      </c>
      <c r="BM39" s="298">
        <v>0</v>
      </c>
      <c r="BN39" s="298">
        <v>110</v>
      </c>
      <c r="BO39" s="298">
        <v>100</v>
      </c>
      <c r="BP39" s="299"/>
      <c r="BQ39" s="298">
        <v>0.25</v>
      </c>
      <c r="BR39" s="298">
        <v>5.38</v>
      </c>
      <c r="BS39" s="298"/>
      <c r="BT39" s="298"/>
      <c r="BU39" s="298"/>
      <c r="BV39" s="298"/>
      <c r="BW39" s="298"/>
      <c r="BX39" s="298">
        <v>0</v>
      </c>
      <c r="BY39" s="298">
        <v>0.18</v>
      </c>
      <c r="BZ39" s="298"/>
      <c r="CA39" s="298"/>
      <c r="CB39" s="298">
        <v>0.08</v>
      </c>
      <c r="CC39" s="298"/>
      <c r="CD39" s="298"/>
      <c r="CE39" s="298"/>
      <c r="CF39" s="298"/>
      <c r="CG39" s="298"/>
      <c r="CH39" s="299"/>
      <c r="CI39" s="298">
        <v>4320209.68</v>
      </c>
      <c r="CJ39" s="298"/>
      <c r="CK39" s="298">
        <v>8.56</v>
      </c>
      <c r="CL39" s="298">
        <v>45.56</v>
      </c>
      <c r="CM39" s="298">
        <v>43.36</v>
      </c>
      <c r="CN39" s="298"/>
      <c r="CO39" s="298">
        <v>10.37</v>
      </c>
      <c r="CP39" s="298">
        <v>50</v>
      </c>
      <c r="CQ39" s="299"/>
      <c r="CR39" s="299"/>
      <c r="CS39" s="298">
        <v>246.07</v>
      </c>
      <c r="CT39" s="298">
        <v>49</v>
      </c>
      <c r="CU39" s="299"/>
      <c r="CV39" s="298"/>
      <c r="CW39" s="298"/>
      <c r="CX39" s="299"/>
      <c r="CY39" s="298"/>
      <c r="CZ39" s="298"/>
      <c r="DA39" s="298"/>
      <c r="DB39" s="299"/>
      <c r="DC39" s="298"/>
      <c r="DD39" s="298"/>
      <c r="DE39" s="298"/>
      <c r="DF39" s="299"/>
      <c r="DG39" s="298"/>
      <c r="DH39" s="298"/>
      <c r="DI39" s="298"/>
      <c r="DJ39" s="299"/>
      <c r="DK39" s="298">
        <v>0</v>
      </c>
      <c r="DL39" s="298">
        <v>45</v>
      </c>
      <c r="DM39" s="298">
        <v>17.600000000000001</v>
      </c>
      <c r="DN39" s="299"/>
      <c r="DO39" s="298"/>
      <c r="DP39" s="298"/>
      <c r="DQ39" s="298"/>
      <c r="DR39" s="298">
        <v>0.04</v>
      </c>
      <c r="DS39" s="298"/>
      <c r="DT39" s="298"/>
      <c r="DU39" s="298"/>
      <c r="DV39" s="298"/>
      <c r="DW39" s="298"/>
      <c r="DX39" s="298"/>
      <c r="DY39" s="298"/>
      <c r="DZ39" s="298"/>
      <c r="EA39" s="298"/>
      <c r="EB39" s="298"/>
      <c r="EC39" s="298"/>
      <c r="ED39" s="298"/>
      <c r="EE39" s="299"/>
      <c r="EF39" s="298">
        <v>95.37</v>
      </c>
      <c r="EG39" s="298">
        <v>4.63</v>
      </c>
      <c r="EH39" s="298">
        <v>0</v>
      </c>
      <c r="EI39" s="299"/>
      <c r="EJ39" s="298">
        <v>95.37</v>
      </c>
      <c r="EK39" s="298">
        <v>4.63</v>
      </c>
      <c r="EL39" s="298">
        <v>0</v>
      </c>
    </row>
    <row r="40" spans="1:142" x14ac:dyDescent="0.25">
      <c r="A40" s="297" t="s">
        <v>380</v>
      </c>
      <c r="B40" s="298" t="s">
        <v>381</v>
      </c>
      <c r="C40" s="298" t="s">
        <v>382</v>
      </c>
      <c r="D40" s="301" t="s">
        <v>383</v>
      </c>
      <c r="E40" s="298" t="s">
        <v>82</v>
      </c>
      <c r="F40" s="298">
        <v>95.59</v>
      </c>
      <c r="G40" s="299"/>
      <c r="H40" s="298">
        <v>29.5</v>
      </c>
      <c r="I40" s="298">
        <v>25.8</v>
      </c>
      <c r="J40" s="298">
        <v>1.1000000000000001</v>
      </c>
      <c r="K40" s="298">
        <v>1.9</v>
      </c>
      <c r="L40" s="298">
        <v>0.7</v>
      </c>
      <c r="M40" s="298">
        <v>57.9</v>
      </c>
      <c r="N40" s="298">
        <v>87.4</v>
      </c>
      <c r="O40" s="298">
        <v>66</v>
      </c>
      <c r="P40" s="299"/>
      <c r="Q40" s="300">
        <v>29.1</v>
      </c>
      <c r="R40" s="298">
        <v>25.8</v>
      </c>
      <c r="S40" s="298">
        <v>1.1000000000000001</v>
      </c>
      <c r="T40" s="298">
        <v>1.7</v>
      </c>
      <c r="U40" s="298">
        <v>0.4</v>
      </c>
      <c r="V40" s="298">
        <v>58.3</v>
      </c>
      <c r="W40" s="298">
        <v>87.4</v>
      </c>
      <c r="X40" s="298">
        <v>67</v>
      </c>
      <c r="Y40" s="298"/>
      <c r="Z40" s="299"/>
      <c r="AA40" s="298">
        <v>49206.19</v>
      </c>
      <c r="AB40" s="298">
        <v>3277992.4</v>
      </c>
      <c r="AC40" s="298">
        <v>3264491.54</v>
      </c>
      <c r="AD40" s="298">
        <v>81</v>
      </c>
      <c r="AE40" s="298">
        <v>10.8</v>
      </c>
      <c r="AF40" s="298"/>
      <c r="AG40" s="298">
        <v>50</v>
      </c>
      <c r="AH40" s="299"/>
      <c r="AI40" s="298">
        <v>19372.78</v>
      </c>
      <c r="AJ40" s="299"/>
      <c r="AK40" s="298"/>
      <c r="AL40" s="298">
        <v>8.52</v>
      </c>
      <c r="AM40" s="298">
        <v>4.6500000000000004</v>
      </c>
      <c r="AN40" s="299"/>
      <c r="AO40" s="298">
        <v>0.97</v>
      </c>
      <c r="AP40" s="298">
        <v>0.03</v>
      </c>
      <c r="AQ40" s="298">
        <v>0.08</v>
      </c>
      <c r="AR40" s="298"/>
      <c r="AS40" s="298"/>
      <c r="AT40" s="298"/>
      <c r="AU40" s="298">
        <v>0.34</v>
      </c>
      <c r="AV40" s="298"/>
      <c r="AW40" s="298"/>
      <c r="AX40" s="298"/>
      <c r="AY40" s="298">
        <v>0.42</v>
      </c>
      <c r="AZ40" s="298"/>
      <c r="BA40" s="298">
        <v>1.18</v>
      </c>
      <c r="BB40" s="298"/>
      <c r="BC40" s="298">
        <v>0.09</v>
      </c>
      <c r="BD40" s="298">
        <v>0.01</v>
      </c>
      <c r="BE40" s="299"/>
      <c r="BF40" s="298">
        <v>852.27</v>
      </c>
      <c r="BG40" s="298">
        <v>52.54</v>
      </c>
      <c r="BH40" s="298">
        <v>11.16</v>
      </c>
      <c r="BI40" s="298">
        <v>0.01</v>
      </c>
      <c r="BJ40" s="298"/>
      <c r="BK40" s="298">
        <v>0.38</v>
      </c>
      <c r="BL40" s="298">
        <v>2.8</v>
      </c>
      <c r="BM40" s="298">
        <v>0</v>
      </c>
      <c r="BN40" s="298">
        <v>123.22</v>
      </c>
      <c r="BO40" s="298"/>
      <c r="BP40" s="299"/>
      <c r="BQ40" s="298">
        <v>0.16</v>
      </c>
      <c r="BR40" s="298">
        <v>4.96</v>
      </c>
      <c r="BS40" s="298"/>
      <c r="BT40" s="298"/>
      <c r="BU40" s="298"/>
      <c r="BV40" s="298"/>
      <c r="BW40" s="298"/>
      <c r="BX40" s="298"/>
      <c r="BY40" s="298">
        <v>0.12</v>
      </c>
      <c r="BZ40" s="298"/>
      <c r="CA40" s="298"/>
      <c r="CB40" s="298"/>
      <c r="CC40" s="298"/>
      <c r="CD40" s="298"/>
      <c r="CE40" s="298"/>
      <c r="CF40" s="298"/>
      <c r="CG40" s="298"/>
      <c r="CH40" s="299"/>
      <c r="CI40" s="298">
        <v>382139.42</v>
      </c>
      <c r="CJ40" s="298"/>
      <c r="CK40" s="298">
        <v>24.85</v>
      </c>
      <c r="CL40" s="298">
        <v>23.27</v>
      </c>
      <c r="CM40" s="298">
        <v>46.78</v>
      </c>
      <c r="CN40" s="298"/>
      <c r="CO40" s="298">
        <v>6.19</v>
      </c>
      <c r="CP40" s="298">
        <v>50</v>
      </c>
      <c r="CQ40" s="299"/>
      <c r="CR40" s="299"/>
      <c r="CS40" s="298">
        <v>242.86</v>
      </c>
      <c r="CT40" s="298">
        <v>46</v>
      </c>
      <c r="CU40" s="299"/>
      <c r="CV40" s="298"/>
      <c r="CW40" s="298"/>
      <c r="CX40" s="299"/>
      <c r="CY40" s="298"/>
      <c r="CZ40" s="298"/>
      <c r="DA40" s="298"/>
      <c r="DB40" s="299"/>
      <c r="DC40" s="298"/>
      <c r="DD40" s="298"/>
      <c r="DE40" s="298"/>
      <c r="DF40" s="299"/>
      <c r="DG40" s="298"/>
      <c r="DH40" s="298"/>
      <c r="DI40" s="298"/>
      <c r="DJ40" s="299"/>
      <c r="DK40" s="298">
        <v>0.14000000000000001</v>
      </c>
      <c r="DL40" s="298">
        <v>45</v>
      </c>
      <c r="DM40" s="298">
        <v>29.6</v>
      </c>
      <c r="DN40" s="299"/>
      <c r="DO40" s="298"/>
      <c r="DP40" s="298"/>
      <c r="DQ40" s="298"/>
      <c r="DR40" s="298"/>
      <c r="DS40" s="298"/>
      <c r="DT40" s="298"/>
      <c r="DU40" s="298"/>
      <c r="DV40" s="298"/>
      <c r="DW40" s="298"/>
      <c r="DX40" s="298"/>
      <c r="DY40" s="298">
        <v>0.31</v>
      </c>
      <c r="DZ40" s="298"/>
      <c r="EA40" s="298"/>
      <c r="EB40" s="298"/>
      <c r="EC40" s="298"/>
      <c r="ED40" s="298"/>
      <c r="EE40" s="299"/>
      <c r="EF40" s="298">
        <v>95.42</v>
      </c>
      <c r="EG40" s="298">
        <v>4.58</v>
      </c>
      <c r="EH40" s="298">
        <v>0</v>
      </c>
      <c r="EI40" s="299"/>
      <c r="EJ40" s="298">
        <v>98.75</v>
      </c>
      <c r="EK40" s="298">
        <v>1.25</v>
      </c>
      <c r="EL40" s="298">
        <v>0</v>
      </c>
    </row>
    <row r="41" spans="1:142" x14ac:dyDescent="0.25">
      <c r="A41" s="297" t="s">
        <v>384</v>
      </c>
      <c r="B41" s="298" t="s">
        <v>385</v>
      </c>
      <c r="C41" s="298" t="s">
        <v>376</v>
      </c>
      <c r="D41" s="301" t="s">
        <v>386</v>
      </c>
      <c r="E41" s="298" t="s">
        <v>82</v>
      </c>
      <c r="F41" s="298">
        <v>91.32</v>
      </c>
      <c r="G41" s="299"/>
      <c r="H41" s="298">
        <v>28.2</v>
      </c>
      <c r="I41" s="298">
        <v>24.5</v>
      </c>
      <c r="J41" s="298">
        <v>1.1000000000000001</v>
      </c>
      <c r="K41" s="298">
        <v>1.9</v>
      </c>
      <c r="L41" s="298">
        <v>0.7</v>
      </c>
      <c r="M41" s="298">
        <v>59.2</v>
      </c>
      <c r="N41" s="298">
        <v>87.4</v>
      </c>
      <c r="O41" s="298">
        <v>68</v>
      </c>
      <c r="P41" s="299"/>
      <c r="Q41" s="300">
        <v>27.7</v>
      </c>
      <c r="R41" s="298">
        <v>24.5</v>
      </c>
      <c r="S41" s="298">
        <v>1.1000000000000001</v>
      </c>
      <c r="T41" s="298">
        <v>1.6</v>
      </c>
      <c r="U41" s="298">
        <v>0.4</v>
      </c>
      <c r="V41" s="298">
        <v>59.7</v>
      </c>
      <c r="W41" s="298">
        <v>87.4</v>
      </c>
      <c r="X41" s="298">
        <v>68</v>
      </c>
      <c r="Y41" s="298"/>
      <c r="Z41" s="299"/>
      <c r="AA41" s="298">
        <v>98171.04</v>
      </c>
      <c r="AB41" s="298">
        <v>5091534.22</v>
      </c>
      <c r="AC41" s="298">
        <v>1648911.24</v>
      </c>
      <c r="AD41" s="298">
        <v>104</v>
      </c>
      <c r="AE41" s="298">
        <v>16.600000000000001</v>
      </c>
      <c r="AF41" s="298"/>
      <c r="AG41" s="298">
        <v>50</v>
      </c>
      <c r="AH41" s="299"/>
      <c r="AI41" s="298">
        <v>24373.66</v>
      </c>
      <c r="AJ41" s="299"/>
      <c r="AK41" s="298"/>
      <c r="AL41" s="298">
        <v>8.32</v>
      </c>
      <c r="AM41" s="298">
        <v>4.45</v>
      </c>
      <c r="AN41" s="299"/>
      <c r="AO41" s="298">
        <v>0.94</v>
      </c>
      <c r="AP41" s="298"/>
      <c r="AQ41" s="298"/>
      <c r="AR41" s="298"/>
      <c r="AS41" s="298"/>
      <c r="AT41" s="298">
        <v>0.14000000000000001</v>
      </c>
      <c r="AU41" s="298">
        <v>0.2</v>
      </c>
      <c r="AV41" s="298"/>
      <c r="AW41" s="298"/>
      <c r="AX41" s="298"/>
      <c r="AY41" s="298">
        <v>0.41</v>
      </c>
      <c r="AZ41" s="298"/>
      <c r="BA41" s="298">
        <v>1.24</v>
      </c>
      <c r="BB41" s="298">
        <v>0.03</v>
      </c>
      <c r="BC41" s="298">
        <v>0.2</v>
      </c>
      <c r="BD41" s="298">
        <v>0.16</v>
      </c>
      <c r="BE41" s="299"/>
      <c r="BF41" s="298">
        <v>1077.5899999999999</v>
      </c>
      <c r="BG41" s="298">
        <v>51.52</v>
      </c>
      <c r="BH41" s="298">
        <v>4.1500000000000004</v>
      </c>
      <c r="BI41" s="298">
        <v>0.01</v>
      </c>
      <c r="BJ41" s="298">
        <v>0</v>
      </c>
      <c r="BK41" s="298">
        <v>0.38</v>
      </c>
      <c r="BL41" s="298">
        <v>2.8</v>
      </c>
      <c r="BM41" s="298">
        <v>0</v>
      </c>
      <c r="BN41" s="298">
        <v>110</v>
      </c>
      <c r="BO41" s="298">
        <v>100</v>
      </c>
      <c r="BP41" s="299"/>
      <c r="BQ41" s="298">
        <v>0.22</v>
      </c>
      <c r="BR41" s="298">
        <v>5.45</v>
      </c>
      <c r="BS41" s="298"/>
      <c r="BT41" s="298"/>
      <c r="BU41" s="298"/>
      <c r="BV41" s="298"/>
      <c r="BW41" s="298"/>
      <c r="BX41" s="298">
        <v>0</v>
      </c>
      <c r="BY41" s="298">
        <v>0.16</v>
      </c>
      <c r="BZ41" s="298"/>
      <c r="CA41" s="298"/>
      <c r="CB41" s="298">
        <v>7.0000000000000007E-2</v>
      </c>
      <c r="CC41" s="298"/>
      <c r="CD41" s="298"/>
      <c r="CE41" s="298"/>
      <c r="CF41" s="298"/>
      <c r="CG41" s="298"/>
      <c r="CH41" s="299"/>
      <c r="CI41" s="298">
        <v>1694170.58</v>
      </c>
      <c r="CJ41" s="298"/>
      <c r="CK41" s="298">
        <v>78.86</v>
      </c>
      <c r="CL41" s="298">
        <v>7.84</v>
      </c>
      <c r="CM41" s="298"/>
      <c r="CN41" s="298"/>
      <c r="CO41" s="298">
        <v>5.49</v>
      </c>
      <c r="CP41" s="298">
        <v>50</v>
      </c>
      <c r="CQ41" s="299"/>
      <c r="CR41" s="299"/>
      <c r="CS41" s="298">
        <v>273.63</v>
      </c>
      <c r="CT41" s="298">
        <v>50</v>
      </c>
      <c r="CU41" s="299"/>
      <c r="CV41" s="298"/>
      <c r="CW41" s="298"/>
      <c r="CX41" s="299"/>
      <c r="CY41" s="298"/>
      <c r="CZ41" s="298"/>
      <c r="DA41" s="298"/>
      <c r="DB41" s="299"/>
      <c r="DC41" s="298"/>
      <c r="DD41" s="298"/>
      <c r="DE41" s="298"/>
      <c r="DF41" s="299"/>
      <c r="DG41" s="298"/>
      <c r="DH41" s="298"/>
      <c r="DI41" s="298"/>
      <c r="DJ41" s="299"/>
      <c r="DK41" s="298">
        <v>0</v>
      </c>
      <c r="DL41" s="298">
        <v>45</v>
      </c>
      <c r="DM41" s="298">
        <v>35.5</v>
      </c>
      <c r="DN41" s="299"/>
      <c r="DO41" s="298"/>
      <c r="DP41" s="298"/>
      <c r="DQ41" s="298"/>
      <c r="DR41" s="298">
        <v>0</v>
      </c>
      <c r="DS41" s="298"/>
      <c r="DT41" s="298"/>
      <c r="DU41" s="298"/>
      <c r="DV41" s="298"/>
      <c r="DW41" s="298"/>
      <c r="DX41" s="298"/>
      <c r="DY41" s="298">
        <v>0.33</v>
      </c>
      <c r="DZ41" s="298"/>
      <c r="EA41" s="298"/>
      <c r="EB41" s="298"/>
      <c r="EC41" s="298"/>
      <c r="ED41" s="298"/>
      <c r="EE41" s="299"/>
      <c r="EF41" s="298">
        <v>86.3</v>
      </c>
      <c r="EG41" s="298">
        <v>13.7</v>
      </c>
      <c r="EH41" s="298">
        <v>0</v>
      </c>
      <c r="EI41" s="299"/>
      <c r="EJ41" s="298">
        <v>100</v>
      </c>
      <c r="EK41" s="298">
        <v>0</v>
      </c>
      <c r="EL41" s="298">
        <v>0</v>
      </c>
    </row>
    <row r="42" spans="1:142" x14ac:dyDescent="0.25">
      <c r="A42" s="37" t="s">
        <v>387</v>
      </c>
      <c r="B42" s="4" t="s">
        <v>388</v>
      </c>
      <c r="C42" s="4" t="s">
        <v>389</v>
      </c>
      <c r="D42" s="119" t="s">
        <v>390</v>
      </c>
      <c r="E42" s="4" t="s">
        <v>82</v>
      </c>
      <c r="F42" s="4">
        <v>42.18</v>
      </c>
      <c r="G42" s="6"/>
      <c r="H42" s="31">
        <v>26.2</v>
      </c>
      <c r="I42" s="4">
        <v>22.2</v>
      </c>
      <c r="J42" s="4">
        <v>1.3</v>
      </c>
      <c r="K42" s="4">
        <v>1.9</v>
      </c>
      <c r="L42" s="4">
        <v>0.7</v>
      </c>
      <c r="M42" s="31">
        <v>61.2</v>
      </c>
      <c r="N42" s="4">
        <v>87.4</v>
      </c>
      <c r="O42" s="4">
        <v>70</v>
      </c>
      <c r="P42" s="6"/>
      <c r="Q42" s="32">
        <v>25.8</v>
      </c>
      <c r="R42" s="4">
        <v>22.2</v>
      </c>
      <c r="S42" s="4">
        <v>1.3</v>
      </c>
      <c r="T42" s="4">
        <v>1.8</v>
      </c>
      <c r="U42" s="4">
        <v>0.4</v>
      </c>
      <c r="V42" s="31">
        <v>61.6</v>
      </c>
      <c r="W42" s="4">
        <v>87.4</v>
      </c>
      <c r="X42" s="4">
        <v>70</v>
      </c>
      <c r="Y42" s="5"/>
      <c r="Z42" s="6"/>
      <c r="AA42" s="4">
        <v>7725.07</v>
      </c>
      <c r="AB42" s="4">
        <v>152537.13</v>
      </c>
      <c r="AC42" s="4">
        <v>152537.07</v>
      </c>
      <c r="AD42" s="4">
        <v>48.88</v>
      </c>
      <c r="AE42" s="4">
        <v>26.69</v>
      </c>
      <c r="AF42" s="4"/>
      <c r="AG42" s="4">
        <v>50</v>
      </c>
      <c r="AH42" s="6"/>
      <c r="AI42" s="4">
        <v>3230.13</v>
      </c>
      <c r="AJ42" s="6"/>
      <c r="AK42" s="4"/>
      <c r="AL42" s="4">
        <v>1.8</v>
      </c>
      <c r="AM42" s="4">
        <v>0.75</v>
      </c>
      <c r="AN42" s="6"/>
      <c r="AO42" s="4">
        <v>0.3</v>
      </c>
      <c r="AP42" s="4"/>
      <c r="AQ42" s="4"/>
      <c r="AR42" s="4"/>
      <c r="AS42" s="4"/>
      <c r="AT42" s="4"/>
      <c r="AU42" s="4"/>
      <c r="AV42" s="4"/>
      <c r="AW42" s="4"/>
      <c r="AX42" s="4"/>
      <c r="AY42" s="4">
        <v>1.4999999999999999E-2</v>
      </c>
      <c r="AZ42" s="4"/>
      <c r="BA42" s="4">
        <v>0.3</v>
      </c>
      <c r="BB42" s="4">
        <v>0.35</v>
      </c>
      <c r="BC42" s="4">
        <v>0.03</v>
      </c>
      <c r="BD42" s="4">
        <v>0.46</v>
      </c>
      <c r="BE42" s="6"/>
      <c r="BF42" s="4">
        <v>1075.51</v>
      </c>
      <c r="BG42" s="4">
        <v>46.3</v>
      </c>
      <c r="BH42" s="4">
        <v>1.5</v>
      </c>
      <c r="BI42" s="4"/>
      <c r="BJ42" s="4"/>
      <c r="BK42" s="4">
        <v>0.38</v>
      </c>
      <c r="BL42" s="4">
        <v>2.8</v>
      </c>
      <c r="BM42" s="4"/>
      <c r="BN42" s="4"/>
      <c r="BO42" s="4"/>
      <c r="BP42" s="6"/>
      <c r="BQ42" s="4">
        <v>0.6</v>
      </c>
      <c r="BR42" s="4">
        <v>5.07</v>
      </c>
      <c r="BS42" s="4"/>
      <c r="BT42" s="4"/>
      <c r="BU42" s="4"/>
      <c r="BV42" s="4"/>
      <c r="BW42" s="4"/>
      <c r="BX42" s="4"/>
      <c r="BY42" s="4">
        <v>0.3</v>
      </c>
      <c r="BZ42" s="4"/>
      <c r="CA42" s="4"/>
      <c r="CB42" s="4">
        <v>2.27</v>
      </c>
      <c r="CC42" s="4"/>
      <c r="CD42" s="4"/>
      <c r="CE42" s="4"/>
      <c r="CF42" s="4"/>
      <c r="CG42" s="5"/>
      <c r="CH42" s="6"/>
      <c r="CI42" s="4">
        <v>361666.27</v>
      </c>
      <c r="CJ42" s="4"/>
      <c r="CK42" s="4">
        <v>5.1100000000000003</v>
      </c>
      <c r="CL42" s="4">
        <v>33.909999999999997</v>
      </c>
      <c r="CM42" s="4">
        <v>52.53</v>
      </c>
      <c r="CN42" s="4"/>
      <c r="CO42" s="4">
        <v>1.21</v>
      </c>
      <c r="CP42" s="4">
        <v>50.3</v>
      </c>
      <c r="CQ42" s="6"/>
      <c r="CR42" s="6"/>
      <c r="CS42" s="4">
        <v>320.14</v>
      </c>
      <c r="CT42" s="4">
        <v>50</v>
      </c>
      <c r="CU42" s="6"/>
      <c r="CV42" s="4"/>
      <c r="CW42" s="4"/>
      <c r="CX42" s="6"/>
      <c r="CY42" s="4">
        <v>1</v>
      </c>
      <c r="CZ42" s="4">
        <v>50</v>
      </c>
      <c r="DA42" s="4">
        <v>111.9</v>
      </c>
      <c r="DB42" s="6"/>
      <c r="DC42" s="4"/>
      <c r="DD42" s="4"/>
      <c r="DE42" s="4"/>
      <c r="DF42" s="6"/>
      <c r="DG42" s="4"/>
      <c r="DH42" s="4"/>
      <c r="DI42" s="4"/>
      <c r="DJ42" s="6"/>
      <c r="DK42" s="4"/>
      <c r="DL42" s="4"/>
      <c r="DM42" s="4"/>
      <c r="DN42" s="6"/>
      <c r="DO42" s="4"/>
      <c r="DP42" s="4"/>
      <c r="DQ42" s="4"/>
      <c r="DR42" s="4"/>
      <c r="DS42" s="4">
        <v>0.3</v>
      </c>
      <c r="DT42" s="4"/>
      <c r="DU42" s="4"/>
      <c r="DV42" s="4"/>
      <c r="DW42" s="4"/>
      <c r="DX42" s="4"/>
      <c r="DY42" s="4">
        <v>0.96</v>
      </c>
      <c r="DZ42" s="4"/>
      <c r="EA42" s="4"/>
      <c r="EB42" s="4"/>
      <c r="EC42" s="4"/>
      <c r="ED42" s="5"/>
      <c r="EE42" s="6"/>
      <c r="EF42" s="4">
        <v>100</v>
      </c>
      <c r="EG42" s="4">
        <v>0</v>
      </c>
      <c r="EH42" s="4">
        <v>0</v>
      </c>
      <c r="EI42" s="6"/>
      <c r="EJ42" s="4">
        <v>100</v>
      </c>
      <c r="EK42" s="4">
        <v>0</v>
      </c>
      <c r="EL42" s="4">
        <v>0</v>
      </c>
    </row>
    <row r="43" spans="1:142" x14ac:dyDescent="0.25">
      <c r="A43" s="37" t="s">
        <v>391</v>
      </c>
      <c r="B43" s="4" t="s">
        <v>392</v>
      </c>
      <c r="C43" s="4" t="s">
        <v>393</v>
      </c>
      <c r="D43" s="119" t="s">
        <v>394</v>
      </c>
      <c r="E43" s="4" t="s">
        <v>82</v>
      </c>
      <c r="F43" s="4">
        <v>95.61</v>
      </c>
      <c r="G43" s="6"/>
      <c r="H43" s="31">
        <v>27.3</v>
      </c>
      <c r="I43" s="4">
        <v>23.8</v>
      </c>
      <c r="J43" s="4">
        <v>1.5</v>
      </c>
      <c r="K43" s="4">
        <v>1.6</v>
      </c>
      <c r="L43" s="4">
        <v>0.7</v>
      </c>
      <c r="M43" s="31">
        <v>60.1</v>
      </c>
      <c r="N43" s="4">
        <v>87.4</v>
      </c>
      <c r="O43" s="4">
        <v>69</v>
      </c>
      <c r="P43" s="6"/>
      <c r="Q43" s="32">
        <v>27.2</v>
      </c>
      <c r="R43" s="4">
        <v>23.8</v>
      </c>
      <c r="S43" s="4">
        <v>1.2</v>
      </c>
      <c r="T43" s="4">
        <v>1.7</v>
      </c>
      <c r="U43" s="4">
        <v>0.4</v>
      </c>
      <c r="V43" s="31">
        <v>60.2</v>
      </c>
      <c r="W43" s="4">
        <v>87.4</v>
      </c>
      <c r="X43" s="4">
        <v>69</v>
      </c>
      <c r="Y43" s="5"/>
      <c r="Z43" s="6"/>
      <c r="AA43" s="4">
        <v>47865.3</v>
      </c>
      <c r="AB43" s="4">
        <v>2897468.71</v>
      </c>
      <c r="AC43" s="4">
        <v>2840863.93</v>
      </c>
      <c r="AD43" s="4">
        <v>72.14</v>
      </c>
      <c r="AE43" s="4">
        <v>7.33</v>
      </c>
      <c r="AF43" s="4">
        <v>3061.56</v>
      </c>
      <c r="AG43" s="4">
        <v>50</v>
      </c>
      <c r="AH43" s="6"/>
      <c r="AI43" s="4">
        <v>21647.69</v>
      </c>
      <c r="AJ43" s="6"/>
      <c r="AK43" s="4"/>
      <c r="AL43" s="4">
        <v>15.92</v>
      </c>
      <c r="AM43" s="4">
        <v>5.61</v>
      </c>
      <c r="AN43" s="6"/>
      <c r="AO43" s="4">
        <v>1.1399999999999999</v>
      </c>
      <c r="AP43" s="4">
        <v>0.01</v>
      </c>
      <c r="AQ43" s="4">
        <v>0.05</v>
      </c>
      <c r="AR43" s="4"/>
      <c r="AS43" s="4"/>
      <c r="AT43" s="4">
        <v>0.06</v>
      </c>
      <c r="AU43" s="4">
        <v>0.1</v>
      </c>
      <c r="AV43" s="4"/>
      <c r="AW43" s="4">
        <v>7.0000000000000007E-2</v>
      </c>
      <c r="AX43" s="4"/>
      <c r="AY43" s="4">
        <v>0.46</v>
      </c>
      <c r="AZ43" s="4"/>
      <c r="BA43" s="4">
        <v>1.1499999999999999</v>
      </c>
      <c r="BB43" s="4">
        <v>0.02</v>
      </c>
      <c r="BC43" s="4">
        <v>0.52</v>
      </c>
      <c r="BD43" s="4">
        <v>0.14000000000000001</v>
      </c>
      <c r="BE43" s="6"/>
      <c r="BF43" s="4">
        <v>601.41999999999996</v>
      </c>
      <c r="BG43" s="4">
        <v>25.29</v>
      </c>
      <c r="BH43" s="4">
        <v>4.66</v>
      </c>
      <c r="BI43" s="4"/>
      <c r="BJ43" s="4"/>
      <c r="BK43" s="4">
        <v>0.38</v>
      </c>
      <c r="BL43" s="4">
        <v>2.8</v>
      </c>
      <c r="BM43" s="4">
        <v>0</v>
      </c>
      <c r="BN43" s="4"/>
      <c r="BO43" s="4"/>
      <c r="BP43" s="6"/>
      <c r="BQ43" s="4">
        <v>0.09</v>
      </c>
      <c r="BR43" s="4">
        <v>4.84</v>
      </c>
      <c r="BS43" s="4"/>
      <c r="BT43" s="4"/>
      <c r="BU43" s="4"/>
      <c r="BV43" s="4"/>
      <c r="BW43" s="4"/>
      <c r="BX43" s="4"/>
      <c r="BY43" s="4">
        <v>0.19</v>
      </c>
      <c r="BZ43" s="4"/>
      <c r="CA43" s="4"/>
      <c r="CB43" s="4"/>
      <c r="CC43" s="4"/>
      <c r="CD43" s="4"/>
      <c r="CE43" s="4"/>
      <c r="CF43" s="4"/>
      <c r="CG43" s="5"/>
      <c r="CH43" s="6"/>
      <c r="CI43" s="4">
        <v>2874016.32</v>
      </c>
      <c r="CJ43" s="4">
        <v>3247.68</v>
      </c>
      <c r="CK43" s="4">
        <v>24.05</v>
      </c>
      <c r="CL43" s="4">
        <v>28.81</v>
      </c>
      <c r="CM43" s="4">
        <v>48.09</v>
      </c>
      <c r="CN43" s="4">
        <v>59.07</v>
      </c>
      <c r="CO43" s="4">
        <v>14.36</v>
      </c>
      <c r="CP43" s="4">
        <v>50</v>
      </c>
      <c r="CQ43" s="6"/>
      <c r="CR43" s="6"/>
      <c r="CS43" s="4">
        <v>260.88</v>
      </c>
      <c r="CT43" s="4">
        <v>50</v>
      </c>
      <c r="CU43" s="6"/>
      <c r="CV43" s="4">
        <v>1.1299999999999999</v>
      </c>
      <c r="CW43" s="4">
        <v>50</v>
      </c>
      <c r="CX43" s="6"/>
      <c r="CY43" s="4"/>
      <c r="CZ43" s="4"/>
      <c r="DA43" s="4"/>
      <c r="DB43" s="6"/>
      <c r="DC43" s="4"/>
      <c r="DD43" s="4"/>
      <c r="DE43" s="4"/>
      <c r="DF43" s="6"/>
      <c r="DG43" s="4">
        <v>14.19</v>
      </c>
      <c r="DH43" s="4">
        <v>35</v>
      </c>
      <c r="DI43" s="4">
        <v>139.03</v>
      </c>
      <c r="DJ43" s="6"/>
      <c r="DK43" s="4"/>
      <c r="DL43" s="4"/>
      <c r="DM43" s="4"/>
      <c r="DN43" s="6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>
        <v>0.54</v>
      </c>
      <c r="DZ43" s="4"/>
      <c r="EA43" s="4"/>
      <c r="EB43" s="4"/>
      <c r="EC43" s="4"/>
      <c r="ED43" s="5"/>
      <c r="EE43" s="6"/>
      <c r="EF43" s="4">
        <v>91.7</v>
      </c>
      <c r="EG43" s="4">
        <v>8.3000000000000007</v>
      </c>
      <c r="EH43" s="4">
        <v>0</v>
      </c>
      <c r="EI43" s="6"/>
      <c r="EJ43" s="4">
        <v>77.2</v>
      </c>
      <c r="EK43" s="4">
        <v>22.77</v>
      </c>
      <c r="EL43" s="4">
        <v>0</v>
      </c>
    </row>
    <row r="44" spans="1:142" x14ac:dyDescent="0.25">
      <c r="A44" s="37" t="s">
        <v>395</v>
      </c>
      <c r="B44" s="4" t="s">
        <v>396</v>
      </c>
      <c r="C44" s="4" t="s">
        <v>397</v>
      </c>
      <c r="D44" s="119" t="s">
        <v>398</v>
      </c>
      <c r="E44" s="4" t="s">
        <v>82</v>
      </c>
      <c r="F44" s="4">
        <v>87.16</v>
      </c>
      <c r="G44" s="6"/>
      <c r="H44" s="31">
        <v>23.1</v>
      </c>
      <c r="I44" s="4">
        <v>18.3</v>
      </c>
      <c r="J44" s="4">
        <v>2.2000000000000002</v>
      </c>
      <c r="K44" s="4">
        <v>1.9</v>
      </c>
      <c r="L44" s="4">
        <v>0.7</v>
      </c>
      <c r="M44" s="31">
        <v>64.3</v>
      </c>
      <c r="N44" s="4">
        <v>87.4</v>
      </c>
      <c r="O44" s="4">
        <v>74</v>
      </c>
      <c r="P44" s="6"/>
      <c r="Q44" s="32">
        <v>22.7</v>
      </c>
      <c r="R44" s="4">
        <v>18.3</v>
      </c>
      <c r="S44" s="4">
        <v>22.2</v>
      </c>
      <c r="T44" s="4">
        <v>1.8</v>
      </c>
      <c r="U44" s="4">
        <v>0.4</v>
      </c>
      <c r="V44" s="31">
        <v>64.7</v>
      </c>
      <c r="W44" s="4">
        <v>87.4</v>
      </c>
      <c r="X44" s="4">
        <v>74</v>
      </c>
      <c r="Y44" s="5"/>
      <c r="Z44" s="6"/>
      <c r="AA44" s="4">
        <v>15590.55</v>
      </c>
      <c r="AB44" s="4">
        <v>1131735.7</v>
      </c>
      <c r="AC44" s="4">
        <v>1131735.7</v>
      </c>
      <c r="AD44" s="4">
        <v>86.2</v>
      </c>
      <c r="AE44" s="4">
        <v>8.1</v>
      </c>
      <c r="AF44" s="4"/>
      <c r="AG44" s="4">
        <v>50</v>
      </c>
      <c r="AH44" s="6"/>
      <c r="AI44" s="4">
        <v>381.14</v>
      </c>
      <c r="AJ44" s="6"/>
      <c r="AK44" s="4"/>
      <c r="AL44" s="4">
        <v>6.07</v>
      </c>
      <c r="AM44" s="4">
        <v>4.42</v>
      </c>
      <c r="AN44" s="6"/>
      <c r="AO44" s="4">
        <v>0.12</v>
      </c>
      <c r="AP44" s="4">
        <v>0.06</v>
      </c>
      <c r="AQ44" s="4">
        <v>0.26</v>
      </c>
      <c r="AR44" s="4"/>
      <c r="AS44" s="4"/>
      <c r="AT44" s="4"/>
      <c r="AU44" s="4"/>
      <c r="AV44" s="4"/>
      <c r="AW44" s="4"/>
      <c r="AX44" s="4"/>
      <c r="AY44" s="4">
        <v>0.03</v>
      </c>
      <c r="AZ44" s="4"/>
      <c r="BA44" s="4">
        <v>0.06</v>
      </c>
      <c r="BB44" s="4">
        <v>0.38</v>
      </c>
      <c r="BC44" s="4">
        <v>0.09</v>
      </c>
      <c r="BD44" s="4">
        <v>0.49</v>
      </c>
      <c r="BE44" s="6"/>
      <c r="BF44" s="4">
        <v>700.15</v>
      </c>
      <c r="BG44" s="4">
        <v>31.03</v>
      </c>
      <c r="BH44" s="4">
        <v>0.28999999999999998</v>
      </c>
      <c r="BI44" s="4">
        <v>16.38</v>
      </c>
      <c r="BJ44" s="4"/>
      <c r="BK44" s="4">
        <v>0.32</v>
      </c>
      <c r="BL44" s="4">
        <v>2.8</v>
      </c>
      <c r="BM44" s="4"/>
      <c r="BN44" s="4">
        <v>22.37</v>
      </c>
      <c r="BO44" s="4"/>
      <c r="BP44" s="6"/>
      <c r="BQ44" s="4"/>
      <c r="BR44" s="4">
        <v>4.07</v>
      </c>
      <c r="BS44" s="4"/>
      <c r="BT44" s="4"/>
      <c r="BU44" s="4"/>
      <c r="BV44" s="4"/>
      <c r="BW44" s="4"/>
      <c r="BX44" s="4">
        <v>0.01</v>
      </c>
      <c r="BY44" s="4">
        <v>0.08</v>
      </c>
      <c r="BZ44" s="4"/>
      <c r="CA44" s="4"/>
      <c r="CB44" s="4">
        <v>0.01</v>
      </c>
      <c r="CC44" s="4"/>
      <c r="CD44" s="4"/>
      <c r="CE44" s="4"/>
      <c r="CF44" s="4"/>
      <c r="CG44" s="5"/>
      <c r="CH44" s="6"/>
      <c r="CI44" s="4">
        <v>1298498.8600000001</v>
      </c>
      <c r="CJ44" s="4"/>
      <c r="CK44" s="4">
        <v>17.329999999999998</v>
      </c>
      <c r="CL44" s="4">
        <v>58.8</v>
      </c>
      <c r="CM44" s="4"/>
      <c r="CN44" s="4"/>
      <c r="CO44" s="4">
        <v>10.53</v>
      </c>
      <c r="CP44" s="4">
        <v>49.55</v>
      </c>
      <c r="CQ44" s="6"/>
      <c r="CR44" s="6"/>
      <c r="CS44" s="4">
        <v>256.05</v>
      </c>
      <c r="CT44" s="4">
        <v>49.55</v>
      </c>
      <c r="CU44" s="6"/>
      <c r="CV44" s="4"/>
      <c r="CW44" s="4"/>
      <c r="CX44" s="6"/>
      <c r="CY44" s="4"/>
      <c r="CZ44" s="4"/>
      <c r="DA44" s="4"/>
      <c r="DB44" s="6"/>
      <c r="DC44" s="4"/>
      <c r="DD44" s="4"/>
      <c r="DE44" s="4"/>
      <c r="DF44" s="6"/>
      <c r="DG44" s="4"/>
      <c r="DH44" s="4"/>
      <c r="DI44" s="4"/>
      <c r="DJ44" s="6"/>
      <c r="DK44" s="4"/>
      <c r="DL44" s="4"/>
      <c r="DM44" s="4"/>
      <c r="DN44" s="6"/>
      <c r="DO44" s="4"/>
      <c r="DP44" s="4"/>
      <c r="DQ44" s="4"/>
      <c r="DR44" s="4">
        <v>0.13</v>
      </c>
      <c r="DS44" s="4">
        <v>0.02</v>
      </c>
      <c r="DT44" s="4"/>
      <c r="DU44" s="4"/>
      <c r="DV44" s="4"/>
      <c r="DW44" s="4"/>
      <c r="DX44" s="4"/>
      <c r="DY44" s="4">
        <v>0.4</v>
      </c>
      <c r="DZ44" s="4"/>
      <c r="EA44" s="4">
        <v>14.06</v>
      </c>
      <c r="EB44" s="4"/>
      <c r="EC44" s="4"/>
      <c r="ED44" s="5"/>
      <c r="EE44" s="6"/>
      <c r="EF44" s="4">
        <v>100</v>
      </c>
      <c r="EG44" s="4">
        <v>0</v>
      </c>
      <c r="EH44" s="4">
        <v>0</v>
      </c>
      <c r="EI44" s="6"/>
      <c r="EJ44" s="4">
        <v>100</v>
      </c>
      <c r="EK44" s="4">
        <v>0</v>
      </c>
      <c r="EL44" s="4">
        <v>0</v>
      </c>
    </row>
    <row r="45" spans="1:142" x14ac:dyDescent="0.25">
      <c r="A45" s="37" t="s">
        <v>399</v>
      </c>
      <c r="B45" s="4" t="s">
        <v>400</v>
      </c>
      <c r="C45" s="4" t="s">
        <v>401</v>
      </c>
      <c r="D45" s="119" t="s">
        <v>402</v>
      </c>
      <c r="E45" s="4" t="s">
        <v>82</v>
      </c>
      <c r="F45" s="4">
        <v>100</v>
      </c>
      <c r="G45" s="6"/>
      <c r="H45" s="31">
        <v>26.6</v>
      </c>
      <c r="I45" s="4">
        <v>22.8</v>
      </c>
      <c r="J45" s="4">
        <v>1.2</v>
      </c>
      <c r="K45" s="4">
        <v>1.9</v>
      </c>
      <c r="L45" s="4">
        <v>0.7</v>
      </c>
      <c r="M45" s="31">
        <v>60.8</v>
      </c>
      <c r="N45" s="4">
        <v>87.4</v>
      </c>
      <c r="O45" s="4">
        <v>70</v>
      </c>
      <c r="P45" s="6"/>
      <c r="Q45" s="32">
        <v>26.2</v>
      </c>
      <c r="R45" s="4">
        <v>22.8</v>
      </c>
      <c r="S45" s="4">
        <v>1.2</v>
      </c>
      <c r="T45" s="4">
        <v>1.8</v>
      </c>
      <c r="U45" s="4">
        <v>0.4</v>
      </c>
      <c r="V45" s="31">
        <v>61.2</v>
      </c>
      <c r="W45" s="4">
        <v>87.4</v>
      </c>
      <c r="X45" s="4">
        <v>70</v>
      </c>
      <c r="Y45" s="5"/>
      <c r="Z45" s="6"/>
      <c r="AA45" s="4">
        <v>16905.43</v>
      </c>
      <c r="AB45" s="4">
        <v>1233078.22</v>
      </c>
      <c r="AC45" s="4">
        <v>1134120.8500000001</v>
      </c>
      <c r="AD45" s="4">
        <v>84.69</v>
      </c>
      <c r="AE45" s="4">
        <v>7.05</v>
      </c>
      <c r="AF45" s="4"/>
      <c r="AG45" s="4">
        <v>50</v>
      </c>
      <c r="AH45" s="6"/>
      <c r="AI45" s="4">
        <v>10499.3</v>
      </c>
      <c r="AJ45" s="6"/>
      <c r="AK45" s="4"/>
      <c r="AL45" s="4">
        <v>4.75</v>
      </c>
      <c r="AM45" s="4">
        <v>3.13</v>
      </c>
      <c r="AN45" s="6"/>
      <c r="AO45" s="4">
        <v>0.26</v>
      </c>
      <c r="AP45" s="4">
        <v>0.01</v>
      </c>
      <c r="AQ45" s="4">
        <v>0.06</v>
      </c>
      <c r="AR45" s="4"/>
      <c r="AS45" s="4"/>
      <c r="AT45" s="4">
        <v>0.5</v>
      </c>
      <c r="AU45" s="4"/>
      <c r="AV45" s="4"/>
      <c r="AW45" s="4">
        <v>0.03</v>
      </c>
      <c r="AX45" s="4"/>
      <c r="AY45" s="4">
        <v>7.0000000000000007E-2</v>
      </c>
      <c r="AZ45" s="4"/>
      <c r="BA45" s="4">
        <v>0.94</v>
      </c>
      <c r="BB45" s="4">
        <v>0.28999999999999998</v>
      </c>
      <c r="BC45" s="4">
        <v>0.1</v>
      </c>
      <c r="BD45" s="4">
        <v>0.16</v>
      </c>
      <c r="BE45" s="6"/>
      <c r="BF45" s="4">
        <v>1051.42</v>
      </c>
      <c r="BG45" s="4">
        <v>3.2</v>
      </c>
      <c r="BH45" s="4">
        <v>0.75</v>
      </c>
      <c r="BI45" s="4"/>
      <c r="BJ45" s="4"/>
      <c r="BK45" s="4">
        <v>0.38</v>
      </c>
      <c r="BL45" s="4">
        <v>2.8</v>
      </c>
      <c r="BM45" s="4"/>
      <c r="BN45" s="4"/>
      <c r="BO45" s="4"/>
      <c r="BP45" s="6"/>
      <c r="BQ45" s="4">
        <v>0.08</v>
      </c>
      <c r="BR45" s="4">
        <v>3.34</v>
      </c>
      <c r="BS45" s="4"/>
      <c r="BT45" s="4"/>
      <c r="BU45" s="4"/>
      <c r="BV45" s="4"/>
      <c r="BW45" s="4"/>
      <c r="BX45" s="4">
        <v>0.01</v>
      </c>
      <c r="BY45" s="4">
        <v>0.39</v>
      </c>
      <c r="BZ45" s="4"/>
      <c r="CA45" s="4"/>
      <c r="CB45" s="4"/>
      <c r="CC45" s="4"/>
      <c r="CD45" s="4"/>
      <c r="CE45" s="4"/>
      <c r="CF45" s="4"/>
      <c r="CG45" s="5"/>
      <c r="CH45" s="6"/>
      <c r="CI45" s="4">
        <v>1134120.8500000001</v>
      </c>
      <c r="CJ45" s="4"/>
      <c r="CK45" s="4">
        <v>4.99</v>
      </c>
      <c r="CL45" s="4">
        <v>75.13</v>
      </c>
      <c r="CM45" s="4"/>
      <c r="CN45" s="4"/>
      <c r="CO45" s="4">
        <v>11.39</v>
      </c>
      <c r="CP45" s="4">
        <v>50</v>
      </c>
      <c r="CQ45" s="6"/>
      <c r="CR45" s="6"/>
      <c r="CS45" s="4">
        <v>282</v>
      </c>
      <c r="CT45" s="4">
        <v>53</v>
      </c>
      <c r="CU45" s="6"/>
      <c r="CV45" s="4"/>
      <c r="CW45" s="4"/>
      <c r="CX45" s="6"/>
      <c r="CY45" s="4"/>
      <c r="CZ45" s="4"/>
      <c r="DA45" s="4"/>
      <c r="DB45" s="6"/>
      <c r="DC45" s="4"/>
      <c r="DD45" s="4"/>
      <c r="DE45" s="4"/>
      <c r="DF45" s="6"/>
      <c r="DG45" s="4"/>
      <c r="DH45" s="4"/>
      <c r="DI45" s="4"/>
      <c r="DJ45" s="6"/>
      <c r="DK45" s="4">
        <v>0.02</v>
      </c>
      <c r="DL45" s="4">
        <v>45</v>
      </c>
      <c r="DM45" s="4">
        <v>14.1</v>
      </c>
      <c r="DN45" s="6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>
        <v>0.9</v>
      </c>
      <c r="DZ45" s="4"/>
      <c r="EA45" s="4"/>
      <c r="EB45" s="4"/>
      <c r="EC45" s="4"/>
      <c r="ED45" s="5"/>
      <c r="EE45" s="6"/>
      <c r="EF45" s="4">
        <v>100</v>
      </c>
      <c r="EG45" s="4">
        <v>0</v>
      </c>
      <c r="EH45" s="4">
        <v>0</v>
      </c>
      <c r="EI45" s="6"/>
      <c r="EJ45" s="4">
        <v>100</v>
      </c>
      <c r="EK45" s="4">
        <v>0</v>
      </c>
      <c r="EL45" s="4">
        <v>0</v>
      </c>
    </row>
    <row r="46" spans="1:142" x14ac:dyDescent="0.25">
      <c r="A46" s="37" t="s">
        <v>403</v>
      </c>
      <c r="B46" s="4" t="s">
        <v>404</v>
      </c>
      <c r="C46" s="4" t="s">
        <v>405</v>
      </c>
      <c r="D46" s="119" t="s">
        <v>406</v>
      </c>
      <c r="E46" s="4" t="s">
        <v>82</v>
      </c>
      <c r="F46" s="4">
        <v>79.42</v>
      </c>
      <c r="G46" s="6"/>
      <c r="H46" s="31">
        <v>40.700000000000003</v>
      </c>
      <c r="I46" s="4">
        <v>36.4</v>
      </c>
      <c r="J46" s="4">
        <v>1.6</v>
      </c>
      <c r="K46" s="4">
        <v>1.9</v>
      </c>
      <c r="L46" s="4">
        <v>0.7</v>
      </c>
      <c r="M46" s="31">
        <v>46.7</v>
      </c>
      <c r="N46" s="4">
        <v>87.4</v>
      </c>
      <c r="O46" s="4">
        <v>53</v>
      </c>
      <c r="P46" s="6"/>
      <c r="Q46" s="32">
        <v>0.4</v>
      </c>
      <c r="R46" s="4">
        <v>0</v>
      </c>
      <c r="S46" s="4">
        <v>0</v>
      </c>
      <c r="T46" s="4">
        <v>0</v>
      </c>
      <c r="U46" s="4">
        <v>0</v>
      </c>
      <c r="V46" s="31">
        <v>87</v>
      </c>
      <c r="W46" s="4">
        <v>87.4</v>
      </c>
      <c r="X46" s="4">
        <v>99</v>
      </c>
      <c r="Y46" s="5"/>
      <c r="Z46" s="6"/>
      <c r="AA46" s="4">
        <v>24649.13</v>
      </c>
      <c r="AB46" s="4">
        <v>1857550.53</v>
      </c>
      <c r="AC46" s="4">
        <v>1857550.53</v>
      </c>
      <c r="AD46" s="4">
        <v>77.599999999999994</v>
      </c>
      <c r="AE46" s="4">
        <v>14.2</v>
      </c>
      <c r="AF46" s="4"/>
      <c r="AG46" s="4">
        <v>50</v>
      </c>
      <c r="AH46" s="6"/>
      <c r="AI46" s="4">
        <v>24649.13</v>
      </c>
      <c r="AJ46" s="6"/>
      <c r="AK46" s="4"/>
      <c r="AL46" s="4">
        <v>12</v>
      </c>
      <c r="AM46" s="4">
        <v>5</v>
      </c>
      <c r="AN46" s="6"/>
      <c r="AO46" s="4">
        <v>2</v>
      </c>
      <c r="AP46" s="4"/>
      <c r="AQ46" s="4"/>
      <c r="AR46" s="4"/>
      <c r="AS46" s="4"/>
      <c r="AT46" s="4"/>
      <c r="AU46" s="4"/>
      <c r="AV46" s="4"/>
      <c r="AW46" s="4"/>
      <c r="AX46" s="4"/>
      <c r="AY46" s="4">
        <v>1</v>
      </c>
      <c r="AZ46" s="4"/>
      <c r="BA46" s="4">
        <v>2</v>
      </c>
      <c r="BB46" s="4"/>
      <c r="BC46" s="4"/>
      <c r="BD46" s="4"/>
      <c r="BE46" s="6"/>
      <c r="BF46" s="4">
        <v>1000</v>
      </c>
      <c r="BG46" s="4">
        <v>42.8</v>
      </c>
      <c r="BH46" s="4">
        <v>10.08</v>
      </c>
      <c r="BI46" s="4"/>
      <c r="BJ46" s="4"/>
      <c r="BK46" s="4">
        <v>0.38</v>
      </c>
      <c r="BL46" s="4">
        <v>2.8</v>
      </c>
      <c r="BM46" s="4"/>
      <c r="BN46" s="4"/>
      <c r="BO46" s="4"/>
      <c r="BP46" s="6"/>
      <c r="BQ46" s="4"/>
      <c r="BR46" s="4">
        <v>6</v>
      </c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5"/>
      <c r="CH46" s="6"/>
      <c r="CI46" s="4">
        <v>2338843</v>
      </c>
      <c r="CJ46" s="4"/>
      <c r="CK46" s="4"/>
      <c r="CL46" s="4">
        <v>73.67</v>
      </c>
      <c r="CM46" s="4">
        <v>13.17</v>
      </c>
      <c r="CN46" s="4"/>
      <c r="CO46" s="4">
        <v>45</v>
      </c>
      <c r="CP46" s="4">
        <v>49.38</v>
      </c>
      <c r="CQ46" s="6"/>
      <c r="CR46" s="6"/>
      <c r="CS46" s="4">
        <v>264.10000000000002</v>
      </c>
      <c r="CT46" s="4">
        <v>49</v>
      </c>
      <c r="CU46" s="6"/>
      <c r="CV46" s="4"/>
      <c r="CW46" s="4"/>
      <c r="CX46" s="6"/>
      <c r="CY46" s="4"/>
      <c r="CZ46" s="4"/>
      <c r="DA46" s="4"/>
      <c r="DB46" s="6"/>
      <c r="DC46" s="4"/>
      <c r="DD46" s="4"/>
      <c r="DE46" s="4"/>
      <c r="DF46" s="6"/>
      <c r="DG46" s="4"/>
      <c r="DH46" s="4"/>
      <c r="DI46" s="4"/>
      <c r="DJ46" s="6"/>
      <c r="DK46" s="4"/>
      <c r="DL46" s="4"/>
      <c r="DM46" s="4"/>
      <c r="DN46" s="6"/>
      <c r="DO46" s="4"/>
      <c r="DP46" s="4"/>
      <c r="DQ46" s="4"/>
      <c r="DR46" s="4"/>
      <c r="DS46" s="4">
        <v>0.04</v>
      </c>
      <c r="DT46" s="4"/>
      <c r="DU46" s="4"/>
      <c r="DV46" s="4"/>
      <c r="DW46" s="4"/>
      <c r="DX46" s="4"/>
      <c r="DY46" s="4">
        <v>0.16</v>
      </c>
      <c r="DZ46" s="4"/>
      <c r="EA46" s="4">
        <v>11.6</v>
      </c>
      <c r="EB46" s="4"/>
      <c r="EC46" s="4"/>
      <c r="ED46" s="5"/>
      <c r="EE46" s="6"/>
      <c r="EF46" s="4">
        <v>100</v>
      </c>
      <c r="EG46" s="4">
        <v>0</v>
      </c>
      <c r="EH46" s="4">
        <v>0</v>
      </c>
      <c r="EI46" s="6"/>
      <c r="EJ46" s="4">
        <v>100</v>
      </c>
      <c r="EK46" s="4">
        <v>0</v>
      </c>
      <c r="EL46" s="4">
        <v>0</v>
      </c>
    </row>
    <row r="47" spans="1:142" x14ac:dyDescent="0.25">
      <c r="A47" s="37" t="s">
        <v>407</v>
      </c>
      <c r="B47" s="4" t="s">
        <v>408</v>
      </c>
      <c r="C47" s="4" t="s">
        <v>409</v>
      </c>
      <c r="D47" s="119" t="s">
        <v>410</v>
      </c>
      <c r="E47" s="4" t="s">
        <v>82</v>
      </c>
      <c r="F47" s="4">
        <v>67.98</v>
      </c>
      <c r="G47" s="6"/>
      <c r="H47" s="31">
        <v>36.6</v>
      </c>
      <c r="I47" s="4">
        <v>33</v>
      </c>
      <c r="J47" s="4">
        <v>1</v>
      </c>
      <c r="K47" s="4">
        <v>1.9</v>
      </c>
      <c r="L47" s="4">
        <v>0.7</v>
      </c>
      <c r="M47" s="31">
        <v>50.8</v>
      </c>
      <c r="N47" s="4">
        <v>87.4</v>
      </c>
      <c r="O47" s="4">
        <v>58</v>
      </c>
      <c r="P47" s="6"/>
      <c r="Q47" s="32">
        <v>0.4</v>
      </c>
      <c r="R47" s="4">
        <v>0</v>
      </c>
      <c r="S47" s="4">
        <v>0</v>
      </c>
      <c r="T47" s="4">
        <v>0</v>
      </c>
      <c r="U47" s="4">
        <v>0</v>
      </c>
      <c r="V47" s="31">
        <v>87</v>
      </c>
      <c r="W47" s="4">
        <v>87.4</v>
      </c>
      <c r="X47" s="4">
        <v>99</v>
      </c>
      <c r="Y47" s="5"/>
      <c r="Z47" s="6"/>
      <c r="AA47" s="4">
        <v>14010.94</v>
      </c>
      <c r="AB47" s="4">
        <v>1150068.1599999999</v>
      </c>
      <c r="AC47" s="4">
        <v>1150068.1599999999</v>
      </c>
      <c r="AD47" s="4">
        <v>55.94</v>
      </c>
      <c r="AE47" s="4">
        <v>10.029999999999999</v>
      </c>
      <c r="AF47" s="4"/>
      <c r="AG47" s="4">
        <v>50</v>
      </c>
      <c r="AH47" s="6"/>
      <c r="AI47" s="4">
        <v>14010.94</v>
      </c>
      <c r="AJ47" s="6"/>
      <c r="AK47" s="4"/>
      <c r="AL47" s="4">
        <v>12</v>
      </c>
      <c r="AM47" s="4">
        <v>5</v>
      </c>
      <c r="AN47" s="6"/>
      <c r="AO47" s="4">
        <v>2</v>
      </c>
      <c r="AP47" s="4"/>
      <c r="AQ47" s="4"/>
      <c r="AR47" s="4"/>
      <c r="AS47" s="4"/>
      <c r="AT47" s="4"/>
      <c r="AU47" s="4"/>
      <c r="AV47" s="4"/>
      <c r="AW47" s="4"/>
      <c r="AX47" s="4"/>
      <c r="AY47" s="4">
        <v>1</v>
      </c>
      <c r="AZ47" s="4"/>
      <c r="BA47" s="4">
        <v>2</v>
      </c>
      <c r="BB47" s="4"/>
      <c r="BC47" s="4"/>
      <c r="BD47" s="4"/>
      <c r="BE47" s="6"/>
      <c r="BF47" s="4">
        <v>1000</v>
      </c>
      <c r="BG47" s="4">
        <v>42.8</v>
      </c>
      <c r="BH47" s="4">
        <v>10.08</v>
      </c>
      <c r="BI47" s="4"/>
      <c r="BJ47" s="4"/>
      <c r="BK47" s="4">
        <v>0.38</v>
      </c>
      <c r="BL47" s="4">
        <v>2.8</v>
      </c>
      <c r="BM47" s="4"/>
      <c r="BN47" s="4"/>
      <c r="BO47" s="4"/>
      <c r="BP47" s="6"/>
      <c r="BQ47" s="4"/>
      <c r="BR47" s="4">
        <v>6</v>
      </c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5"/>
      <c r="CH47" s="6"/>
      <c r="CI47" s="4">
        <v>1551909.31</v>
      </c>
      <c r="CJ47" s="4"/>
      <c r="CK47" s="4"/>
      <c r="CL47" s="4">
        <v>36.33</v>
      </c>
      <c r="CM47" s="4">
        <v>63.51</v>
      </c>
      <c r="CN47" s="4">
        <v>46.5</v>
      </c>
      <c r="CO47" s="4"/>
      <c r="CP47" s="4"/>
      <c r="CQ47" s="6"/>
      <c r="CR47" s="6"/>
      <c r="CS47" s="4">
        <v>262.10000000000002</v>
      </c>
      <c r="CT47" s="4">
        <v>47</v>
      </c>
      <c r="CU47" s="6"/>
      <c r="CV47" s="4"/>
      <c r="CW47" s="4"/>
      <c r="CX47" s="6"/>
      <c r="CY47" s="4"/>
      <c r="CZ47" s="4"/>
      <c r="DA47" s="4"/>
      <c r="DB47" s="6"/>
      <c r="DC47" s="4"/>
      <c r="DD47" s="4"/>
      <c r="DE47" s="4"/>
      <c r="DF47" s="6"/>
      <c r="DG47" s="4"/>
      <c r="DH47" s="4"/>
      <c r="DI47" s="4"/>
      <c r="DJ47" s="6"/>
      <c r="DK47" s="4"/>
      <c r="DL47" s="4"/>
      <c r="DM47" s="4"/>
      <c r="DN47" s="6"/>
      <c r="DO47" s="4"/>
      <c r="DP47" s="4"/>
      <c r="DQ47" s="4"/>
      <c r="DR47" s="4"/>
      <c r="DS47" s="4">
        <v>0.17</v>
      </c>
      <c r="DT47" s="4"/>
      <c r="DU47" s="4"/>
      <c r="DV47" s="4"/>
      <c r="DW47" s="4"/>
      <c r="DX47" s="4"/>
      <c r="DY47" s="4">
        <v>0.43</v>
      </c>
      <c r="DZ47" s="4"/>
      <c r="EA47" s="4"/>
      <c r="EB47" s="4"/>
      <c r="EC47" s="4"/>
      <c r="ED47" s="5"/>
      <c r="EE47" s="6"/>
      <c r="EF47" s="4">
        <v>100</v>
      </c>
      <c r="EG47" s="4">
        <v>0</v>
      </c>
      <c r="EH47" s="4">
        <v>0</v>
      </c>
      <c r="EI47" s="6"/>
      <c r="EJ47" s="4">
        <v>100</v>
      </c>
      <c r="EK47" s="4">
        <v>0</v>
      </c>
      <c r="EL47" s="4">
        <v>0</v>
      </c>
    </row>
    <row r="48" spans="1:142" x14ac:dyDescent="0.25">
      <c r="A48" s="37" t="s">
        <v>412</v>
      </c>
      <c r="B48" s="4" t="s">
        <v>413</v>
      </c>
      <c r="C48" s="4" t="s">
        <v>368</v>
      </c>
      <c r="D48" s="119" t="s">
        <v>369</v>
      </c>
      <c r="E48" s="4" t="s">
        <v>82</v>
      </c>
      <c r="F48" s="4">
        <v>96.97</v>
      </c>
      <c r="G48" s="6"/>
      <c r="H48" s="31">
        <v>31.2</v>
      </c>
      <c r="I48" s="4">
        <v>27.5</v>
      </c>
      <c r="J48" s="4">
        <v>1.1000000000000001</v>
      </c>
      <c r="K48" s="4">
        <v>1.9</v>
      </c>
      <c r="L48" s="4">
        <v>0.7</v>
      </c>
      <c r="M48" s="31">
        <v>56.2</v>
      </c>
      <c r="N48" s="4">
        <v>87.4</v>
      </c>
      <c r="O48" s="4">
        <v>64</v>
      </c>
      <c r="P48" s="6"/>
      <c r="Q48" s="32">
        <v>30.9</v>
      </c>
      <c r="R48" s="4">
        <v>27.5</v>
      </c>
      <c r="S48" s="4">
        <v>1.1000000000000001</v>
      </c>
      <c r="T48" s="4">
        <v>1.8</v>
      </c>
      <c r="U48" s="4">
        <v>0.4</v>
      </c>
      <c r="V48" s="31">
        <v>56.5</v>
      </c>
      <c r="W48" s="4">
        <v>87.4</v>
      </c>
      <c r="X48" s="4">
        <v>65</v>
      </c>
      <c r="Y48" s="5"/>
      <c r="Z48" s="6"/>
      <c r="AA48" s="4">
        <v>104346.17</v>
      </c>
      <c r="AB48" s="4">
        <v>6495549.25</v>
      </c>
      <c r="AC48" s="4">
        <v>4420522.1100000003</v>
      </c>
      <c r="AD48" s="4">
        <v>55.51</v>
      </c>
      <c r="AE48" s="4">
        <v>8.35</v>
      </c>
      <c r="AF48" s="4"/>
      <c r="AG48" s="4">
        <v>50</v>
      </c>
      <c r="AH48" s="6"/>
      <c r="AI48" s="4">
        <v>19095.3</v>
      </c>
      <c r="AJ48" s="6"/>
      <c r="AK48" s="4"/>
      <c r="AL48" s="4">
        <v>12.84</v>
      </c>
      <c r="AM48" s="4">
        <v>10.199999999999999</v>
      </c>
      <c r="AN48" s="6"/>
      <c r="AO48" s="4">
        <v>0.51</v>
      </c>
      <c r="AP48" s="4">
        <v>0.02</v>
      </c>
      <c r="AQ48" s="4">
        <v>0.06</v>
      </c>
      <c r="AR48" s="4"/>
      <c r="AS48" s="4"/>
      <c r="AT48" s="4">
        <v>0.03</v>
      </c>
      <c r="AU48" s="4">
        <v>0.15</v>
      </c>
      <c r="AV48" s="4"/>
      <c r="AW48" s="4"/>
      <c r="AX48" s="4"/>
      <c r="AY48" s="4">
        <v>0.26</v>
      </c>
      <c r="AZ48" s="4"/>
      <c r="BA48" s="4">
        <v>0.71</v>
      </c>
      <c r="BB48" s="4">
        <v>0.82</v>
      </c>
      <c r="BC48" s="4">
        <v>0.59</v>
      </c>
      <c r="BD48" s="4">
        <v>0.79</v>
      </c>
      <c r="BE48" s="6"/>
      <c r="BF48" s="4">
        <v>1166.6600000000001</v>
      </c>
      <c r="BG48" s="4">
        <v>13.58</v>
      </c>
      <c r="BH48" s="4">
        <v>2.57</v>
      </c>
      <c r="BI48" s="4"/>
      <c r="BJ48" s="4"/>
      <c r="BK48" s="4">
        <v>0.38</v>
      </c>
      <c r="BL48" s="4">
        <v>2.8</v>
      </c>
      <c r="BM48" s="4"/>
      <c r="BN48" s="4"/>
      <c r="BO48" s="4"/>
      <c r="BP48" s="6"/>
      <c r="BQ48" s="4"/>
      <c r="BR48" s="4">
        <v>6.13</v>
      </c>
      <c r="BS48" s="4"/>
      <c r="BT48" s="4"/>
      <c r="BU48" s="4"/>
      <c r="BV48" s="4"/>
      <c r="BW48" s="4"/>
      <c r="BX48" s="4"/>
      <c r="BY48" s="4">
        <v>0.24</v>
      </c>
      <c r="BZ48" s="4"/>
      <c r="CA48" s="4"/>
      <c r="CB48" s="4">
        <v>0.01</v>
      </c>
      <c r="CC48" s="4"/>
      <c r="CD48" s="4"/>
      <c r="CE48" s="4"/>
      <c r="CF48" s="4"/>
      <c r="CG48" s="5"/>
      <c r="CH48" s="6"/>
      <c r="CI48" s="4">
        <v>4420522.12</v>
      </c>
      <c r="CJ48" s="4"/>
      <c r="CK48" s="4">
        <v>14.46</v>
      </c>
      <c r="CL48" s="4">
        <v>33.79</v>
      </c>
      <c r="CM48" s="4">
        <v>42.27</v>
      </c>
      <c r="CN48" s="4">
        <v>41.86</v>
      </c>
      <c r="CO48" s="4"/>
      <c r="CP48" s="4">
        <v>50</v>
      </c>
      <c r="CQ48" s="6"/>
      <c r="CR48" s="6"/>
      <c r="CS48" s="4">
        <v>252.74</v>
      </c>
      <c r="CT48" s="4">
        <v>50</v>
      </c>
      <c r="CU48" s="6"/>
      <c r="CV48" s="4"/>
      <c r="CW48" s="4"/>
      <c r="CX48" s="6"/>
      <c r="CY48" s="4"/>
      <c r="CZ48" s="4"/>
      <c r="DA48" s="4"/>
      <c r="DB48" s="6"/>
      <c r="DC48" s="4"/>
      <c r="DD48" s="4"/>
      <c r="DE48" s="4"/>
      <c r="DF48" s="6"/>
      <c r="DG48" s="4"/>
      <c r="DH48" s="4"/>
      <c r="DI48" s="4"/>
      <c r="DJ48" s="6"/>
      <c r="DK48" s="4">
        <v>0.01</v>
      </c>
      <c r="DL48" s="4">
        <v>45</v>
      </c>
      <c r="DM48" s="4">
        <v>170</v>
      </c>
      <c r="DN48" s="6"/>
      <c r="DO48" s="4"/>
      <c r="DP48" s="4"/>
      <c r="DQ48" s="4"/>
      <c r="DR48" s="4"/>
      <c r="DS48" s="4">
        <v>1.68</v>
      </c>
      <c r="DT48" s="4"/>
      <c r="DU48" s="4"/>
      <c r="DV48" s="4"/>
      <c r="DW48" s="4"/>
      <c r="DX48" s="4"/>
      <c r="DY48" s="4">
        <v>0.99</v>
      </c>
      <c r="DZ48" s="4"/>
      <c r="EA48" s="4"/>
      <c r="EB48" s="4"/>
      <c r="EC48" s="4"/>
      <c r="ED48" s="5"/>
      <c r="EE48" s="6"/>
      <c r="EF48" s="4">
        <v>100</v>
      </c>
      <c r="EG48" s="4">
        <v>0</v>
      </c>
      <c r="EH48" s="4">
        <v>0</v>
      </c>
      <c r="EI48" s="6"/>
      <c r="EJ48" s="4">
        <v>100</v>
      </c>
      <c r="EK48" s="4">
        <v>0</v>
      </c>
      <c r="EL48" s="4">
        <v>0</v>
      </c>
    </row>
    <row r="49" spans="1:142" x14ac:dyDescent="0.25">
      <c r="A49" s="37" t="s">
        <v>414</v>
      </c>
      <c r="B49" s="4" t="s">
        <v>415</v>
      </c>
      <c r="C49" s="4" t="s">
        <v>416</v>
      </c>
      <c r="D49" s="119" t="s">
        <v>417</v>
      </c>
      <c r="E49" s="4" t="s">
        <v>82</v>
      </c>
      <c r="F49" s="4">
        <v>100</v>
      </c>
      <c r="G49" s="6"/>
      <c r="H49" s="31">
        <v>17.3</v>
      </c>
      <c r="I49" s="4">
        <v>13.6</v>
      </c>
      <c r="J49" s="4">
        <v>1.1000000000000001</v>
      </c>
      <c r="K49" s="4">
        <v>1.9</v>
      </c>
      <c r="L49" s="4">
        <v>0.7</v>
      </c>
      <c r="M49" s="31">
        <v>70.099999999999994</v>
      </c>
      <c r="N49" s="4">
        <v>87.4</v>
      </c>
      <c r="O49" s="4">
        <v>80</v>
      </c>
      <c r="P49" s="6"/>
      <c r="Q49" s="32">
        <v>16.899999999999999</v>
      </c>
      <c r="R49" s="4">
        <v>13.6</v>
      </c>
      <c r="S49" s="4">
        <v>1.1000000000000001</v>
      </c>
      <c r="T49" s="4">
        <v>1.8</v>
      </c>
      <c r="U49" s="4">
        <v>0.4</v>
      </c>
      <c r="V49" s="31">
        <v>70.5</v>
      </c>
      <c r="W49" s="4">
        <v>87.4</v>
      </c>
      <c r="X49" s="4">
        <v>81</v>
      </c>
      <c r="Y49" s="5"/>
      <c r="Z49" s="6"/>
      <c r="AA49" s="4">
        <v>41000.31</v>
      </c>
      <c r="AB49" s="4">
        <v>2565472.58</v>
      </c>
      <c r="AC49" s="4">
        <v>2506749.7200000002</v>
      </c>
      <c r="AD49" s="4">
        <v>56.8</v>
      </c>
      <c r="AE49" s="4">
        <v>8</v>
      </c>
      <c r="AF49" s="4">
        <v>9924.92</v>
      </c>
      <c r="AG49" s="4">
        <v>50</v>
      </c>
      <c r="AH49" s="6"/>
      <c r="AI49" s="4"/>
      <c r="AJ49" s="6"/>
      <c r="AK49" s="4"/>
      <c r="AL49" s="4">
        <v>10.210000000000001</v>
      </c>
      <c r="AM49" s="4">
        <v>5.81</v>
      </c>
      <c r="AN49" s="6"/>
      <c r="AO49" s="4"/>
      <c r="AP49" s="4">
        <v>0.06</v>
      </c>
      <c r="AQ49" s="4">
        <v>0.28000000000000003</v>
      </c>
      <c r="AR49" s="4"/>
      <c r="AS49" s="4"/>
      <c r="AT49" s="4">
        <v>0.03</v>
      </c>
      <c r="AU49" s="4"/>
      <c r="AV49" s="4"/>
      <c r="AW49" s="4"/>
      <c r="AX49" s="4"/>
      <c r="AY49" s="4"/>
      <c r="AZ49" s="4"/>
      <c r="BA49" s="4">
        <v>0.02</v>
      </c>
      <c r="BB49" s="4">
        <v>0.62</v>
      </c>
      <c r="BC49" s="4">
        <v>0.19</v>
      </c>
      <c r="BD49" s="4">
        <v>0.97</v>
      </c>
      <c r="BE49" s="6"/>
      <c r="BF49" s="4">
        <v>433.62</v>
      </c>
      <c r="BG49" s="4">
        <v>39.71</v>
      </c>
      <c r="BH49" s="4">
        <v>12.75</v>
      </c>
      <c r="BI49" s="4"/>
      <c r="BJ49" s="4"/>
      <c r="BK49" s="4">
        <v>0.38</v>
      </c>
      <c r="BL49" s="4">
        <v>2.8</v>
      </c>
      <c r="BM49" s="4">
        <v>0</v>
      </c>
      <c r="BN49" s="4"/>
      <c r="BO49" s="4"/>
      <c r="BP49" s="6"/>
      <c r="BQ49" s="4"/>
      <c r="BR49" s="4">
        <v>2.87</v>
      </c>
      <c r="BS49" s="4"/>
      <c r="BT49" s="4"/>
      <c r="BU49" s="4"/>
      <c r="BV49" s="4"/>
      <c r="BW49" s="4"/>
      <c r="BX49" s="4"/>
      <c r="BY49" s="4">
        <v>0.3</v>
      </c>
      <c r="BZ49" s="4"/>
      <c r="CA49" s="4"/>
      <c r="CB49" s="4">
        <v>0.84</v>
      </c>
      <c r="CC49" s="4"/>
      <c r="CD49" s="4"/>
      <c r="CE49" s="4"/>
      <c r="CF49" s="4"/>
      <c r="CG49" s="5"/>
      <c r="CH49" s="6"/>
      <c r="CI49" s="4">
        <v>2506749.7200000002</v>
      </c>
      <c r="CJ49" s="4"/>
      <c r="CK49" s="4">
        <v>19.47</v>
      </c>
      <c r="CL49" s="4">
        <v>15.89</v>
      </c>
      <c r="CM49" s="4">
        <v>72.3</v>
      </c>
      <c r="CN49" s="4">
        <v>32.909999999999997</v>
      </c>
      <c r="CO49" s="4"/>
      <c r="CP49" s="4"/>
      <c r="CQ49" s="6"/>
      <c r="CR49" s="6"/>
      <c r="CS49" s="4">
        <v>262.95999999999998</v>
      </c>
      <c r="CT49" s="4">
        <v>48</v>
      </c>
      <c r="CU49" s="6"/>
      <c r="CV49" s="4"/>
      <c r="CW49" s="4"/>
      <c r="CX49" s="6"/>
      <c r="CY49" s="4">
        <v>5.73</v>
      </c>
      <c r="CZ49" s="4">
        <v>46.04</v>
      </c>
      <c r="DA49" s="4">
        <v>122</v>
      </c>
      <c r="DB49" s="6"/>
      <c r="DC49" s="4"/>
      <c r="DD49" s="4"/>
      <c r="DE49" s="4"/>
      <c r="DF49" s="6"/>
      <c r="DG49" s="4"/>
      <c r="DH49" s="4"/>
      <c r="DI49" s="4"/>
      <c r="DJ49" s="6"/>
      <c r="DK49" s="4"/>
      <c r="DL49" s="4">
        <v>45</v>
      </c>
      <c r="DM49" s="4">
        <v>23.3</v>
      </c>
      <c r="DN49" s="6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>
        <v>0.9</v>
      </c>
      <c r="DZ49" s="4"/>
      <c r="EA49" s="4"/>
      <c r="EB49" s="4"/>
      <c r="EC49" s="4"/>
      <c r="ED49" s="5"/>
      <c r="EE49" s="6"/>
      <c r="EF49" s="4">
        <v>100</v>
      </c>
      <c r="EG49" s="4">
        <v>0</v>
      </c>
      <c r="EH49" s="4">
        <v>0</v>
      </c>
      <c r="EI49" s="6"/>
      <c r="EJ49" s="4">
        <v>100</v>
      </c>
      <c r="EK49" s="4">
        <v>0</v>
      </c>
      <c r="EL49" s="4">
        <v>0</v>
      </c>
    </row>
    <row r="50" spans="1:142" x14ac:dyDescent="0.25">
      <c r="A50" s="37" t="s">
        <v>418</v>
      </c>
      <c r="B50" s="4" t="s">
        <v>419</v>
      </c>
      <c r="C50" s="4" t="s">
        <v>420</v>
      </c>
      <c r="D50" s="119" t="s">
        <v>421</v>
      </c>
      <c r="E50" s="4" t="s">
        <v>82</v>
      </c>
      <c r="F50" s="4">
        <v>99.55</v>
      </c>
      <c r="G50" s="6"/>
      <c r="H50" s="31">
        <v>25.9</v>
      </c>
      <c r="I50" s="4">
        <v>22.4</v>
      </c>
      <c r="J50" s="4">
        <v>1</v>
      </c>
      <c r="K50" s="4">
        <v>1.9</v>
      </c>
      <c r="L50" s="4">
        <v>0.7</v>
      </c>
      <c r="M50" s="31">
        <v>61.5</v>
      </c>
      <c r="N50" s="4">
        <v>87.4</v>
      </c>
      <c r="O50" s="4">
        <v>70</v>
      </c>
      <c r="P50" s="6"/>
      <c r="Q50" s="32">
        <v>25.6</v>
      </c>
      <c r="R50" s="4">
        <v>22.4</v>
      </c>
      <c r="S50" s="4">
        <v>1</v>
      </c>
      <c r="T50" s="4">
        <v>1.8</v>
      </c>
      <c r="U50" s="4">
        <v>0.4</v>
      </c>
      <c r="V50" s="31">
        <v>61.8</v>
      </c>
      <c r="W50" s="4">
        <v>87.4</v>
      </c>
      <c r="X50" s="4">
        <v>71</v>
      </c>
      <c r="Y50" s="5"/>
      <c r="Z50" s="6"/>
      <c r="AA50" s="4">
        <v>48733.65</v>
      </c>
      <c r="AB50" s="4">
        <v>3335330.57</v>
      </c>
      <c r="AC50" s="4">
        <v>3246051.6</v>
      </c>
      <c r="AD50" s="4">
        <v>59.7</v>
      </c>
      <c r="AE50" s="4">
        <v>9.3000000000000007</v>
      </c>
      <c r="AF50" s="4"/>
      <c r="AG50" s="4">
        <v>50</v>
      </c>
      <c r="AH50" s="6"/>
      <c r="AI50" s="4">
        <v>10715.96</v>
      </c>
      <c r="AJ50" s="6"/>
      <c r="AK50" s="4"/>
      <c r="AL50" s="4">
        <v>11.82</v>
      </c>
      <c r="AM50" s="4">
        <v>4.2699999999999996</v>
      </c>
      <c r="AN50" s="6"/>
      <c r="AO50" s="4">
        <v>0.89</v>
      </c>
      <c r="AP50" s="4">
        <v>0.08</v>
      </c>
      <c r="AQ50" s="4">
        <v>0.38</v>
      </c>
      <c r="AR50" s="4"/>
      <c r="AS50" s="4"/>
      <c r="AT50" s="4"/>
      <c r="AU50" s="4">
        <v>0.28000000000000003</v>
      </c>
      <c r="AV50" s="4"/>
      <c r="AW50" s="4"/>
      <c r="AX50" s="4"/>
      <c r="AY50" s="4">
        <v>0.38</v>
      </c>
      <c r="AZ50" s="4"/>
      <c r="BA50" s="4">
        <v>1.2</v>
      </c>
      <c r="BB50" s="4">
        <v>0</v>
      </c>
      <c r="BC50" s="4">
        <v>0.05</v>
      </c>
      <c r="BD50" s="4"/>
      <c r="BE50" s="6"/>
      <c r="BF50" s="4">
        <v>673.83</v>
      </c>
      <c r="BG50" s="4">
        <v>19.399999999999999</v>
      </c>
      <c r="BH50" s="4">
        <v>16.12</v>
      </c>
      <c r="BI50" s="4">
        <v>1.92</v>
      </c>
      <c r="BJ50" s="4">
        <v>1.33</v>
      </c>
      <c r="BK50" s="4">
        <v>0.23</v>
      </c>
      <c r="BL50" s="4">
        <v>2.89</v>
      </c>
      <c r="BM50" s="4">
        <v>0.6</v>
      </c>
      <c r="BN50" s="4">
        <v>60</v>
      </c>
      <c r="BO50" s="4">
        <v>8</v>
      </c>
      <c r="BP50" s="6"/>
      <c r="BQ50" s="4">
        <v>0.15</v>
      </c>
      <c r="BR50" s="4">
        <v>4.88</v>
      </c>
      <c r="BS50" s="4"/>
      <c r="BT50" s="4"/>
      <c r="BU50" s="4"/>
      <c r="BV50" s="4"/>
      <c r="BW50" s="4"/>
      <c r="BX50" s="4">
        <v>0.01</v>
      </c>
      <c r="BY50" s="4">
        <v>0.11</v>
      </c>
      <c r="BZ50" s="4"/>
      <c r="CA50" s="4"/>
      <c r="CB50" s="4"/>
      <c r="CC50" s="4"/>
      <c r="CD50" s="4"/>
      <c r="CE50" s="4"/>
      <c r="CF50" s="4"/>
      <c r="CG50" s="5"/>
      <c r="CH50" s="6"/>
      <c r="CI50" s="4">
        <v>3246051.6</v>
      </c>
      <c r="CJ50" s="4"/>
      <c r="CK50" s="4">
        <v>28.27</v>
      </c>
      <c r="CL50" s="4">
        <v>15.61</v>
      </c>
      <c r="CM50" s="4">
        <v>65.010000000000005</v>
      </c>
      <c r="CN50" s="4"/>
      <c r="CO50" s="4">
        <v>62.66</v>
      </c>
      <c r="CP50" s="4">
        <v>50.16</v>
      </c>
      <c r="CQ50" s="6"/>
      <c r="CR50" s="6"/>
      <c r="CS50" s="4">
        <v>200.77</v>
      </c>
      <c r="CT50" s="4">
        <v>50</v>
      </c>
      <c r="CU50" s="6"/>
      <c r="CV50" s="4"/>
      <c r="CW50" s="4"/>
      <c r="CX50" s="6"/>
      <c r="CY50" s="4"/>
      <c r="CZ50" s="4"/>
      <c r="DA50" s="4"/>
      <c r="DB50" s="6"/>
      <c r="DC50" s="4"/>
      <c r="DD50" s="4"/>
      <c r="DE50" s="4"/>
      <c r="DF50" s="6"/>
      <c r="DG50" s="4"/>
      <c r="DH50" s="4"/>
      <c r="DI50" s="4"/>
      <c r="DJ50" s="6"/>
      <c r="DK50" s="4"/>
      <c r="DL50" s="4"/>
      <c r="DM50" s="4"/>
      <c r="DN50" s="6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>
        <v>0.86</v>
      </c>
      <c r="DZ50" s="4"/>
      <c r="EA50" s="4"/>
      <c r="EB50" s="4"/>
      <c r="EC50" s="4"/>
      <c r="ED50" s="5"/>
      <c r="EE50" s="6"/>
      <c r="EF50" s="4">
        <v>100</v>
      </c>
      <c r="EG50" s="4">
        <v>0</v>
      </c>
      <c r="EH50" s="4">
        <v>0</v>
      </c>
      <c r="EI50" s="6"/>
      <c r="EJ50" s="4">
        <v>100</v>
      </c>
      <c r="EK50" s="4">
        <v>0</v>
      </c>
      <c r="EL50" s="4">
        <v>0</v>
      </c>
    </row>
    <row r="51" spans="1:142" x14ac:dyDescent="0.25">
      <c r="A51" s="37" t="s">
        <v>422</v>
      </c>
      <c r="B51" s="4" t="s">
        <v>423</v>
      </c>
      <c r="C51" s="4" t="s">
        <v>81</v>
      </c>
      <c r="D51" s="119" t="s">
        <v>424</v>
      </c>
      <c r="E51" s="4" t="s">
        <v>82</v>
      </c>
      <c r="F51" s="4">
        <v>93.4</v>
      </c>
      <c r="G51" s="6"/>
      <c r="H51" s="31">
        <v>28.2</v>
      </c>
      <c r="I51" s="4">
        <v>24.5</v>
      </c>
      <c r="J51" s="4">
        <v>1.1000000000000001</v>
      </c>
      <c r="K51" s="4">
        <v>1.9</v>
      </c>
      <c r="L51" s="4">
        <v>0.7</v>
      </c>
      <c r="M51" s="31">
        <v>59.2</v>
      </c>
      <c r="N51" s="4">
        <v>87.4</v>
      </c>
      <c r="O51" s="4">
        <v>68</v>
      </c>
      <c r="P51" s="6"/>
      <c r="Q51" s="32">
        <v>27.8</v>
      </c>
      <c r="R51" s="4">
        <v>24.5</v>
      </c>
      <c r="S51" s="4">
        <v>1.1000000000000001</v>
      </c>
      <c r="T51" s="4">
        <v>1.8</v>
      </c>
      <c r="U51" s="4">
        <v>0.4</v>
      </c>
      <c r="V51" s="31">
        <v>59.6</v>
      </c>
      <c r="W51" s="4">
        <v>87.4</v>
      </c>
      <c r="X51" s="4">
        <v>68</v>
      </c>
      <c r="Y51" s="5"/>
      <c r="Z51" s="6"/>
      <c r="AA51" s="4">
        <v>116478.5</v>
      </c>
      <c r="AB51" s="4">
        <v>6933714.71</v>
      </c>
      <c r="AC51" s="4">
        <v>2081623.69</v>
      </c>
      <c r="AD51" s="4">
        <v>86.8</v>
      </c>
      <c r="AE51" s="4">
        <v>6.9</v>
      </c>
      <c r="AF51" s="4"/>
      <c r="AG51" s="4">
        <v>50</v>
      </c>
      <c r="AH51" s="6"/>
      <c r="AI51" s="4">
        <v>11497.15</v>
      </c>
      <c r="AJ51" s="6"/>
      <c r="AK51" s="4"/>
      <c r="AL51" s="4">
        <v>6.81</v>
      </c>
      <c r="AM51" s="4">
        <v>1.94</v>
      </c>
      <c r="AN51" s="6"/>
      <c r="AO51" s="4">
        <v>0.17</v>
      </c>
      <c r="AP51" s="4">
        <v>0.09</v>
      </c>
      <c r="AQ51" s="4">
        <v>0.6</v>
      </c>
      <c r="AR51" s="4"/>
      <c r="AS51" s="4"/>
      <c r="AT51" s="4">
        <v>0.82</v>
      </c>
      <c r="AU51" s="4"/>
      <c r="AV51" s="4"/>
      <c r="AW51" s="4">
        <v>0.17</v>
      </c>
      <c r="AX51" s="4"/>
      <c r="AY51" s="4">
        <v>0.09</v>
      </c>
      <c r="AZ51" s="4">
        <v>0.01</v>
      </c>
      <c r="BA51" s="4">
        <v>1.6</v>
      </c>
      <c r="BB51" s="4"/>
      <c r="BC51" s="4"/>
      <c r="BD51" s="4"/>
      <c r="BE51" s="6"/>
      <c r="BF51" s="4">
        <v>945.38</v>
      </c>
      <c r="BG51" s="4">
        <v>26.74</v>
      </c>
      <c r="BH51" s="4">
        <v>9.6999999999999993</v>
      </c>
      <c r="BI51" s="4"/>
      <c r="BJ51" s="4"/>
      <c r="BK51" s="4">
        <v>0.28999999999999998</v>
      </c>
      <c r="BL51" s="4">
        <v>2.8</v>
      </c>
      <c r="BM51" s="4"/>
      <c r="BN51" s="4"/>
      <c r="BO51" s="4"/>
      <c r="BP51" s="6"/>
      <c r="BQ51" s="4">
        <v>0.2</v>
      </c>
      <c r="BR51" s="4">
        <v>4.2699999999999996</v>
      </c>
      <c r="BS51" s="4"/>
      <c r="BT51" s="4"/>
      <c r="BU51" s="4"/>
      <c r="BV51" s="4"/>
      <c r="BW51" s="4"/>
      <c r="BX51" s="4">
        <v>0.01</v>
      </c>
      <c r="BY51" s="4">
        <v>0.19</v>
      </c>
      <c r="BZ51" s="4"/>
      <c r="CA51" s="4"/>
      <c r="CB51" s="4"/>
      <c r="CC51" s="4"/>
      <c r="CD51" s="4"/>
      <c r="CE51" s="4"/>
      <c r="CF51" s="4"/>
      <c r="CG51" s="5"/>
      <c r="CH51" s="6"/>
      <c r="CI51" s="4">
        <v>2081623.69</v>
      </c>
      <c r="CJ51" s="4"/>
      <c r="CK51" s="4">
        <v>22.28</v>
      </c>
      <c r="CL51" s="4">
        <v>55.73</v>
      </c>
      <c r="CM51" s="4"/>
      <c r="CN51" s="4"/>
      <c r="CO51" s="4">
        <v>57.18</v>
      </c>
      <c r="CP51" s="4">
        <v>50</v>
      </c>
      <c r="CQ51" s="6"/>
      <c r="CR51" s="6"/>
      <c r="CS51" s="4">
        <v>186.71</v>
      </c>
      <c r="CT51" s="4">
        <v>50</v>
      </c>
      <c r="CU51" s="6"/>
      <c r="CV51" s="4"/>
      <c r="CW51" s="4"/>
      <c r="CX51" s="6"/>
      <c r="CY51" s="4"/>
      <c r="CZ51" s="4"/>
      <c r="DA51" s="4"/>
      <c r="DB51" s="6"/>
      <c r="DC51" s="4"/>
      <c r="DD51" s="4"/>
      <c r="DE51" s="4"/>
      <c r="DF51" s="6"/>
      <c r="DG51" s="4"/>
      <c r="DH51" s="4"/>
      <c r="DI51" s="4"/>
      <c r="DJ51" s="6"/>
      <c r="DK51" s="4">
        <v>0.03</v>
      </c>
      <c r="DL51" s="4">
        <v>45</v>
      </c>
      <c r="DM51" s="4">
        <v>37.200000000000003</v>
      </c>
      <c r="DN51" s="6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>
        <v>0.4</v>
      </c>
      <c r="DZ51" s="4"/>
      <c r="EA51" s="4"/>
      <c r="EB51" s="4"/>
      <c r="EC51" s="4"/>
      <c r="ED51" s="5"/>
      <c r="EE51" s="6"/>
      <c r="EF51" s="4">
        <v>100</v>
      </c>
      <c r="EG51" s="4">
        <v>0</v>
      </c>
      <c r="EH51" s="4">
        <v>0</v>
      </c>
      <c r="EI51" s="6"/>
      <c r="EJ51" s="4">
        <v>100</v>
      </c>
      <c r="EK51" s="4">
        <v>0</v>
      </c>
      <c r="EL51" s="4">
        <v>0</v>
      </c>
    </row>
    <row r="52" spans="1:142" x14ac:dyDescent="0.25">
      <c r="A52" s="37" t="s">
        <v>425</v>
      </c>
      <c r="B52" s="4" t="s">
        <v>426</v>
      </c>
      <c r="C52" s="4" t="s">
        <v>368</v>
      </c>
      <c r="D52" s="119" t="s">
        <v>369</v>
      </c>
      <c r="E52" s="4" t="s">
        <v>82</v>
      </c>
      <c r="F52" s="4">
        <v>91.9</v>
      </c>
      <c r="G52" s="6"/>
      <c r="H52" s="31">
        <v>33.299999999999997</v>
      </c>
      <c r="I52" s="4">
        <v>29.6</v>
      </c>
      <c r="J52" s="4">
        <v>1.1000000000000001</v>
      </c>
      <c r="K52" s="4">
        <v>1.9</v>
      </c>
      <c r="L52" s="4">
        <v>0.7</v>
      </c>
      <c r="M52" s="31">
        <v>54.1</v>
      </c>
      <c r="N52" s="4">
        <v>87.4</v>
      </c>
      <c r="O52" s="4">
        <v>62</v>
      </c>
      <c r="P52" s="6"/>
      <c r="Q52" s="32">
        <v>33</v>
      </c>
      <c r="R52" s="4">
        <v>29.6</v>
      </c>
      <c r="S52" s="4">
        <v>1.1000000000000001</v>
      </c>
      <c r="T52" s="4">
        <v>1.8</v>
      </c>
      <c r="U52" s="4">
        <v>0.4</v>
      </c>
      <c r="V52" s="31">
        <v>54.4</v>
      </c>
      <c r="W52" s="4">
        <v>87.4</v>
      </c>
      <c r="X52" s="4">
        <v>62</v>
      </c>
      <c r="Y52" s="5"/>
      <c r="Z52" s="6"/>
      <c r="AA52" s="4">
        <v>33963.96</v>
      </c>
      <c r="AB52" s="4">
        <v>2023913.87</v>
      </c>
      <c r="AC52" s="4">
        <v>2023913.87</v>
      </c>
      <c r="AD52" s="4">
        <v>58.88</v>
      </c>
      <c r="AE52" s="4">
        <v>6.23</v>
      </c>
      <c r="AF52" s="4"/>
      <c r="AG52" s="4">
        <v>50</v>
      </c>
      <c r="AH52" s="6"/>
      <c r="AI52" s="4">
        <v>5438.59</v>
      </c>
      <c r="AJ52" s="6"/>
      <c r="AK52" s="4"/>
      <c r="AL52" s="4">
        <v>18.82</v>
      </c>
      <c r="AM52" s="4">
        <v>15.23</v>
      </c>
      <c r="AN52" s="6"/>
      <c r="AO52" s="4">
        <v>0.17</v>
      </c>
      <c r="AP52" s="4">
        <v>7.0000000000000007E-2</v>
      </c>
      <c r="AQ52" s="4">
        <v>0.37</v>
      </c>
      <c r="AR52" s="4"/>
      <c r="AS52" s="4"/>
      <c r="AT52" s="4">
        <v>0.35</v>
      </c>
      <c r="AU52" s="4"/>
      <c r="AV52" s="4"/>
      <c r="AW52" s="4"/>
      <c r="AX52" s="4">
        <v>0.56999999999999995</v>
      </c>
      <c r="AY52" s="4">
        <v>7.0000000000000007E-2</v>
      </c>
      <c r="AZ52" s="4">
        <v>0.14000000000000001</v>
      </c>
      <c r="BA52" s="4">
        <v>0.62</v>
      </c>
      <c r="BB52" s="4">
        <v>0.62</v>
      </c>
      <c r="BC52" s="4">
        <v>0.46</v>
      </c>
      <c r="BD52" s="4">
        <v>0.57999999999999996</v>
      </c>
      <c r="BE52" s="6"/>
      <c r="BF52" s="4">
        <v>1050.98</v>
      </c>
      <c r="BG52" s="4">
        <v>3.04</v>
      </c>
      <c r="BH52" s="4">
        <v>0.72</v>
      </c>
      <c r="BI52" s="4"/>
      <c r="BJ52" s="4"/>
      <c r="BK52" s="4">
        <v>0.38</v>
      </c>
      <c r="BL52" s="4">
        <v>2.8</v>
      </c>
      <c r="BM52" s="4"/>
      <c r="BN52" s="4"/>
      <c r="BO52" s="4"/>
      <c r="BP52" s="6"/>
      <c r="BQ52" s="4"/>
      <c r="BR52" s="4">
        <v>4.0999999999999996</v>
      </c>
      <c r="BS52" s="4"/>
      <c r="BT52" s="4"/>
      <c r="BU52" s="4"/>
      <c r="BV52" s="4"/>
      <c r="BW52" s="4"/>
      <c r="BX52" s="4"/>
      <c r="BY52" s="4">
        <v>0.1</v>
      </c>
      <c r="BZ52" s="4"/>
      <c r="CA52" s="4"/>
      <c r="CB52" s="4">
        <v>2.87</v>
      </c>
      <c r="CC52" s="4"/>
      <c r="CD52" s="4"/>
      <c r="CE52" s="4"/>
      <c r="CF52" s="4"/>
      <c r="CG52" s="5"/>
      <c r="CH52" s="6"/>
      <c r="CI52" s="4">
        <v>2023913.87</v>
      </c>
      <c r="CJ52" s="4"/>
      <c r="CK52" s="4">
        <v>34.44</v>
      </c>
      <c r="CL52" s="4">
        <v>42.26</v>
      </c>
      <c r="CM52" s="4"/>
      <c r="CN52" s="4">
        <v>48.84</v>
      </c>
      <c r="CO52" s="4"/>
      <c r="CP52" s="4">
        <v>50</v>
      </c>
      <c r="CQ52" s="6"/>
      <c r="CR52" s="6"/>
      <c r="CS52" s="4">
        <v>254.95</v>
      </c>
      <c r="CT52" s="4">
        <v>50</v>
      </c>
      <c r="CU52" s="6"/>
      <c r="CV52" s="4"/>
      <c r="CW52" s="4"/>
      <c r="CX52" s="6"/>
      <c r="CY52" s="4"/>
      <c r="CZ52" s="4"/>
      <c r="DA52" s="4"/>
      <c r="DB52" s="6"/>
      <c r="DC52" s="4"/>
      <c r="DD52" s="4"/>
      <c r="DE52" s="4"/>
      <c r="DF52" s="6"/>
      <c r="DG52" s="4"/>
      <c r="DH52" s="4"/>
      <c r="DI52" s="4"/>
      <c r="DJ52" s="6"/>
      <c r="DK52" s="4">
        <v>0.02</v>
      </c>
      <c r="DL52" s="4">
        <v>45</v>
      </c>
      <c r="DM52" s="4">
        <v>23</v>
      </c>
      <c r="DN52" s="6"/>
      <c r="DO52" s="4"/>
      <c r="DP52" s="4"/>
      <c r="DQ52" s="4"/>
      <c r="DR52" s="4"/>
      <c r="DS52" s="4">
        <v>0.14000000000000001</v>
      </c>
      <c r="DT52" s="4"/>
      <c r="DU52" s="4"/>
      <c r="DV52" s="4"/>
      <c r="DW52" s="4"/>
      <c r="DX52" s="4"/>
      <c r="DY52" s="4">
        <v>0.95</v>
      </c>
      <c r="DZ52" s="4"/>
      <c r="EA52" s="4"/>
      <c r="EB52" s="4"/>
      <c r="EC52" s="4"/>
      <c r="ED52" s="5"/>
      <c r="EE52" s="6"/>
      <c r="EF52" s="4">
        <v>100</v>
      </c>
      <c r="EG52" s="4">
        <v>0</v>
      </c>
      <c r="EH52" s="4">
        <v>0</v>
      </c>
      <c r="EI52" s="6"/>
      <c r="EJ52" s="4">
        <v>100</v>
      </c>
      <c r="EK52" s="4">
        <v>0</v>
      </c>
      <c r="EL52" s="4">
        <v>0</v>
      </c>
    </row>
    <row r="53" spans="1:142" x14ac:dyDescent="0.25">
      <c r="A53" s="37" t="s">
        <v>427</v>
      </c>
      <c r="B53" s="4" t="s">
        <v>428</v>
      </c>
      <c r="C53" s="4" t="s">
        <v>368</v>
      </c>
      <c r="D53" s="119" t="s">
        <v>369</v>
      </c>
      <c r="E53" s="4" t="s">
        <v>82</v>
      </c>
      <c r="F53" s="4">
        <v>97.69</v>
      </c>
      <c r="G53" s="6"/>
      <c r="H53" s="31">
        <v>34.6</v>
      </c>
      <c r="I53" s="4">
        <v>31</v>
      </c>
      <c r="J53" s="4">
        <v>1</v>
      </c>
      <c r="K53" s="4">
        <v>1.9</v>
      </c>
      <c r="L53" s="4">
        <v>0.7</v>
      </c>
      <c r="M53" s="31">
        <v>52.8</v>
      </c>
      <c r="N53" s="4">
        <v>87.4</v>
      </c>
      <c r="O53" s="4">
        <v>60</v>
      </c>
      <c r="P53" s="6"/>
      <c r="Q53" s="32">
        <v>34.200000000000003</v>
      </c>
      <c r="R53" s="4">
        <v>31</v>
      </c>
      <c r="S53" s="4">
        <v>1</v>
      </c>
      <c r="T53" s="4">
        <v>1.8</v>
      </c>
      <c r="U53" s="4">
        <v>0.4</v>
      </c>
      <c r="V53" s="31">
        <v>53.2</v>
      </c>
      <c r="W53" s="4">
        <v>87.4</v>
      </c>
      <c r="X53" s="4">
        <v>61</v>
      </c>
      <c r="Y53" s="5"/>
      <c r="Z53" s="6"/>
      <c r="AA53" s="4">
        <v>44630.51</v>
      </c>
      <c r="AB53" s="4">
        <v>3176423.21</v>
      </c>
      <c r="AC53" s="4">
        <v>3176423.21</v>
      </c>
      <c r="AD53" s="4">
        <v>67.84</v>
      </c>
      <c r="AE53" s="4">
        <v>5.84</v>
      </c>
      <c r="AF53" s="4"/>
      <c r="AG53" s="4">
        <v>50</v>
      </c>
      <c r="AH53" s="6"/>
      <c r="AI53" s="4">
        <v>2540.11</v>
      </c>
      <c r="AJ53" s="6"/>
      <c r="AK53" s="4"/>
      <c r="AL53" s="4">
        <v>12.89</v>
      </c>
      <c r="AM53" s="4">
        <v>13.18</v>
      </c>
      <c r="AN53" s="6"/>
      <c r="AO53" s="4">
        <v>0.55000000000000004</v>
      </c>
      <c r="AP53" s="4">
        <v>0.68</v>
      </c>
      <c r="AQ53" s="4">
        <v>0.41</v>
      </c>
      <c r="AR53" s="4"/>
      <c r="AS53" s="4"/>
      <c r="AT53" s="4">
        <v>0.49</v>
      </c>
      <c r="AU53" s="4">
        <v>0.01</v>
      </c>
      <c r="AV53" s="4"/>
      <c r="AW53" s="4"/>
      <c r="AX53" s="4"/>
      <c r="AY53" s="4">
        <v>0.28000000000000003</v>
      </c>
      <c r="AZ53" s="4"/>
      <c r="BA53" s="4">
        <v>1.38</v>
      </c>
      <c r="BB53" s="4">
        <v>1.1499999999999999</v>
      </c>
      <c r="BC53" s="4">
        <v>0.62</v>
      </c>
      <c r="BD53" s="4">
        <v>0.61</v>
      </c>
      <c r="BE53" s="6"/>
      <c r="BF53" s="4">
        <v>757.91</v>
      </c>
      <c r="BG53" s="4">
        <v>27.19</v>
      </c>
      <c r="BH53" s="4">
        <v>2.77</v>
      </c>
      <c r="BI53" s="4"/>
      <c r="BJ53" s="4"/>
      <c r="BK53" s="4">
        <v>0.38</v>
      </c>
      <c r="BL53" s="4">
        <v>2.8</v>
      </c>
      <c r="BM53" s="4"/>
      <c r="BN53" s="4"/>
      <c r="BO53" s="4"/>
      <c r="BP53" s="6"/>
      <c r="BQ53" s="4"/>
      <c r="BR53" s="4">
        <v>5.04</v>
      </c>
      <c r="BS53" s="4"/>
      <c r="BT53" s="4"/>
      <c r="BU53" s="4"/>
      <c r="BV53" s="4"/>
      <c r="BW53" s="4"/>
      <c r="BX53" s="4"/>
      <c r="BY53" s="4">
        <v>0.04</v>
      </c>
      <c r="BZ53" s="4"/>
      <c r="CA53" s="4"/>
      <c r="CB53" s="4"/>
      <c r="CC53" s="4"/>
      <c r="CD53" s="4"/>
      <c r="CE53" s="4"/>
      <c r="CF53" s="4"/>
      <c r="CG53" s="5"/>
      <c r="CH53" s="6"/>
      <c r="CI53" s="4">
        <v>3176423.21</v>
      </c>
      <c r="CJ53" s="4"/>
      <c r="CK53" s="4">
        <v>11.09</v>
      </c>
      <c r="CL53" s="4">
        <v>43.94</v>
      </c>
      <c r="CM53" s="4">
        <v>39.54</v>
      </c>
      <c r="CN53" s="4">
        <v>41.81</v>
      </c>
      <c r="CO53" s="4"/>
      <c r="CP53" s="4">
        <v>50</v>
      </c>
      <c r="CQ53" s="6"/>
      <c r="CR53" s="6"/>
      <c r="CS53" s="4">
        <v>247.88</v>
      </c>
      <c r="CT53" s="4">
        <v>50</v>
      </c>
      <c r="CU53" s="6"/>
      <c r="CV53" s="4"/>
      <c r="CW53" s="4"/>
      <c r="CX53" s="6"/>
      <c r="CY53" s="4"/>
      <c r="CZ53" s="4"/>
      <c r="DA53" s="4"/>
      <c r="DB53" s="6"/>
      <c r="DC53" s="4"/>
      <c r="DD53" s="4"/>
      <c r="DE53" s="4"/>
      <c r="DF53" s="6"/>
      <c r="DG53" s="4"/>
      <c r="DH53" s="4"/>
      <c r="DI53" s="4"/>
      <c r="DJ53" s="6"/>
      <c r="DK53" s="4">
        <v>0.04</v>
      </c>
      <c r="DL53" s="4">
        <v>45</v>
      </c>
      <c r="DM53" s="4">
        <v>205</v>
      </c>
      <c r="DN53" s="6"/>
      <c r="DO53" s="4"/>
      <c r="DP53" s="4"/>
      <c r="DQ53" s="4"/>
      <c r="DR53" s="4"/>
      <c r="DS53" s="4">
        <v>0.17</v>
      </c>
      <c r="DT53" s="4"/>
      <c r="DU53" s="4"/>
      <c r="DV53" s="4"/>
      <c r="DW53" s="4"/>
      <c r="DX53" s="4"/>
      <c r="DY53" s="4">
        <v>0.56999999999999995</v>
      </c>
      <c r="DZ53" s="4"/>
      <c r="EA53" s="4"/>
      <c r="EB53" s="4"/>
      <c r="EC53" s="4"/>
      <c r="ED53" s="5"/>
      <c r="EE53" s="6"/>
      <c r="EF53" s="4">
        <v>100</v>
      </c>
      <c r="EG53" s="4">
        <v>0</v>
      </c>
      <c r="EH53" s="4">
        <v>0</v>
      </c>
      <c r="EI53" s="6"/>
      <c r="EJ53" s="4">
        <v>100</v>
      </c>
      <c r="EK53" s="4">
        <v>0</v>
      </c>
      <c r="EL53" s="4">
        <v>0</v>
      </c>
    </row>
    <row r="54" spans="1:142" x14ac:dyDescent="0.25">
      <c r="A54" s="37" t="s">
        <v>429</v>
      </c>
      <c r="B54" s="4" t="s">
        <v>430</v>
      </c>
      <c r="C54" s="4" t="s">
        <v>368</v>
      </c>
      <c r="D54" s="119" t="s">
        <v>369</v>
      </c>
      <c r="E54" s="4" t="s">
        <v>82</v>
      </c>
      <c r="F54" s="4">
        <v>97.83</v>
      </c>
      <c r="G54" s="6"/>
      <c r="H54" s="31">
        <v>32.1</v>
      </c>
      <c r="I54" s="4">
        <v>28.7</v>
      </c>
      <c r="J54" s="4">
        <v>0.9</v>
      </c>
      <c r="K54" s="4">
        <v>1.9</v>
      </c>
      <c r="L54" s="4">
        <v>0.7</v>
      </c>
      <c r="M54" s="31">
        <v>55.3</v>
      </c>
      <c r="N54" s="4">
        <v>87.4</v>
      </c>
      <c r="O54" s="4">
        <v>63</v>
      </c>
      <c r="P54" s="6"/>
      <c r="Q54" s="32">
        <v>31.8</v>
      </c>
      <c r="R54" s="4">
        <v>28.7</v>
      </c>
      <c r="S54" s="4">
        <v>0.9</v>
      </c>
      <c r="T54" s="4">
        <v>1.8</v>
      </c>
      <c r="U54" s="4">
        <v>0.4</v>
      </c>
      <c r="V54" s="31">
        <v>55.6</v>
      </c>
      <c r="W54" s="4">
        <v>87.4</v>
      </c>
      <c r="X54" s="4">
        <v>64</v>
      </c>
      <c r="Y54" s="5"/>
      <c r="Z54" s="6"/>
      <c r="AA54" s="4">
        <v>119221.89</v>
      </c>
      <c r="AB54" s="4">
        <v>7084371.5999999996</v>
      </c>
      <c r="AC54" s="4">
        <v>1984656.15</v>
      </c>
      <c r="AD54" s="4">
        <v>75.38</v>
      </c>
      <c r="AE54" s="4">
        <v>8.23</v>
      </c>
      <c r="AF54" s="4"/>
      <c r="AG54" s="4">
        <v>50</v>
      </c>
      <c r="AH54" s="6"/>
      <c r="AI54" s="4">
        <v>7932.6</v>
      </c>
      <c r="AJ54" s="6"/>
      <c r="AK54" s="4"/>
      <c r="AL54" s="4">
        <v>14.92</v>
      </c>
      <c r="AM54" s="4">
        <v>13.52</v>
      </c>
      <c r="AN54" s="6"/>
      <c r="AO54" s="4">
        <v>0.28000000000000003</v>
      </c>
      <c r="AP54" s="4">
        <v>0.09</v>
      </c>
      <c r="AQ54" s="4">
        <v>0.46</v>
      </c>
      <c r="AR54" s="4"/>
      <c r="AS54" s="4"/>
      <c r="AT54" s="4">
        <v>0.71</v>
      </c>
      <c r="AU54" s="4">
        <v>0.05</v>
      </c>
      <c r="AV54" s="4"/>
      <c r="AW54" s="4"/>
      <c r="AX54" s="4">
        <v>0.14000000000000001</v>
      </c>
      <c r="AY54" s="4"/>
      <c r="AZ54" s="4"/>
      <c r="BA54" s="4">
        <v>1.06</v>
      </c>
      <c r="BB54" s="4">
        <v>0.84</v>
      </c>
      <c r="BC54" s="4">
        <v>0.79</v>
      </c>
      <c r="BD54" s="4">
        <v>0.83</v>
      </c>
      <c r="BE54" s="6"/>
      <c r="BF54" s="4">
        <v>1077.44</v>
      </c>
      <c r="BG54" s="4">
        <v>6.14</v>
      </c>
      <c r="BH54" s="4">
        <v>1.43</v>
      </c>
      <c r="BI54" s="4"/>
      <c r="BJ54" s="4"/>
      <c r="BK54" s="4">
        <v>0.38</v>
      </c>
      <c r="BL54" s="4">
        <v>2.8</v>
      </c>
      <c r="BM54" s="4"/>
      <c r="BN54" s="4"/>
      <c r="BO54" s="4"/>
      <c r="BP54" s="6"/>
      <c r="BQ54" s="4"/>
      <c r="BR54" s="4">
        <v>4.66</v>
      </c>
      <c r="BS54" s="4"/>
      <c r="BT54" s="4"/>
      <c r="BU54" s="4"/>
      <c r="BV54" s="4"/>
      <c r="BW54" s="4"/>
      <c r="BX54" s="4"/>
      <c r="BY54" s="4">
        <v>0.19</v>
      </c>
      <c r="BZ54" s="4"/>
      <c r="CA54" s="4"/>
      <c r="CB54" s="4"/>
      <c r="CC54" s="4"/>
      <c r="CD54" s="4"/>
      <c r="CE54" s="4"/>
      <c r="CF54" s="4"/>
      <c r="CG54" s="5"/>
      <c r="CH54" s="6"/>
      <c r="CI54" s="4">
        <v>1984656.15</v>
      </c>
      <c r="CJ54" s="4"/>
      <c r="CK54" s="4">
        <v>16.03</v>
      </c>
      <c r="CL54" s="4">
        <v>37.44</v>
      </c>
      <c r="CM54" s="4">
        <v>41.85</v>
      </c>
      <c r="CN54" s="4">
        <v>18.82</v>
      </c>
      <c r="CO54" s="4">
        <v>52.45</v>
      </c>
      <c r="CP54" s="4">
        <v>50</v>
      </c>
      <c r="CQ54" s="6"/>
      <c r="CR54" s="6"/>
      <c r="CS54" s="4">
        <v>161.9</v>
      </c>
      <c r="CT54" s="4">
        <v>50</v>
      </c>
      <c r="CU54" s="6"/>
      <c r="CV54" s="4"/>
      <c r="CW54" s="4"/>
      <c r="CX54" s="6"/>
      <c r="CY54" s="4"/>
      <c r="CZ54" s="4"/>
      <c r="DA54" s="4"/>
      <c r="DB54" s="6"/>
      <c r="DC54" s="4"/>
      <c r="DD54" s="4"/>
      <c r="DE54" s="4"/>
      <c r="DF54" s="6"/>
      <c r="DG54" s="4"/>
      <c r="DH54" s="4"/>
      <c r="DI54" s="4"/>
      <c r="DJ54" s="6"/>
      <c r="DK54" s="4">
        <v>0.03</v>
      </c>
      <c r="DL54" s="4">
        <v>45</v>
      </c>
      <c r="DM54" s="4">
        <v>6.48</v>
      </c>
      <c r="DN54" s="6"/>
      <c r="DO54" s="4"/>
      <c r="DP54" s="4"/>
      <c r="DQ54" s="4"/>
      <c r="DR54" s="4"/>
      <c r="DS54" s="4">
        <v>2.0699999999999998</v>
      </c>
      <c r="DT54" s="4"/>
      <c r="DU54" s="4"/>
      <c r="DV54" s="4"/>
      <c r="DW54" s="4"/>
      <c r="DX54" s="4"/>
      <c r="DY54" s="4">
        <v>0.42</v>
      </c>
      <c r="DZ54" s="4"/>
      <c r="EA54" s="4"/>
      <c r="EB54" s="4"/>
      <c r="EC54" s="4"/>
      <c r="ED54" s="5"/>
      <c r="EE54" s="6"/>
      <c r="EF54" s="4">
        <v>100</v>
      </c>
      <c r="EG54" s="4">
        <v>0</v>
      </c>
      <c r="EH54" s="4">
        <v>0</v>
      </c>
      <c r="EI54" s="6"/>
      <c r="EJ54" s="4">
        <v>100</v>
      </c>
      <c r="EK54" s="4">
        <v>0</v>
      </c>
      <c r="EL54" s="4">
        <v>0</v>
      </c>
    </row>
    <row r="55" spans="1:142" x14ac:dyDescent="0.25">
      <c r="A55" s="37" t="s">
        <v>431</v>
      </c>
      <c r="B55" s="4" t="s">
        <v>432</v>
      </c>
      <c r="C55" s="4" t="s">
        <v>368</v>
      </c>
      <c r="D55" s="119" t="s">
        <v>369</v>
      </c>
      <c r="E55" s="4" t="s">
        <v>82</v>
      </c>
      <c r="F55" s="4">
        <v>97.3</v>
      </c>
      <c r="G55" s="6"/>
      <c r="H55" s="31">
        <v>36.700000000000003</v>
      </c>
      <c r="I55" s="4">
        <v>33.299999999999997</v>
      </c>
      <c r="J55" s="4">
        <v>0.9</v>
      </c>
      <c r="K55" s="4">
        <v>1.9</v>
      </c>
      <c r="L55" s="4">
        <v>0.7</v>
      </c>
      <c r="M55" s="31">
        <v>50.7</v>
      </c>
      <c r="N55" s="4">
        <v>87.4</v>
      </c>
      <c r="O55" s="4">
        <v>58</v>
      </c>
      <c r="P55" s="6"/>
      <c r="Q55" s="32">
        <v>36.4</v>
      </c>
      <c r="R55" s="4">
        <v>33.299999999999997</v>
      </c>
      <c r="S55" s="4">
        <v>0.9</v>
      </c>
      <c r="T55" s="4">
        <v>1.8</v>
      </c>
      <c r="U55" s="4">
        <v>0.4</v>
      </c>
      <c r="V55" s="31">
        <v>51</v>
      </c>
      <c r="W55" s="4">
        <v>87.4</v>
      </c>
      <c r="X55" s="4">
        <v>58</v>
      </c>
      <c r="Y55" s="5"/>
      <c r="Z55" s="6"/>
      <c r="AA55" s="4">
        <v>49845.63</v>
      </c>
      <c r="AB55" s="4">
        <v>3502256.61</v>
      </c>
      <c r="AC55" s="4">
        <v>2238689.41</v>
      </c>
      <c r="AD55" s="4">
        <v>81</v>
      </c>
      <c r="AE55" s="4">
        <v>6.95</v>
      </c>
      <c r="AF55" s="4"/>
      <c r="AG55" s="4">
        <v>50</v>
      </c>
      <c r="AH55" s="6"/>
      <c r="AI55" s="4">
        <v>14161.72</v>
      </c>
      <c r="AJ55" s="6"/>
      <c r="AK55" s="4"/>
      <c r="AL55" s="4">
        <v>14.1</v>
      </c>
      <c r="AM55" s="4">
        <v>10.45</v>
      </c>
      <c r="AN55" s="6"/>
      <c r="AO55" s="4">
        <v>0.94</v>
      </c>
      <c r="AP55" s="4">
        <v>7.0000000000000007E-2</v>
      </c>
      <c r="AQ55" s="4">
        <v>0.32</v>
      </c>
      <c r="AR55" s="4"/>
      <c r="AS55" s="4"/>
      <c r="AT55" s="4">
        <v>0.54</v>
      </c>
      <c r="AU55" s="4"/>
      <c r="AV55" s="4"/>
      <c r="AW55" s="4"/>
      <c r="AX55" s="4"/>
      <c r="AY55" s="4">
        <v>0.47</v>
      </c>
      <c r="AZ55" s="4"/>
      <c r="BA55" s="4">
        <v>1.57</v>
      </c>
      <c r="BB55" s="4">
        <v>0.62</v>
      </c>
      <c r="BC55" s="4">
        <v>0.54</v>
      </c>
      <c r="BD55" s="4">
        <v>0.67</v>
      </c>
      <c r="BE55" s="6"/>
      <c r="BF55" s="4">
        <v>1746.46</v>
      </c>
      <c r="BG55" s="4">
        <v>20.05</v>
      </c>
      <c r="BH55" s="4">
        <v>4.72</v>
      </c>
      <c r="BI55" s="4"/>
      <c r="BJ55" s="4"/>
      <c r="BK55" s="4">
        <v>0.38</v>
      </c>
      <c r="BL55" s="4">
        <v>2.8</v>
      </c>
      <c r="BM55" s="4"/>
      <c r="BN55" s="4"/>
      <c r="BO55" s="4"/>
      <c r="BP55" s="6"/>
      <c r="BQ55" s="4"/>
      <c r="BR55" s="4">
        <v>6</v>
      </c>
      <c r="BS55" s="4"/>
      <c r="BT55" s="4"/>
      <c r="BU55" s="4"/>
      <c r="BV55" s="4"/>
      <c r="BW55" s="4"/>
      <c r="BX55" s="4"/>
      <c r="BY55" s="4">
        <v>0.27</v>
      </c>
      <c r="BZ55" s="4"/>
      <c r="CA55" s="4"/>
      <c r="CB55" s="4"/>
      <c r="CC55" s="4"/>
      <c r="CD55" s="4"/>
      <c r="CE55" s="4"/>
      <c r="CF55" s="4"/>
      <c r="CG55" s="5"/>
      <c r="CH55" s="6"/>
      <c r="CI55" s="4">
        <v>2238689.41</v>
      </c>
      <c r="CJ55" s="4"/>
      <c r="CK55" s="4">
        <v>5.38</v>
      </c>
      <c r="CL55" s="4">
        <v>38.39</v>
      </c>
      <c r="CM55" s="4">
        <v>56.19</v>
      </c>
      <c r="CN55" s="4">
        <v>17.97</v>
      </c>
      <c r="CO55" s="4">
        <v>67.25</v>
      </c>
      <c r="CP55" s="4">
        <v>50</v>
      </c>
      <c r="CQ55" s="6"/>
      <c r="CR55" s="6"/>
      <c r="CS55" s="4">
        <v>159.1</v>
      </c>
      <c r="CT55" s="4">
        <v>50</v>
      </c>
      <c r="CU55" s="6"/>
      <c r="CV55" s="4"/>
      <c r="CW55" s="4"/>
      <c r="CX55" s="6"/>
      <c r="CY55" s="4"/>
      <c r="CZ55" s="4"/>
      <c r="DA55" s="4"/>
      <c r="DB55" s="6"/>
      <c r="DC55" s="4"/>
      <c r="DD55" s="4"/>
      <c r="DE55" s="4"/>
      <c r="DF55" s="6"/>
      <c r="DG55" s="4"/>
      <c r="DH55" s="4"/>
      <c r="DI55" s="4"/>
      <c r="DJ55" s="6"/>
      <c r="DK55" s="4">
        <v>0.03</v>
      </c>
      <c r="DL55" s="4">
        <v>45</v>
      </c>
      <c r="DM55" s="4">
        <v>13</v>
      </c>
      <c r="DN55" s="6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>
        <v>0.32</v>
      </c>
      <c r="DZ55" s="4"/>
      <c r="EA55" s="4"/>
      <c r="EB55" s="4"/>
      <c r="EC55" s="4"/>
      <c r="ED55" s="5"/>
      <c r="EE55" s="6"/>
      <c r="EF55" s="4">
        <v>100</v>
      </c>
      <c r="EG55" s="4">
        <v>0</v>
      </c>
      <c r="EH55" s="4">
        <v>0</v>
      </c>
      <c r="EI55" s="6"/>
      <c r="EJ55" s="4">
        <v>100</v>
      </c>
      <c r="EK55" s="4">
        <v>0</v>
      </c>
      <c r="EL55" s="4">
        <v>0</v>
      </c>
    </row>
    <row r="56" spans="1:142" x14ac:dyDescent="0.25">
      <c r="A56" s="37" t="s">
        <v>433</v>
      </c>
      <c r="B56" s="4" t="s">
        <v>434</v>
      </c>
      <c r="C56" s="4" t="s">
        <v>435</v>
      </c>
      <c r="D56" s="119" t="s">
        <v>436</v>
      </c>
      <c r="E56" s="4" t="s">
        <v>82</v>
      </c>
      <c r="F56" s="4">
        <v>45.13</v>
      </c>
      <c r="G56" s="6"/>
      <c r="H56" s="31">
        <v>23.8</v>
      </c>
      <c r="I56" s="4">
        <v>19.8</v>
      </c>
      <c r="J56" s="4">
        <v>1.4</v>
      </c>
      <c r="K56" s="4">
        <v>1.9</v>
      </c>
      <c r="L56" s="4">
        <v>0.7</v>
      </c>
      <c r="M56" s="31">
        <v>63.6</v>
      </c>
      <c r="N56" s="4">
        <v>87.4</v>
      </c>
      <c r="O56" s="4">
        <v>73</v>
      </c>
      <c r="P56" s="6"/>
      <c r="Q56" s="32">
        <v>23.5</v>
      </c>
      <c r="R56" s="4">
        <v>19.8</v>
      </c>
      <c r="S56" s="4">
        <v>1.4</v>
      </c>
      <c r="T56" s="4">
        <v>1.8</v>
      </c>
      <c r="U56" s="4">
        <v>0.4</v>
      </c>
      <c r="V56" s="31">
        <v>63.9</v>
      </c>
      <c r="W56" s="4">
        <v>87.4</v>
      </c>
      <c r="X56" s="4">
        <v>73</v>
      </c>
      <c r="Y56" s="5"/>
      <c r="Z56" s="6"/>
      <c r="AA56" s="4">
        <v>7895</v>
      </c>
      <c r="AB56" s="4">
        <v>460789.92</v>
      </c>
      <c r="AC56" s="4">
        <v>460789.92</v>
      </c>
      <c r="AD56" s="4">
        <v>2</v>
      </c>
      <c r="AE56" s="4">
        <v>2.71</v>
      </c>
      <c r="AF56" s="4"/>
      <c r="AG56" s="4">
        <v>50</v>
      </c>
      <c r="AH56" s="6"/>
      <c r="AI56" s="4">
        <v>7621.42</v>
      </c>
      <c r="AJ56" s="6"/>
      <c r="AK56" s="4"/>
      <c r="AL56" s="4">
        <v>2.73</v>
      </c>
      <c r="AM56" s="4"/>
      <c r="AN56" s="6"/>
      <c r="AO56" s="4">
        <v>0.01</v>
      </c>
      <c r="AP56" s="4">
        <v>0.04</v>
      </c>
      <c r="AQ56" s="4">
        <v>0.17</v>
      </c>
      <c r="AR56" s="4"/>
      <c r="AS56" s="4"/>
      <c r="AT56" s="4"/>
      <c r="AU56" s="4"/>
      <c r="AV56" s="4"/>
      <c r="AW56" s="4">
        <v>0.08</v>
      </c>
      <c r="AX56" s="4"/>
      <c r="AY56" s="4"/>
      <c r="AZ56" s="4"/>
      <c r="BA56" s="4">
        <v>0.15</v>
      </c>
      <c r="BB56" s="4">
        <v>0.02</v>
      </c>
      <c r="BC56" s="4"/>
      <c r="BD56" s="4"/>
      <c r="BE56" s="6"/>
      <c r="BF56" s="4">
        <v>844.19</v>
      </c>
      <c r="BG56" s="4">
        <v>39.39</v>
      </c>
      <c r="BH56" s="4"/>
      <c r="BI56" s="4"/>
      <c r="BJ56" s="4"/>
      <c r="BK56" s="4">
        <v>0.38</v>
      </c>
      <c r="BL56" s="4">
        <v>2.8</v>
      </c>
      <c r="BM56" s="4"/>
      <c r="BN56" s="4"/>
      <c r="BO56" s="4"/>
      <c r="BP56" s="6"/>
      <c r="BQ56" s="4">
        <v>0.83</v>
      </c>
      <c r="BR56" s="4">
        <v>3.11</v>
      </c>
      <c r="BS56" s="4"/>
      <c r="BT56" s="4"/>
      <c r="BU56" s="4"/>
      <c r="BV56" s="4"/>
      <c r="BW56" s="4"/>
      <c r="BX56" s="4"/>
      <c r="BY56" s="4">
        <v>0.46</v>
      </c>
      <c r="BZ56" s="4"/>
      <c r="CA56" s="4"/>
      <c r="CB56" s="4">
        <v>3.87</v>
      </c>
      <c r="CC56" s="4"/>
      <c r="CD56" s="4"/>
      <c r="CE56" s="4"/>
      <c r="CF56" s="4"/>
      <c r="CG56" s="5"/>
      <c r="CH56" s="6"/>
      <c r="CI56" s="4">
        <v>1021101.13</v>
      </c>
      <c r="CJ56" s="4"/>
      <c r="CK56" s="4">
        <v>0.56999999999999995</v>
      </c>
      <c r="CL56" s="4">
        <v>43.49</v>
      </c>
      <c r="CM56" s="4">
        <v>44.28</v>
      </c>
      <c r="CN56" s="4"/>
      <c r="CO56" s="4">
        <v>0.03</v>
      </c>
      <c r="CP56" s="4">
        <v>50</v>
      </c>
      <c r="CQ56" s="6"/>
      <c r="CR56" s="6"/>
      <c r="CS56" s="4">
        <v>345.54</v>
      </c>
      <c r="CT56" s="4">
        <v>50</v>
      </c>
      <c r="CU56" s="6"/>
      <c r="CV56" s="4"/>
      <c r="CW56" s="4"/>
      <c r="CX56" s="6"/>
      <c r="CY56" s="4"/>
      <c r="CZ56" s="4"/>
      <c r="DA56" s="4"/>
      <c r="DB56" s="6"/>
      <c r="DC56" s="4"/>
      <c r="DD56" s="4"/>
      <c r="DE56" s="4"/>
      <c r="DF56" s="6"/>
      <c r="DG56" s="4"/>
      <c r="DH56" s="4"/>
      <c r="DI56" s="4"/>
      <c r="DJ56" s="6"/>
      <c r="DK56" s="4"/>
      <c r="DL56" s="4"/>
      <c r="DM56" s="4"/>
      <c r="DN56" s="6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>
        <v>1.08</v>
      </c>
      <c r="DZ56" s="4"/>
      <c r="EA56" s="4"/>
      <c r="EB56" s="4"/>
      <c r="EC56" s="4"/>
      <c r="ED56" s="5"/>
      <c r="EE56" s="6"/>
      <c r="EF56" s="4">
        <v>100</v>
      </c>
      <c r="EG56" s="4">
        <v>0</v>
      </c>
      <c r="EH56" s="4">
        <v>0</v>
      </c>
      <c r="EI56" s="6"/>
      <c r="EJ56" s="4">
        <v>100</v>
      </c>
      <c r="EK56" s="4">
        <v>0</v>
      </c>
      <c r="EL56" s="4">
        <v>0</v>
      </c>
    </row>
    <row r="57" spans="1:142" x14ac:dyDescent="0.25">
      <c r="A57" s="37" t="s">
        <v>437</v>
      </c>
      <c r="B57" s="4" t="s">
        <v>438</v>
      </c>
      <c r="C57" s="4" t="s">
        <v>439</v>
      </c>
      <c r="D57" s="119" t="s">
        <v>440</v>
      </c>
      <c r="E57" s="4" t="s">
        <v>82</v>
      </c>
      <c r="F57" s="4">
        <v>98.44</v>
      </c>
      <c r="G57" s="6"/>
      <c r="H57" s="31">
        <v>25.1</v>
      </c>
      <c r="I57" s="4">
        <v>21.4</v>
      </c>
      <c r="J57" s="4">
        <v>1.1000000000000001</v>
      </c>
      <c r="K57" s="4">
        <v>1.9</v>
      </c>
      <c r="L57" s="4">
        <v>0.7</v>
      </c>
      <c r="M57" s="31">
        <v>62.3</v>
      </c>
      <c r="N57" s="4">
        <v>87.4</v>
      </c>
      <c r="O57" s="4">
        <v>71</v>
      </c>
      <c r="P57" s="6"/>
      <c r="Q57" s="32">
        <v>24.8</v>
      </c>
      <c r="R57" s="4">
        <v>21.4</v>
      </c>
      <c r="S57" s="4">
        <v>1.1000000000000001</v>
      </c>
      <c r="T57" s="4">
        <v>1.8</v>
      </c>
      <c r="U57" s="4">
        <v>0.4</v>
      </c>
      <c r="V57" s="31">
        <v>62.6</v>
      </c>
      <c r="W57" s="4">
        <v>87.4</v>
      </c>
      <c r="X57" s="4">
        <v>72</v>
      </c>
      <c r="Y57" s="5"/>
      <c r="Z57" s="6"/>
      <c r="AA57" s="4">
        <v>17554.3</v>
      </c>
      <c r="AB57" s="4">
        <v>1192834.22</v>
      </c>
      <c r="AC57" s="4">
        <v>1102923.8999999999</v>
      </c>
      <c r="AD57" s="4">
        <v>50</v>
      </c>
      <c r="AE57" s="4">
        <v>12.55</v>
      </c>
      <c r="AF57" s="4"/>
      <c r="AG57" s="4">
        <v>50</v>
      </c>
      <c r="AH57" s="6"/>
      <c r="AI57" s="4">
        <v>13453.36</v>
      </c>
      <c r="AJ57" s="6"/>
      <c r="AK57" s="4"/>
      <c r="AL57" s="4">
        <v>5.75</v>
      </c>
      <c r="AM57" s="4">
        <v>3.16</v>
      </c>
      <c r="AN57" s="6"/>
      <c r="AO57" s="4">
        <v>0.33</v>
      </c>
      <c r="AP57" s="4">
        <v>0.03</v>
      </c>
      <c r="AQ57" s="4">
        <v>0.13</v>
      </c>
      <c r="AR57" s="4"/>
      <c r="AS57" s="4"/>
      <c r="AT57" s="4">
        <v>0.14000000000000001</v>
      </c>
      <c r="AU57" s="4"/>
      <c r="AV57" s="4"/>
      <c r="AW57" s="4"/>
      <c r="AX57" s="4"/>
      <c r="AY57" s="4">
        <v>0.17</v>
      </c>
      <c r="AZ57" s="4"/>
      <c r="BA57" s="4">
        <v>0.33</v>
      </c>
      <c r="BB57" s="4">
        <v>0.44</v>
      </c>
      <c r="BC57" s="4">
        <v>0.01</v>
      </c>
      <c r="BD57" s="4">
        <v>0.59</v>
      </c>
      <c r="BE57" s="6"/>
      <c r="BF57" s="4">
        <v>1141.2</v>
      </c>
      <c r="BG57" s="4">
        <v>7.14</v>
      </c>
      <c r="BH57" s="4">
        <v>1.68</v>
      </c>
      <c r="BI57" s="4"/>
      <c r="BJ57" s="4"/>
      <c r="BK57" s="4">
        <v>0.38</v>
      </c>
      <c r="BL57" s="4">
        <v>2.8</v>
      </c>
      <c r="BM57" s="4"/>
      <c r="BN57" s="4"/>
      <c r="BO57" s="4"/>
      <c r="BP57" s="6"/>
      <c r="BQ57" s="4">
        <v>7.0000000000000007E-2</v>
      </c>
      <c r="BR57" s="4">
        <v>3.25</v>
      </c>
      <c r="BS57" s="4"/>
      <c r="BT57" s="4"/>
      <c r="BU57" s="4"/>
      <c r="BV57" s="4"/>
      <c r="BW57" s="4"/>
      <c r="BX57" s="4">
        <v>0.01</v>
      </c>
      <c r="BY57" s="4">
        <v>0.15</v>
      </c>
      <c r="BZ57" s="4"/>
      <c r="CA57" s="4"/>
      <c r="CB57" s="4"/>
      <c r="CC57" s="4"/>
      <c r="CD57" s="4"/>
      <c r="CE57" s="4"/>
      <c r="CF57" s="4"/>
      <c r="CG57" s="5"/>
      <c r="CH57" s="6"/>
      <c r="CI57" s="4">
        <v>1102923.8999999999</v>
      </c>
      <c r="CJ57" s="4"/>
      <c r="CK57" s="4">
        <v>11.57</v>
      </c>
      <c r="CL57" s="4">
        <v>72.239999999999995</v>
      </c>
      <c r="CM57" s="4"/>
      <c r="CN57" s="4"/>
      <c r="CO57" s="4">
        <v>24.72</v>
      </c>
      <c r="CP57" s="4">
        <v>50</v>
      </c>
      <c r="CQ57" s="6"/>
      <c r="CR57" s="6"/>
      <c r="CS57" s="4">
        <v>262.27999999999997</v>
      </c>
      <c r="CT57" s="4">
        <v>51</v>
      </c>
      <c r="CU57" s="6"/>
      <c r="CV57" s="4"/>
      <c r="CW57" s="4"/>
      <c r="CX57" s="6"/>
      <c r="CY57" s="4"/>
      <c r="CZ57" s="4"/>
      <c r="DA57" s="4"/>
      <c r="DB57" s="6"/>
      <c r="DC57" s="4"/>
      <c r="DD57" s="4"/>
      <c r="DE57" s="4"/>
      <c r="DF57" s="6"/>
      <c r="DG57" s="4"/>
      <c r="DH57" s="4"/>
      <c r="DI57" s="4"/>
      <c r="DJ57" s="6"/>
      <c r="DK57" s="4">
        <v>0.01</v>
      </c>
      <c r="DL57" s="4">
        <v>45</v>
      </c>
      <c r="DM57" s="4">
        <v>211</v>
      </c>
      <c r="DN57" s="6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>
        <v>0.63</v>
      </c>
      <c r="DZ57" s="4"/>
      <c r="EA57" s="4"/>
      <c r="EB57" s="4"/>
      <c r="EC57" s="4"/>
      <c r="ED57" s="5"/>
      <c r="EE57" s="6"/>
      <c r="EF57" s="4">
        <v>100</v>
      </c>
      <c r="EG57" s="4">
        <v>0</v>
      </c>
      <c r="EH57" s="4">
        <v>0</v>
      </c>
      <c r="EI57" s="6"/>
      <c r="EJ57" s="4">
        <v>100</v>
      </c>
      <c r="EK57" s="4">
        <v>0</v>
      </c>
      <c r="EL57" s="4">
        <v>0</v>
      </c>
    </row>
    <row r="58" spans="1:142" x14ac:dyDescent="0.25">
      <c r="A58" s="37" t="s">
        <v>441</v>
      </c>
      <c r="B58" s="4" t="s">
        <v>442</v>
      </c>
      <c r="C58" s="4" t="s">
        <v>443</v>
      </c>
      <c r="D58" s="119" t="s">
        <v>444</v>
      </c>
      <c r="E58" s="4" t="s">
        <v>82</v>
      </c>
      <c r="F58" s="4">
        <v>97.06</v>
      </c>
      <c r="G58" s="6"/>
      <c r="H58" s="31">
        <v>38.6</v>
      </c>
      <c r="I58" s="4">
        <v>34.9</v>
      </c>
      <c r="J58" s="4">
        <v>1.2</v>
      </c>
      <c r="K58" s="4">
        <v>1.9</v>
      </c>
      <c r="L58" s="4">
        <v>0.7</v>
      </c>
      <c r="M58" s="31">
        <v>48.8</v>
      </c>
      <c r="N58" s="4">
        <v>87.4</v>
      </c>
      <c r="O58" s="4">
        <v>56</v>
      </c>
      <c r="P58" s="6"/>
      <c r="Q58" s="32">
        <v>38.299999999999997</v>
      </c>
      <c r="R58" s="4">
        <v>34.9</v>
      </c>
      <c r="S58" s="4">
        <v>1.2</v>
      </c>
      <c r="T58" s="4">
        <v>1.8</v>
      </c>
      <c r="U58" s="4">
        <v>0.4</v>
      </c>
      <c r="V58" s="31">
        <v>49.1</v>
      </c>
      <c r="W58" s="4">
        <v>87.4</v>
      </c>
      <c r="X58" s="4">
        <v>56</v>
      </c>
      <c r="Y58" s="5"/>
      <c r="Z58" s="6"/>
      <c r="AA58" s="4">
        <v>40542.699999999997</v>
      </c>
      <c r="AB58" s="4">
        <v>2270286.8199999998</v>
      </c>
      <c r="AC58" s="4">
        <v>2270286.8199999998</v>
      </c>
      <c r="AD58" s="4">
        <v>92.5</v>
      </c>
      <c r="AE58" s="4">
        <v>8.6999999999999993</v>
      </c>
      <c r="AF58" s="4"/>
      <c r="AG58" s="4">
        <v>50</v>
      </c>
      <c r="AH58" s="6"/>
      <c r="AI58" s="4">
        <v>40542.699999999997</v>
      </c>
      <c r="AJ58" s="6"/>
      <c r="AK58" s="4"/>
      <c r="AL58" s="4">
        <v>12</v>
      </c>
      <c r="AM58" s="4">
        <v>5</v>
      </c>
      <c r="AN58" s="6"/>
      <c r="AO58" s="4">
        <v>2</v>
      </c>
      <c r="AP58" s="4"/>
      <c r="AQ58" s="4"/>
      <c r="AR58" s="4"/>
      <c r="AS58" s="4"/>
      <c r="AT58" s="4"/>
      <c r="AU58" s="4"/>
      <c r="AV58" s="4"/>
      <c r="AW58" s="4"/>
      <c r="AX58" s="4"/>
      <c r="AY58" s="4">
        <v>1</v>
      </c>
      <c r="AZ58" s="4"/>
      <c r="BA58" s="4">
        <v>2</v>
      </c>
      <c r="BB58" s="4"/>
      <c r="BC58" s="4"/>
      <c r="BD58" s="4"/>
      <c r="BE58" s="6"/>
      <c r="BF58" s="4">
        <v>1000</v>
      </c>
      <c r="BG58" s="4">
        <v>42.8</v>
      </c>
      <c r="BH58" s="4">
        <v>10.08</v>
      </c>
      <c r="BI58" s="4"/>
      <c r="BJ58" s="4"/>
      <c r="BK58" s="4">
        <v>0.38</v>
      </c>
      <c r="BL58" s="4">
        <v>2.8</v>
      </c>
      <c r="BM58" s="4"/>
      <c r="BN58" s="4"/>
      <c r="BO58" s="4"/>
      <c r="BP58" s="6"/>
      <c r="BQ58" s="4"/>
      <c r="BR58" s="4">
        <v>6</v>
      </c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5"/>
      <c r="CH58" s="6"/>
      <c r="CI58" s="4">
        <v>2270286.8199999998</v>
      </c>
      <c r="CJ58" s="4"/>
      <c r="CK58" s="4">
        <v>37.549999999999997</v>
      </c>
      <c r="CL58" s="4">
        <v>36.68</v>
      </c>
      <c r="CM58" s="4"/>
      <c r="CN58" s="4">
        <v>66.52</v>
      </c>
      <c r="CO58" s="4"/>
      <c r="CP58" s="4"/>
      <c r="CQ58" s="6"/>
      <c r="CR58" s="6"/>
      <c r="CS58" s="4">
        <v>280.17</v>
      </c>
      <c r="CT58" s="4">
        <v>50</v>
      </c>
      <c r="CU58" s="6"/>
      <c r="CV58" s="4"/>
      <c r="CW58" s="4"/>
      <c r="CX58" s="6"/>
      <c r="CY58" s="4"/>
      <c r="CZ58" s="4"/>
      <c r="DA58" s="4"/>
      <c r="DB58" s="6"/>
      <c r="DC58" s="4"/>
      <c r="DD58" s="4"/>
      <c r="DE58" s="4"/>
      <c r="DF58" s="6"/>
      <c r="DG58" s="4"/>
      <c r="DH58" s="4"/>
      <c r="DI58" s="4"/>
      <c r="DJ58" s="6"/>
      <c r="DK58" s="4">
        <v>0.03</v>
      </c>
      <c r="DL58" s="4">
        <v>62.6</v>
      </c>
      <c r="DM58" s="4">
        <v>56.2</v>
      </c>
      <c r="DN58" s="6"/>
      <c r="DO58" s="4"/>
      <c r="DP58" s="4"/>
      <c r="DQ58" s="4"/>
      <c r="DR58" s="4"/>
      <c r="DS58" s="4">
        <v>0.14000000000000001</v>
      </c>
      <c r="DT58" s="4"/>
      <c r="DU58" s="4"/>
      <c r="DV58" s="4"/>
      <c r="DW58" s="4"/>
      <c r="DX58" s="4"/>
      <c r="DY58" s="4">
        <v>0.76</v>
      </c>
      <c r="DZ58" s="4"/>
      <c r="EA58" s="4"/>
      <c r="EB58" s="4"/>
      <c r="EC58" s="4"/>
      <c r="ED58" s="5"/>
      <c r="EE58" s="6"/>
      <c r="EF58" s="4">
        <v>100</v>
      </c>
      <c r="EG58" s="4">
        <v>0</v>
      </c>
      <c r="EH58" s="4">
        <v>0</v>
      </c>
      <c r="EI58" s="6"/>
      <c r="EJ58" s="4">
        <v>100</v>
      </c>
      <c r="EK58" s="4">
        <v>0</v>
      </c>
      <c r="EL58" s="4">
        <v>0</v>
      </c>
    </row>
    <row r="59" spans="1:142" x14ac:dyDescent="0.25">
      <c r="A59" s="37" t="s">
        <v>445</v>
      </c>
      <c r="B59" s="4" t="s">
        <v>446</v>
      </c>
      <c r="C59" s="4" t="s">
        <v>81</v>
      </c>
      <c r="D59" s="119" t="s">
        <v>424</v>
      </c>
      <c r="E59" s="4" t="s">
        <v>82</v>
      </c>
      <c r="F59" s="4">
        <v>98.71</v>
      </c>
      <c r="G59" s="6"/>
      <c r="H59" s="31">
        <v>27.6</v>
      </c>
      <c r="I59" s="4">
        <v>23.9</v>
      </c>
      <c r="J59" s="4">
        <v>1.1000000000000001</v>
      </c>
      <c r="K59" s="4">
        <v>1.9</v>
      </c>
      <c r="L59" s="4">
        <v>0.7</v>
      </c>
      <c r="M59" s="31">
        <v>59.8</v>
      </c>
      <c r="N59" s="4">
        <v>87.4</v>
      </c>
      <c r="O59" s="4">
        <v>68</v>
      </c>
      <c r="P59" s="6"/>
      <c r="Q59" s="32">
        <v>27.2</v>
      </c>
      <c r="R59" s="4">
        <v>23.9</v>
      </c>
      <c r="S59" s="4">
        <v>1.1000000000000001</v>
      </c>
      <c r="T59" s="4">
        <v>1.8</v>
      </c>
      <c r="U59" s="4">
        <v>0.4</v>
      </c>
      <c r="V59" s="31">
        <v>60.2</v>
      </c>
      <c r="W59" s="4">
        <v>87.4</v>
      </c>
      <c r="X59" s="4">
        <v>69</v>
      </c>
      <c r="Y59" s="5"/>
      <c r="Z59" s="6"/>
      <c r="AA59" s="4">
        <v>123535.51</v>
      </c>
      <c r="AB59" s="4">
        <v>7325502.0700000003</v>
      </c>
      <c r="AC59" s="4">
        <v>1612487.63</v>
      </c>
      <c r="AD59" s="4">
        <v>75.5</v>
      </c>
      <c r="AE59" s="4">
        <v>9.3000000000000007</v>
      </c>
      <c r="AF59" s="4"/>
      <c r="AG59" s="4">
        <v>50</v>
      </c>
      <c r="AH59" s="6"/>
      <c r="AI59" s="4">
        <v>11917.43</v>
      </c>
      <c r="AJ59" s="6"/>
      <c r="AK59" s="4"/>
      <c r="AL59" s="4">
        <v>6.99</v>
      </c>
      <c r="AM59" s="4">
        <v>2.04</v>
      </c>
      <c r="AN59" s="6"/>
      <c r="AO59" s="4">
        <v>0.23</v>
      </c>
      <c r="AP59" s="4">
        <v>0.09</v>
      </c>
      <c r="AQ59" s="4">
        <v>0.59</v>
      </c>
      <c r="AR59" s="4"/>
      <c r="AS59" s="4"/>
      <c r="AT59" s="4">
        <v>0.8</v>
      </c>
      <c r="AU59" s="4"/>
      <c r="AV59" s="4"/>
      <c r="AW59" s="4">
        <v>0.17</v>
      </c>
      <c r="AX59" s="4"/>
      <c r="AY59" s="4">
        <v>0.12</v>
      </c>
      <c r="AZ59" s="4">
        <v>0.01</v>
      </c>
      <c r="BA59" s="4">
        <v>1.61</v>
      </c>
      <c r="BB59" s="4"/>
      <c r="BC59" s="4"/>
      <c r="BD59" s="4"/>
      <c r="BE59" s="6"/>
      <c r="BF59" s="4">
        <v>941.65</v>
      </c>
      <c r="BG59" s="4">
        <v>27.11</v>
      </c>
      <c r="BH59" s="4">
        <v>9.66</v>
      </c>
      <c r="BI59" s="4"/>
      <c r="BJ59" s="4"/>
      <c r="BK59" s="4">
        <v>0.28999999999999998</v>
      </c>
      <c r="BL59" s="4">
        <v>2.8</v>
      </c>
      <c r="BM59" s="4"/>
      <c r="BN59" s="4"/>
      <c r="BO59" s="4"/>
      <c r="BP59" s="6"/>
      <c r="BQ59" s="4">
        <v>0.19</v>
      </c>
      <c r="BR59" s="4">
        <v>4.3</v>
      </c>
      <c r="BS59" s="4"/>
      <c r="BT59" s="4"/>
      <c r="BU59" s="4"/>
      <c r="BV59" s="4"/>
      <c r="BW59" s="4"/>
      <c r="BX59" s="4">
        <v>0.01</v>
      </c>
      <c r="BY59" s="4">
        <v>0.19</v>
      </c>
      <c r="BZ59" s="4"/>
      <c r="CA59" s="4"/>
      <c r="CB59" s="4">
        <v>0.02</v>
      </c>
      <c r="CC59" s="4"/>
      <c r="CD59" s="4"/>
      <c r="CE59" s="4"/>
      <c r="CF59" s="4"/>
      <c r="CG59" s="5"/>
      <c r="CH59" s="6"/>
      <c r="CI59" s="4">
        <v>1612487.63</v>
      </c>
      <c r="CJ59" s="4"/>
      <c r="CK59" s="4">
        <v>22.79</v>
      </c>
      <c r="CL59" s="4">
        <v>58.45</v>
      </c>
      <c r="CM59" s="4"/>
      <c r="CN59" s="4"/>
      <c r="CO59" s="4">
        <v>56.98</v>
      </c>
      <c r="CP59" s="4">
        <v>50</v>
      </c>
      <c r="CQ59" s="6"/>
      <c r="CR59" s="6"/>
      <c r="CS59" s="4">
        <v>206.76</v>
      </c>
      <c r="CT59" s="4">
        <v>50</v>
      </c>
      <c r="CU59" s="6"/>
      <c r="CV59" s="4"/>
      <c r="CW59" s="4"/>
      <c r="CX59" s="6"/>
      <c r="CY59" s="4"/>
      <c r="CZ59" s="4"/>
      <c r="DA59" s="4"/>
      <c r="DB59" s="6"/>
      <c r="DC59" s="4"/>
      <c r="DD59" s="4"/>
      <c r="DE59" s="4"/>
      <c r="DF59" s="6"/>
      <c r="DG59" s="4"/>
      <c r="DH59" s="4"/>
      <c r="DI59" s="4"/>
      <c r="DJ59" s="6"/>
      <c r="DK59" s="4">
        <v>0.01</v>
      </c>
      <c r="DL59" s="4">
        <v>45</v>
      </c>
      <c r="DM59" s="4">
        <v>42.3</v>
      </c>
      <c r="DN59" s="6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>
        <v>0.28999999999999998</v>
      </c>
      <c r="DZ59" s="4"/>
      <c r="EA59" s="4"/>
      <c r="EB59" s="4"/>
      <c r="EC59" s="4"/>
      <c r="ED59" s="5"/>
      <c r="EE59" s="6"/>
      <c r="EF59" s="4">
        <v>100</v>
      </c>
      <c r="EG59" s="4">
        <v>0</v>
      </c>
      <c r="EH59" s="4">
        <v>0</v>
      </c>
      <c r="EI59" s="6"/>
      <c r="EJ59" s="4">
        <v>100</v>
      </c>
      <c r="EK59" s="4">
        <v>0</v>
      </c>
      <c r="EL59" s="4">
        <v>0</v>
      </c>
    </row>
    <row r="60" spans="1:142" x14ac:dyDescent="0.25">
      <c r="A60" s="37" t="s">
        <v>447</v>
      </c>
      <c r="B60" s="4" t="s">
        <v>448</v>
      </c>
      <c r="C60" s="4" t="s">
        <v>81</v>
      </c>
      <c r="D60" s="119" t="s">
        <v>424</v>
      </c>
      <c r="E60" s="4" t="s">
        <v>82</v>
      </c>
      <c r="F60" s="4">
        <v>88.94</v>
      </c>
      <c r="G60" s="6"/>
      <c r="H60" s="31">
        <v>25.1</v>
      </c>
      <c r="I60" s="4">
        <v>21.5</v>
      </c>
      <c r="J60" s="4">
        <v>1.1000000000000001</v>
      </c>
      <c r="K60" s="4">
        <v>1.9</v>
      </c>
      <c r="L60" s="4">
        <v>0.7</v>
      </c>
      <c r="M60" s="31">
        <v>62.3</v>
      </c>
      <c r="N60" s="4">
        <v>87.4</v>
      </c>
      <c r="O60" s="4">
        <v>71</v>
      </c>
      <c r="P60" s="6"/>
      <c r="Q60" s="32">
        <v>24.8</v>
      </c>
      <c r="R60" s="4">
        <v>21.5</v>
      </c>
      <c r="S60" s="4">
        <v>1.1000000000000001</v>
      </c>
      <c r="T60" s="4">
        <v>1.8</v>
      </c>
      <c r="U60" s="4">
        <v>0.4</v>
      </c>
      <c r="V60" s="31">
        <v>62.6</v>
      </c>
      <c r="W60" s="4">
        <v>87.4</v>
      </c>
      <c r="X60" s="4">
        <v>72</v>
      </c>
      <c r="Y60" s="5"/>
      <c r="Z60" s="6"/>
      <c r="AA60" s="4">
        <v>125468.04</v>
      </c>
      <c r="AB60" s="4">
        <v>7374777.6600000001</v>
      </c>
      <c r="AC60" s="4">
        <v>2012400.15</v>
      </c>
      <c r="AD60" s="4">
        <v>81.900000000000006</v>
      </c>
      <c r="AE60" s="4">
        <v>6.3</v>
      </c>
      <c r="AF60" s="4"/>
      <c r="AG60" s="4">
        <v>50</v>
      </c>
      <c r="AH60" s="6"/>
      <c r="AI60" s="4">
        <v>13849.96</v>
      </c>
      <c r="AJ60" s="6"/>
      <c r="AK60" s="4"/>
      <c r="AL60" s="4">
        <v>7.08</v>
      </c>
      <c r="AM60" s="4">
        <v>2.09</v>
      </c>
      <c r="AN60" s="6"/>
      <c r="AO60" s="4">
        <v>0.23</v>
      </c>
      <c r="AP60" s="4">
        <v>0.09</v>
      </c>
      <c r="AQ60" s="4">
        <v>0.6</v>
      </c>
      <c r="AR60" s="4"/>
      <c r="AS60" s="4"/>
      <c r="AT60" s="4">
        <v>0.8</v>
      </c>
      <c r="AU60" s="4"/>
      <c r="AV60" s="4"/>
      <c r="AW60" s="4">
        <v>0.16</v>
      </c>
      <c r="AX60" s="4"/>
      <c r="AY60" s="4">
        <v>0.12</v>
      </c>
      <c r="AZ60" s="4">
        <v>0.01</v>
      </c>
      <c r="BA60" s="4">
        <v>1.61</v>
      </c>
      <c r="BB60" s="4"/>
      <c r="BC60" s="4"/>
      <c r="BD60" s="4"/>
      <c r="BE60" s="6"/>
      <c r="BF60" s="4">
        <v>911.35</v>
      </c>
      <c r="BG60" s="4">
        <v>26.33</v>
      </c>
      <c r="BH60" s="4">
        <v>9.35</v>
      </c>
      <c r="BI60" s="4"/>
      <c r="BJ60" s="4"/>
      <c r="BK60" s="4">
        <v>0.28999999999999998</v>
      </c>
      <c r="BL60" s="4">
        <v>2.8</v>
      </c>
      <c r="BM60" s="4"/>
      <c r="BN60" s="4"/>
      <c r="BO60" s="4"/>
      <c r="BP60" s="6"/>
      <c r="BQ60" s="4">
        <v>0.19</v>
      </c>
      <c r="BR60" s="4">
        <v>4.1900000000000004</v>
      </c>
      <c r="BS60" s="4"/>
      <c r="BT60" s="4"/>
      <c r="BU60" s="4"/>
      <c r="BV60" s="4"/>
      <c r="BW60" s="4"/>
      <c r="BX60" s="4">
        <v>0.01</v>
      </c>
      <c r="BY60" s="4">
        <v>0.19</v>
      </c>
      <c r="BZ60" s="4"/>
      <c r="CA60" s="4"/>
      <c r="CB60" s="4">
        <v>0.12</v>
      </c>
      <c r="CC60" s="4"/>
      <c r="CD60" s="4"/>
      <c r="CE60" s="4"/>
      <c r="CF60" s="4"/>
      <c r="CG60" s="5"/>
      <c r="CH60" s="6"/>
      <c r="CI60" s="4">
        <v>2012400.15</v>
      </c>
      <c r="CJ60" s="4"/>
      <c r="CK60" s="4">
        <v>16.39</v>
      </c>
      <c r="CL60" s="4">
        <v>33.29</v>
      </c>
      <c r="CM60" s="4">
        <v>53.42</v>
      </c>
      <c r="CN60" s="4"/>
      <c r="CO60" s="4">
        <v>10.75</v>
      </c>
      <c r="CP60" s="4">
        <v>50</v>
      </c>
      <c r="CQ60" s="6"/>
      <c r="CR60" s="6"/>
      <c r="CS60" s="4">
        <v>273.08999999999997</v>
      </c>
      <c r="CT60" s="4">
        <v>50</v>
      </c>
      <c r="CU60" s="6"/>
      <c r="CV60" s="4"/>
      <c r="CW60" s="4"/>
      <c r="CX60" s="6"/>
      <c r="CY60" s="4"/>
      <c r="CZ60" s="4"/>
      <c r="DA60" s="4"/>
      <c r="DB60" s="6"/>
      <c r="DC60" s="4"/>
      <c r="DD60" s="4"/>
      <c r="DE60" s="4"/>
      <c r="DF60" s="6"/>
      <c r="DG60" s="4"/>
      <c r="DH60" s="4"/>
      <c r="DI60" s="4"/>
      <c r="DJ60" s="6"/>
      <c r="DK60" s="4">
        <v>0.04</v>
      </c>
      <c r="DL60" s="4">
        <v>45</v>
      </c>
      <c r="DM60" s="4">
        <v>157</v>
      </c>
      <c r="DN60" s="6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>
        <v>0.56000000000000005</v>
      </c>
      <c r="DZ60" s="4"/>
      <c r="EA60" s="4"/>
      <c r="EB60" s="4"/>
      <c r="EC60" s="4"/>
      <c r="ED60" s="5"/>
      <c r="EE60" s="6"/>
      <c r="EF60" s="4">
        <v>100</v>
      </c>
      <c r="EG60" s="4">
        <v>0</v>
      </c>
      <c r="EH60" s="4">
        <v>0</v>
      </c>
      <c r="EI60" s="6"/>
      <c r="EJ60" s="4">
        <v>100</v>
      </c>
      <c r="EK60" s="4">
        <v>0</v>
      </c>
      <c r="EL60" s="4">
        <v>0</v>
      </c>
    </row>
    <row r="61" spans="1:142" x14ac:dyDescent="0.25">
      <c r="A61" s="37" t="s">
        <v>79</v>
      </c>
      <c r="B61" s="4" t="s">
        <v>80</v>
      </c>
      <c r="C61" s="4" t="s">
        <v>81</v>
      </c>
      <c r="D61" s="119" t="s">
        <v>424</v>
      </c>
      <c r="E61" s="4" t="s">
        <v>82</v>
      </c>
      <c r="F61" s="4">
        <v>91.35</v>
      </c>
      <c r="G61" s="6"/>
      <c r="H61" s="31">
        <v>27.3</v>
      </c>
      <c r="I61" s="4">
        <v>23.6</v>
      </c>
      <c r="J61" s="4">
        <v>1.1000000000000001</v>
      </c>
      <c r="K61" s="4">
        <v>1.9</v>
      </c>
      <c r="L61" s="4">
        <v>0.7</v>
      </c>
      <c r="M61" s="31">
        <v>60.1</v>
      </c>
      <c r="N61" s="4">
        <v>87.4</v>
      </c>
      <c r="O61" s="4">
        <v>69</v>
      </c>
      <c r="P61" s="6"/>
      <c r="Q61" s="32">
        <v>26.9</v>
      </c>
      <c r="R61" s="4">
        <v>23.6</v>
      </c>
      <c r="S61" s="4">
        <v>1.1000000000000001</v>
      </c>
      <c r="T61" s="4">
        <v>1.8</v>
      </c>
      <c r="U61" s="4">
        <v>0.4</v>
      </c>
      <c r="V61" s="31">
        <v>60.5</v>
      </c>
      <c r="W61" s="4">
        <v>87.4</v>
      </c>
      <c r="X61" s="4">
        <v>69</v>
      </c>
      <c r="Y61" s="5"/>
      <c r="Z61" s="6"/>
      <c r="AA61" s="4">
        <v>129213.77</v>
      </c>
      <c r="AB61" s="4">
        <v>7582499.3399999999</v>
      </c>
      <c r="AC61" s="4">
        <v>2462131.59</v>
      </c>
      <c r="AD61" s="4">
        <v>94.7</v>
      </c>
      <c r="AE61" s="4">
        <v>8</v>
      </c>
      <c r="AF61" s="4"/>
      <c r="AG61" s="4">
        <v>50</v>
      </c>
      <c r="AH61" s="6"/>
      <c r="AI61" s="4">
        <v>17595.689999999999</v>
      </c>
      <c r="AJ61" s="6"/>
      <c r="AK61" s="4"/>
      <c r="AL61" s="4">
        <v>7.65</v>
      </c>
      <c r="AM61" s="4">
        <v>2.41</v>
      </c>
      <c r="AN61" s="6"/>
      <c r="AO61" s="4">
        <v>0.36</v>
      </c>
      <c r="AP61" s="4">
        <v>0.09</v>
      </c>
      <c r="AQ61" s="4">
        <v>0.61</v>
      </c>
      <c r="AR61" s="4"/>
      <c r="AS61" s="4"/>
      <c r="AT61" s="4">
        <v>0.77</v>
      </c>
      <c r="AU61" s="4"/>
      <c r="AV61" s="4"/>
      <c r="AW61" s="4">
        <v>0.15</v>
      </c>
      <c r="AX61" s="4"/>
      <c r="AY61" s="4">
        <v>0.19</v>
      </c>
      <c r="AZ61" s="4">
        <v>0.01</v>
      </c>
      <c r="BA61" s="4">
        <v>1.67</v>
      </c>
      <c r="BB61" s="4"/>
      <c r="BC61" s="4"/>
      <c r="BD61" s="4"/>
      <c r="BE61" s="6"/>
      <c r="BF61" s="4">
        <v>837.38</v>
      </c>
      <c r="BG61" s="4">
        <v>25.35</v>
      </c>
      <c r="BH61" s="4">
        <v>8.57</v>
      </c>
      <c r="BI61" s="4"/>
      <c r="BJ61" s="4"/>
      <c r="BK61" s="4">
        <v>0.3</v>
      </c>
      <c r="BL61" s="4">
        <v>2.8</v>
      </c>
      <c r="BM61" s="4"/>
      <c r="BN61" s="4"/>
      <c r="BO61" s="4"/>
      <c r="BP61" s="6"/>
      <c r="BQ61" s="4">
        <v>0.16</v>
      </c>
      <c r="BR61" s="4">
        <v>4.03</v>
      </c>
      <c r="BS61" s="4"/>
      <c r="BT61" s="4"/>
      <c r="BU61" s="4"/>
      <c r="BV61" s="4"/>
      <c r="BW61" s="4"/>
      <c r="BX61" s="4">
        <v>0.01</v>
      </c>
      <c r="BY61" s="4">
        <v>0.17</v>
      </c>
      <c r="BZ61" s="4"/>
      <c r="CA61" s="4"/>
      <c r="CB61" s="4">
        <v>0.38</v>
      </c>
      <c r="CC61" s="4"/>
      <c r="CD61" s="4"/>
      <c r="CE61" s="4"/>
      <c r="CF61" s="4"/>
      <c r="CG61" s="5"/>
      <c r="CH61" s="6"/>
      <c r="CI61" s="4">
        <v>2462131.59</v>
      </c>
      <c r="CJ61" s="4"/>
      <c r="CK61" s="4">
        <v>9.73</v>
      </c>
      <c r="CL61" s="4">
        <v>43.22</v>
      </c>
      <c r="CM61" s="4">
        <v>41.08</v>
      </c>
      <c r="CN61" s="4"/>
      <c r="CO61" s="4">
        <v>12.15</v>
      </c>
      <c r="CP61" s="4">
        <v>50</v>
      </c>
      <c r="CQ61" s="6"/>
      <c r="CR61" s="6"/>
      <c r="CS61" s="4">
        <v>259.18</v>
      </c>
      <c r="CT61" s="4">
        <v>50</v>
      </c>
      <c r="CU61" s="6"/>
      <c r="CV61" s="4"/>
      <c r="CW61" s="4"/>
      <c r="CX61" s="6"/>
      <c r="CY61" s="4"/>
      <c r="CZ61" s="4"/>
      <c r="DA61" s="4"/>
      <c r="DB61" s="6"/>
      <c r="DC61" s="4"/>
      <c r="DD61" s="4"/>
      <c r="DE61" s="4"/>
      <c r="DF61" s="6"/>
      <c r="DG61" s="4"/>
      <c r="DH61" s="4"/>
      <c r="DI61" s="4"/>
      <c r="DJ61" s="6"/>
      <c r="DK61" s="4">
        <v>7.0000000000000007E-2</v>
      </c>
      <c r="DL61" s="4">
        <v>45</v>
      </c>
      <c r="DM61" s="4">
        <v>113.44</v>
      </c>
      <c r="DN61" s="6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>
        <v>0.64</v>
      </c>
      <c r="DZ61" s="4"/>
      <c r="EA61" s="4"/>
      <c r="EB61" s="4"/>
      <c r="EC61" s="4"/>
      <c r="ED61" s="5"/>
      <c r="EE61" s="6"/>
      <c r="EF61" s="4">
        <v>100</v>
      </c>
      <c r="EG61" s="4">
        <v>0</v>
      </c>
      <c r="EH61" s="4">
        <v>0</v>
      </c>
      <c r="EI61" s="6"/>
      <c r="EJ61" s="4">
        <v>100</v>
      </c>
      <c r="EK61" s="4">
        <v>0</v>
      </c>
      <c r="EL61" s="4">
        <v>0</v>
      </c>
    </row>
    <row r="62" spans="1:142" x14ac:dyDescent="0.25">
      <c r="A62" s="37" t="s">
        <v>449</v>
      </c>
      <c r="B62" s="4" t="s">
        <v>450</v>
      </c>
      <c r="C62" s="4" t="s">
        <v>451</v>
      </c>
      <c r="D62" s="119" t="s">
        <v>452</v>
      </c>
      <c r="E62" s="4" t="s">
        <v>82</v>
      </c>
      <c r="F62" s="4">
        <v>100</v>
      </c>
      <c r="G62" s="6"/>
      <c r="H62" s="31">
        <v>25.7</v>
      </c>
      <c r="I62" s="4">
        <v>21.9</v>
      </c>
      <c r="J62" s="4">
        <v>1.2</v>
      </c>
      <c r="K62" s="4">
        <v>1.9</v>
      </c>
      <c r="L62" s="4">
        <v>0.7</v>
      </c>
      <c r="M62" s="31">
        <v>61.7</v>
      </c>
      <c r="N62" s="4">
        <v>87.4</v>
      </c>
      <c r="O62" s="4">
        <v>71</v>
      </c>
      <c r="P62" s="6"/>
      <c r="Q62" s="32">
        <v>25.3</v>
      </c>
      <c r="R62" s="4">
        <v>21.9</v>
      </c>
      <c r="S62" s="4">
        <v>1.2</v>
      </c>
      <c r="T62" s="4">
        <v>1.8</v>
      </c>
      <c r="U62" s="4">
        <v>0.4</v>
      </c>
      <c r="V62" s="31">
        <v>62.1</v>
      </c>
      <c r="W62" s="4">
        <v>87.4</v>
      </c>
      <c r="X62" s="4">
        <v>71</v>
      </c>
      <c r="Y62" s="5"/>
      <c r="Z62" s="6"/>
      <c r="AA62" s="4">
        <v>15531.35</v>
      </c>
      <c r="AB62" s="4">
        <v>1044078.56</v>
      </c>
      <c r="AC62" s="4">
        <v>1044078.56</v>
      </c>
      <c r="AD62" s="4">
        <v>100.37</v>
      </c>
      <c r="AE62" s="4">
        <v>11.99</v>
      </c>
      <c r="AF62" s="4"/>
      <c r="AG62" s="4">
        <v>50</v>
      </c>
      <c r="AH62" s="6"/>
      <c r="AI62" s="4">
        <v>3.35</v>
      </c>
      <c r="AJ62" s="6"/>
      <c r="AK62" s="4"/>
      <c r="AL62" s="4">
        <v>9.48</v>
      </c>
      <c r="AM62" s="4">
        <v>3.09</v>
      </c>
      <c r="AN62" s="6"/>
      <c r="AO62" s="4">
        <v>0.57999999999999996</v>
      </c>
      <c r="AP62" s="4">
        <v>7.0000000000000007E-2</v>
      </c>
      <c r="AQ62" s="4">
        <v>0.34</v>
      </c>
      <c r="AR62" s="4"/>
      <c r="AS62" s="4"/>
      <c r="AT62" s="4"/>
      <c r="AU62" s="4"/>
      <c r="AV62" s="4"/>
      <c r="AW62" s="4">
        <v>0.03</v>
      </c>
      <c r="AX62" s="4"/>
      <c r="AY62" s="4"/>
      <c r="AZ62" s="4"/>
      <c r="BA62" s="4">
        <v>0.92</v>
      </c>
      <c r="BB62" s="4"/>
      <c r="BC62" s="4"/>
      <c r="BD62" s="4"/>
      <c r="BE62" s="6"/>
      <c r="BF62" s="4">
        <v>870.75</v>
      </c>
      <c r="BG62" s="4">
        <v>35.090000000000003</v>
      </c>
      <c r="BH62" s="4">
        <v>0.31</v>
      </c>
      <c r="BI62" s="4"/>
      <c r="BJ62" s="4"/>
      <c r="BK62" s="4">
        <v>0.38</v>
      </c>
      <c r="BL62" s="4">
        <v>2.8</v>
      </c>
      <c r="BM62" s="4">
        <v>0</v>
      </c>
      <c r="BN62" s="4"/>
      <c r="BO62" s="4"/>
      <c r="BP62" s="6"/>
      <c r="BQ62" s="4">
        <v>0.55000000000000004</v>
      </c>
      <c r="BR62" s="4">
        <v>4.32</v>
      </c>
      <c r="BS62" s="4"/>
      <c r="BT62" s="4"/>
      <c r="BU62" s="4"/>
      <c r="BV62" s="4"/>
      <c r="BW62" s="4"/>
      <c r="BX62" s="4"/>
      <c r="BY62" s="4">
        <v>0.16</v>
      </c>
      <c r="BZ62" s="4"/>
      <c r="CA62" s="4"/>
      <c r="CB62" s="4">
        <v>0.4</v>
      </c>
      <c r="CC62" s="4"/>
      <c r="CD62" s="4"/>
      <c r="CE62" s="4"/>
      <c r="CF62" s="4"/>
      <c r="CG62" s="5"/>
      <c r="CH62" s="6"/>
      <c r="CI62" s="4">
        <v>1044078.56</v>
      </c>
      <c r="CJ62" s="4"/>
      <c r="CK62" s="4">
        <v>2.4300000000000002</v>
      </c>
      <c r="CL62" s="4">
        <v>70.31</v>
      </c>
      <c r="CM62" s="4"/>
      <c r="CN62" s="4"/>
      <c r="CO62" s="4">
        <v>31.51</v>
      </c>
      <c r="CP62" s="4">
        <v>50</v>
      </c>
      <c r="CQ62" s="6"/>
      <c r="CR62" s="6"/>
      <c r="CS62" s="4">
        <v>210.78</v>
      </c>
      <c r="CT62" s="4">
        <v>50</v>
      </c>
      <c r="CU62" s="6"/>
      <c r="CV62" s="4"/>
      <c r="CW62" s="4"/>
      <c r="CX62" s="6"/>
      <c r="CY62" s="4"/>
      <c r="CZ62" s="4"/>
      <c r="DA62" s="4"/>
      <c r="DB62" s="6"/>
      <c r="DC62" s="4"/>
      <c r="DD62" s="4"/>
      <c r="DE62" s="4"/>
      <c r="DF62" s="6"/>
      <c r="DG62" s="4"/>
      <c r="DH62" s="4"/>
      <c r="DI62" s="4"/>
      <c r="DJ62" s="6"/>
      <c r="DK62" s="4"/>
      <c r="DL62" s="4"/>
      <c r="DM62" s="4"/>
      <c r="DN62" s="6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>
        <v>0.28999999999999998</v>
      </c>
      <c r="DZ62" s="4"/>
      <c r="EA62" s="4"/>
      <c r="EB62" s="4"/>
      <c r="EC62" s="4"/>
      <c r="ED62" s="5"/>
      <c r="EE62" s="6"/>
      <c r="EF62" s="4">
        <v>100</v>
      </c>
      <c r="EG62" s="4">
        <v>0</v>
      </c>
      <c r="EH62" s="4">
        <v>0</v>
      </c>
      <c r="EI62" s="6"/>
      <c r="EJ62" s="4">
        <v>100</v>
      </c>
      <c r="EK62" s="4">
        <v>0</v>
      </c>
      <c r="EL62" s="4">
        <v>0</v>
      </c>
    </row>
    <row r="63" spans="1:142" x14ac:dyDescent="0.25">
      <c r="A63" s="37" t="s">
        <v>453</v>
      </c>
      <c r="B63" s="4" t="s">
        <v>454</v>
      </c>
      <c r="C63" s="4" t="s">
        <v>455</v>
      </c>
      <c r="D63" s="119" t="s">
        <v>456</v>
      </c>
      <c r="E63" s="4" t="s">
        <v>82</v>
      </c>
      <c r="F63" s="4">
        <v>93.94</v>
      </c>
      <c r="G63" s="6"/>
      <c r="H63" s="31">
        <v>23.3</v>
      </c>
      <c r="I63" s="4">
        <v>19.7</v>
      </c>
      <c r="J63" s="4">
        <v>1</v>
      </c>
      <c r="K63" s="4">
        <v>1.9</v>
      </c>
      <c r="L63" s="4">
        <v>0.7</v>
      </c>
      <c r="M63" s="31">
        <v>64.099999999999994</v>
      </c>
      <c r="N63" s="4">
        <v>87.4</v>
      </c>
      <c r="O63" s="4">
        <v>73</v>
      </c>
      <c r="P63" s="6"/>
      <c r="Q63" s="32">
        <v>22.9</v>
      </c>
      <c r="R63" s="4">
        <v>19.7</v>
      </c>
      <c r="S63" s="4">
        <v>1</v>
      </c>
      <c r="T63" s="4">
        <v>1.8</v>
      </c>
      <c r="U63" s="4">
        <v>0.4</v>
      </c>
      <c r="V63" s="31">
        <v>64.5</v>
      </c>
      <c r="W63" s="4">
        <v>87.4</v>
      </c>
      <c r="X63" s="4">
        <v>74</v>
      </c>
      <c r="Y63" s="5"/>
      <c r="Z63" s="6"/>
      <c r="AA63" s="4">
        <v>31146.81</v>
      </c>
      <c r="AB63" s="4">
        <v>2092915.13</v>
      </c>
      <c r="AC63" s="4">
        <v>2092915.13</v>
      </c>
      <c r="AD63" s="4">
        <v>89.7</v>
      </c>
      <c r="AE63" s="4">
        <v>11.53</v>
      </c>
      <c r="AF63" s="4"/>
      <c r="AG63" s="4">
        <v>50</v>
      </c>
      <c r="AH63" s="6"/>
      <c r="AI63" s="4">
        <v>6098.48</v>
      </c>
      <c r="AJ63" s="6"/>
      <c r="AK63" s="4"/>
      <c r="AL63" s="4">
        <v>8.92</v>
      </c>
      <c r="AM63" s="4">
        <v>12.54</v>
      </c>
      <c r="AN63" s="6"/>
      <c r="AO63" s="4">
        <v>0.65</v>
      </c>
      <c r="AP63" s="4">
        <v>0.04</v>
      </c>
      <c r="AQ63" s="4">
        <v>0.16</v>
      </c>
      <c r="AR63" s="4"/>
      <c r="AS63" s="4"/>
      <c r="AT63" s="4">
        <v>0.09</v>
      </c>
      <c r="AU63" s="4"/>
      <c r="AV63" s="4"/>
      <c r="AW63" s="4"/>
      <c r="AX63" s="4"/>
      <c r="AY63" s="4">
        <v>0.22</v>
      </c>
      <c r="AZ63" s="4"/>
      <c r="BA63" s="4">
        <v>0.43</v>
      </c>
      <c r="BB63" s="4">
        <v>0.35</v>
      </c>
      <c r="BC63" s="4">
        <v>0.2</v>
      </c>
      <c r="BD63" s="4">
        <v>0.51</v>
      </c>
      <c r="BE63" s="6"/>
      <c r="BF63" s="4">
        <v>739.5</v>
      </c>
      <c r="BG63" s="4">
        <v>39.94</v>
      </c>
      <c r="BH63" s="4">
        <v>16.22</v>
      </c>
      <c r="BI63" s="4"/>
      <c r="BJ63" s="4"/>
      <c r="BK63" s="4">
        <v>0.38</v>
      </c>
      <c r="BL63" s="4">
        <v>2.8</v>
      </c>
      <c r="BM63" s="4"/>
      <c r="BN63" s="4"/>
      <c r="BO63" s="4"/>
      <c r="BP63" s="6"/>
      <c r="BQ63" s="4"/>
      <c r="BR63" s="4">
        <v>4.58</v>
      </c>
      <c r="BS63" s="4"/>
      <c r="BT63" s="4"/>
      <c r="BU63" s="4"/>
      <c r="BV63" s="4"/>
      <c r="BW63" s="4"/>
      <c r="BX63" s="4"/>
      <c r="BY63" s="4">
        <v>0.16</v>
      </c>
      <c r="BZ63" s="4"/>
      <c r="CA63" s="4"/>
      <c r="CB63" s="4"/>
      <c r="CC63" s="4"/>
      <c r="CD63" s="4"/>
      <c r="CE63" s="4"/>
      <c r="CF63" s="4"/>
      <c r="CG63" s="5"/>
      <c r="CH63" s="6"/>
      <c r="CI63" s="4">
        <v>2161428.56</v>
      </c>
      <c r="CJ63" s="4"/>
      <c r="CK63" s="4">
        <v>15.05</v>
      </c>
      <c r="CL63" s="4">
        <v>26.46</v>
      </c>
      <c r="CM63" s="4">
        <v>67.98</v>
      </c>
      <c r="CN63" s="4">
        <v>8.07</v>
      </c>
      <c r="CO63" s="4">
        <v>4.08</v>
      </c>
      <c r="CP63" s="4">
        <v>48.48</v>
      </c>
      <c r="CQ63" s="6"/>
      <c r="CR63" s="6"/>
      <c r="CS63" s="4">
        <v>266.36</v>
      </c>
      <c r="CT63" s="4">
        <v>48</v>
      </c>
      <c r="CU63" s="6"/>
      <c r="CV63" s="4"/>
      <c r="CW63" s="4"/>
      <c r="CX63" s="6"/>
      <c r="CY63" s="4"/>
      <c r="CZ63" s="4"/>
      <c r="DA63" s="4"/>
      <c r="DB63" s="6"/>
      <c r="DC63" s="4"/>
      <c r="DD63" s="4"/>
      <c r="DE63" s="4"/>
      <c r="DF63" s="6"/>
      <c r="DG63" s="4"/>
      <c r="DH63" s="4"/>
      <c r="DI63" s="4"/>
      <c r="DJ63" s="6"/>
      <c r="DK63" s="4"/>
      <c r="DL63" s="4"/>
      <c r="DM63" s="4"/>
      <c r="DN63" s="6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>
        <v>0.7</v>
      </c>
      <c r="DZ63" s="4"/>
      <c r="EA63" s="4"/>
      <c r="EB63" s="4"/>
      <c r="EC63" s="4"/>
      <c r="ED63" s="5"/>
      <c r="EE63" s="6"/>
      <c r="EF63" s="4">
        <v>100</v>
      </c>
      <c r="EG63" s="4">
        <v>0</v>
      </c>
      <c r="EH63" s="4">
        <v>0</v>
      </c>
      <c r="EI63" s="6"/>
      <c r="EJ63" s="4">
        <v>100</v>
      </c>
      <c r="EK63" s="4">
        <v>0</v>
      </c>
      <c r="EL63" s="4">
        <v>0</v>
      </c>
    </row>
    <row r="64" spans="1:142" x14ac:dyDescent="0.25">
      <c r="A64" s="37" t="s">
        <v>457</v>
      </c>
      <c r="B64" s="4" t="s">
        <v>458</v>
      </c>
      <c r="C64" s="4" t="s">
        <v>459</v>
      </c>
      <c r="D64" s="119" t="s">
        <v>460</v>
      </c>
      <c r="E64" s="4" t="s">
        <v>82</v>
      </c>
      <c r="F64" s="4">
        <v>49.95</v>
      </c>
      <c r="G64" s="6"/>
      <c r="H64" s="31">
        <v>25.8</v>
      </c>
      <c r="I64" s="4">
        <v>21.7</v>
      </c>
      <c r="J64" s="4">
        <v>1.5</v>
      </c>
      <c r="K64" s="4">
        <v>1.9</v>
      </c>
      <c r="L64" s="4">
        <v>0.7</v>
      </c>
      <c r="M64" s="31">
        <v>61.6</v>
      </c>
      <c r="N64" s="4">
        <v>87.4</v>
      </c>
      <c r="O64" s="4">
        <v>70</v>
      </c>
      <c r="P64" s="6"/>
      <c r="Q64" s="32">
        <v>25.5</v>
      </c>
      <c r="R64" s="4">
        <v>21.7</v>
      </c>
      <c r="S64" s="4">
        <v>1.5</v>
      </c>
      <c r="T64" s="4">
        <v>1.8</v>
      </c>
      <c r="U64" s="4">
        <v>0.4</v>
      </c>
      <c r="V64" s="31">
        <v>61.9</v>
      </c>
      <c r="W64" s="4">
        <v>87.4</v>
      </c>
      <c r="X64" s="4">
        <v>71</v>
      </c>
      <c r="Y64" s="5"/>
      <c r="Z64" s="6"/>
      <c r="AA64" s="4">
        <v>14659.03</v>
      </c>
      <c r="AB64" s="4">
        <v>580933.32999999996</v>
      </c>
      <c r="AC64" s="4">
        <v>580933.32999999996</v>
      </c>
      <c r="AD64" s="4">
        <v>71.61</v>
      </c>
      <c r="AE64" s="4">
        <v>29.31</v>
      </c>
      <c r="AF64" s="4"/>
      <c r="AG64" s="4">
        <v>50</v>
      </c>
      <c r="AH64" s="6"/>
      <c r="AI64" s="4">
        <v>14659.03</v>
      </c>
      <c r="AJ64" s="6"/>
      <c r="AK64" s="4"/>
      <c r="AL64" s="4">
        <v>3.85</v>
      </c>
      <c r="AM64" s="4">
        <v>0.06</v>
      </c>
      <c r="AN64" s="6"/>
      <c r="AO64" s="4">
        <v>0.01</v>
      </c>
      <c r="AP64" s="4">
        <v>0.02</v>
      </c>
      <c r="AQ64" s="4">
        <v>0.08</v>
      </c>
      <c r="AR64" s="4"/>
      <c r="AS64" s="4"/>
      <c r="AT64" s="4"/>
      <c r="AU64" s="4"/>
      <c r="AV64" s="4"/>
      <c r="AW64" s="4">
        <v>0.02</v>
      </c>
      <c r="AX64" s="4"/>
      <c r="AY64" s="4"/>
      <c r="AZ64" s="4"/>
      <c r="BA64" s="4">
        <v>0.08</v>
      </c>
      <c r="BB64" s="4">
        <v>0.03</v>
      </c>
      <c r="BC64" s="4"/>
      <c r="BD64" s="4">
        <v>0.01</v>
      </c>
      <c r="BE64" s="6"/>
      <c r="BF64" s="4">
        <v>1204.69</v>
      </c>
      <c r="BG64" s="4">
        <v>42.72</v>
      </c>
      <c r="BH64" s="4"/>
      <c r="BI64" s="4"/>
      <c r="BJ64" s="4"/>
      <c r="BK64" s="4">
        <v>0.38</v>
      </c>
      <c r="BL64" s="4">
        <v>2.8</v>
      </c>
      <c r="BM64" s="4"/>
      <c r="BN64" s="4"/>
      <c r="BO64" s="4"/>
      <c r="BP64" s="6"/>
      <c r="BQ64" s="4">
        <v>1.22</v>
      </c>
      <c r="BR64" s="4">
        <v>3.43</v>
      </c>
      <c r="BS64" s="4"/>
      <c r="BT64" s="4"/>
      <c r="BU64" s="4"/>
      <c r="BV64" s="4"/>
      <c r="BW64" s="4"/>
      <c r="BX64" s="4"/>
      <c r="BY64" s="4">
        <v>0.45</v>
      </c>
      <c r="BZ64" s="4"/>
      <c r="CA64" s="4"/>
      <c r="CB64" s="4"/>
      <c r="CC64" s="4"/>
      <c r="CD64" s="4"/>
      <c r="CE64" s="4"/>
      <c r="CF64" s="4"/>
      <c r="CG64" s="5"/>
      <c r="CH64" s="6"/>
      <c r="CI64" s="4">
        <v>1163012.33</v>
      </c>
      <c r="CJ64" s="4"/>
      <c r="CK64" s="4">
        <v>8.35</v>
      </c>
      <c r="CL64" s="4">
        <v>37.450000000000003</v>
      </c>
      <c r="CM64" s="4">
        <v>37.729999999999997</v>
      </c>
      <c r="CN64" s="4"/>
      <c r="CO64" s="4"/>
      <c r="CP64" s="4"/>
      <c r="CQ64" s="6"/>
      <c r="CR64" s="6"/>
      <c r="CS64" s="4">
        <v>347.71</v>
      </c>
      <c r="CT64" s="4">
        <v>50</v>
      </c>
      <c r="CU64" s="6"/>
      <c r="CV64" s="4"/>
      <c r="CW64" s="4"/>
      <c r="CX64" s="6"/>
      <c r="CY64" s="4"/>
      <c r="CZ64" s="4"/>
      <c r="DA64" s="4"/>
      <c r="DB64" s="6"/>
      <c r="DC64" s="4"/>
      <c r="DD64" s="4"/>
      <c r="DE64" s="4"/>
      <c r="DF64" s="6"/>
      <c r="DG64" s="4"/>
      <c r="DH64" s="4"/>
      <c r="DI64" s="4"/>
      <c r="DJ64" s="6"/>
      <c r="DK64" s="4"/>
      <c r="DL64" s="4"/>
      <c r="DM64" s="4"/>
      <c r="DN64" s="6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>
        <v>1.3</v>
      </c>
      <c r="DZ64" s="4"/>
      <c r="EA64" s="4"/>
      <c r="EB64" s="4"/>
      <c r="EC64" s="4"/>
      <c r="ED64" s="5"/>
      <c r="EE64" s="6"/>
      <c r="EF64" s="4">
        <v>100</v>
      </c>
      <c r="EG64" s="4">
        <v>0</v>
      </c>
      <c r="EH64" s="4">
        <v>0</v>
      </c>
      <c r="EI64" s="6"/>
      <c r="EJ64" s="4">
        <v>100</v>
      </c>
      <c r="EK64" s="4">
        <v>0</v>
      </c>
      <c r="EL64" s="4">
        <v>0</v>
      </c>
    </row>
    <row r="65" spans="1:142" x14ac:dyDescent="0.25">
      <c r="A65" s="37" t="s">
        <v>461</v>
      </c>
      <c r="B65" s="4" t="s">
        <v>462</v>
      </c>
      <c r="C65" s="4" t="s">
        <v>463</v>
      </c>
      <c r="D65" s="119" t="s">
        <v>464</v>
      </c>
      <c r="E65" s="4" t="s">
        <v>82</v>
      </c>
      <c r="F65" s="4">
        <v>92.11</v>
      </c>
      <c r="G65" s="6"/>
      <c r="H65" s="31">
        <v>18.899999999999999</v>
      </c>
      <c r="I65" s="4">
        <v>15.1</v>
      </c>
      <c r="J65" s="4">
        <v>1.2</v>
      </c>
      <c r="K65" s="4">
        <v>1.9</v>
      </c>
      <c r="L65" s="4">
        <v>0.7</v>
      </c>
      <c r="M65" s="31">
        <v>68.5</v>
      </c>
      <c r="N65" s="4">
        <v>87.4</v>
      </c>
      <c r="O65" s="4">
        <v>78</v>
      </c>
      <c r="P65" s="6"/>
      <c r="Q65" s="32">
        <v>18.5</v>
      </c>
      <c r="R65" s="4">
        <v>15.1</v>
      </c>
      <c r="S65" s="4">
        <v>1.2</v>
      </c>
      <c r="T65" s="4">
        <v>1.8</v>
      </c>
      <c r="U65" s="4">
        <v>0.4</v>
      </c>
      <c r="V65" s="31">
        <v>68.900000000000006</v>
      </c>
      <c r="W65" s="4">
        <v>87.4</v>
      </c>
      <c r="X65" s="4">
        <v>79</v>
      </c>
      <c r="Y65" s="5"/>
      <c r="Z65" s="6"/>
      <c r="AA65" s="4">
        <v>24676.04</v>
      </c>
      <c r="AB65" s="4">
        <v>1327406.6000000001</v>
      </c>
      <c r="AC65" s="4">
        <v>1327406.6000000001</v>
      </c>
      <c r="AD65" s="4">
        <v>49.1</v>
      </c>
      <c r="AE65" s="4">
        <v>5.68</v>
      </c>
      <c r="AF65" s="4"/>
      <c r="AG65" s="4">
        <v>50</v>
      </c>
      <c r="AH65" s="6"/>
      <c r="AI65" s="4">
        <v>1479.57</v>
      </c>
      <c r="AJ65" s="6"/>
      <c r="AK65" s="4">
        <v>3.78</v>
      </c>
      <c r="AL65" s="4">
        <v>6.19</v>
      </c>
      <c r="AM65" s="4">
        <v>5.39</v>
      </c>
      <c r="AN65" s="6"/>
      <c r="AO65" s="4">
        <v>0.56999999999999995</v>
      </c>
      <c r="AP65" s="4">
        <v>0.15</v>
      </c>
      <c r="AQ65" s="4">
        <v>0.73</v>
      </c>
      <c r="AR65" s="4"/>
      <c r="AS65" s="4"/>
      <c r="AT65" s="4">
        <v>0.09</v>
      </c>
      <c r="AU65" s="4"/>
      <c r="AV65" s="4"/>
      <c r="AW65" s="4">
        <v>0.01</v>
      </c>
      <c r="AX65" s="4"/>
      <c r="AY65" s="4"/>
      <c r="AZ65" s="4"/>
      <c r="BA65" s="4">
        <v>2.17</v>
      </c>
      <c r="BB65" s="4">
        <v>0.03</v>
      </c>
      <c r="BC65" s="4">
        <v>0.25</v>
      </c>
      <c r="BD65" s="4"/>
      <c r="BE65" s="6"/>
      <c r="BF65" s="4">
        <v>391.23</v>
      </c>
      <c r="BG65" s="4">
        <v>35.229999999999997</v>
      </c>
      <c r="BH65" s="4"/>
      <c r="BI65" s="4"/>
      <c r="BJ65" s="4"/>
      <c r="BK65" s="4">
        <v>0.01</v>
      </c>
      <c r="BL65" s="4">
        <v>2.8</v>
      </c>
      <c r="BM65" s="4">
        <v>0</v>
      </c>
      <c r="BN65" s="4">
        <v>90</v>
      </c>
      <c r="BO65" s="4"/>
      <c r="BP65" s="6"/>
      <c r="BQ65" s="4">
        <v>0.44</v>
      </c>
      <c r="BR65" s="4"/>
      <c r="BS65" s="4">
        <v>3.77</v>
      </c>
      <c r="BT65" s="4"/>
      <c r="BU65" s="4"/>
      <c r="BV65" s="4"/>
      <c r="BW65" s="4"/>
      <c r="BX65" s="4">
        <v>0.01</v>
      </c>
      <c r="BY65" s="4">
        <v>0.15</v>
      </c>
      <c r="BZ65" s="4"/>
      <c r="CA65" s="4"/>
      <c r="CB65" s="4">
        <v>0.03</v>
      </c>
      <c r="CC65" s="4"/>
      <c r="CD65" s="4"/>
      <c r="CE65" s="4"/>
      <c r="CF65" s="4"/>
      <c r="CG65" s="5"/>
      <c r="CH65" s="6"/>
      <c r="CI65" s="4">
        <v>1441176.86</v>
      </c>
      <c r="CJ65" s="4"/>
      <c r="CK65" s="4">
        <v>20.94</v>
      </c>
      <c r="CL65" s="4">
        <v>17.75</v>
      </c>
      <c r="CM65" s="4">
        <v>72.88</v>
      </c>
      <c r="CN65" s="4">
        <v>87.68</v>
      </c>
      <c r="CO65" s="4"/>
      <c r="CP65" s="4"/>
      <c r="CQ65" s="6"/>
      <c r="CR65" s="6"/>
      <c r="CS65" s="4">
        <v>250</v>
      </c>
      <c r="CT65" s="4">
        <v>49</v>
      </c>
      <c r="CU65" s="6"/>
      <c r="CV65" s="4"/>
      <c r="CW65" s="4"/>
      <c r="CX65" s="6"/>
      <c r="CY65" s="4">
        <v>1.6</v>
      </c>
      <c r="CZ65" s="4">
        <v>50</v>
      </c>
      <c r="DA65" s="4">
        <v>53</v>
      </c>
      <c r="DB65" s="6"/>
      <c r="DC65" s="4"/>
      <c r="DD65" s="4"/>
      <c r="DE65" s="4"/>
      <c r="DF65" s="6"/>
      <c r="DG65" s="4"/>
      <c r="DH65" s="4"/>
      <c r="DI65" s="4"/>
      <c r="DJ65" s="6"/>
      <c r="DK65" s="4"/>
      <c r="DL65" s="4"/>
      <c r="DM65" s="4"/>
      <c r="DN65" s="6"/>
      <c r="DO65" s="4"/>
      <c r="DP65" s="4"/>
      <c r="DQ65" s="4"/>
      <c r="DR65" s="4">
        <v>0.1</v>
      </c>
      <c r="DS65" s="4">
        <v>0.01</v>
      </c>
      <c r="DT65" s="4"/>
      <c r="DU65" s="4"/>
      <c r="DV65" s="4"/>
      <c r="DW65" s="4"/>
      <c r="DX65" s="4"/>
      <c r="DY65" s="4">
        <v>0.88</v>
      </c>
      <c r="DZ65" s="4"/>
      <c r="EA65" s="4"/>
      <c r="EB65" s="4"/>
      <c r="EC65" s="4"/>
      <c r="ED65" s="5"/>
      <c r="EE65" s="6"/>
      <c r="EF65" s="4">
        <v>100</v>
      </c>
      <c r="EG65" s="4">
        <v>0</v>
      </c>
      <c r="EH65" s="4">
        <v>0</v>
      </c>
      <c r="EI65" s="6"/>
      <c r="EJ65" s="4">
        <v>100</v>
      </c>
      <c r="EK65" s="4">
        <v>0</v>
      </c>
      <c r="EL65" s="4">
        <v>0</v>
      </c>
    </row>
    <row r="66" spans="1:142" x14ac:dyDescent="0.25">
      <c r="A66" s="37" t="s">
        <v>465</v>
      </c>
      <c r="B66" s="4" t="s">
        <v>466</v>
      </c>
      <c r="C66" s="4" t="s">
        <v>467</v>
      </c>
      <c r="D66" s="119" t="s">
        <v>468</v>
      </c>
      <c r="E66" s="4" t="s">
        <v>82</v>
      </c>
      <c r="F66" s="4">
        <v>47.2</v>
      </c>
      <c r="G66" s="6"/>
      <c r="H66" s="31">
        <v>24.4</v>
      </c>
      <c r="I66" s="4">
        <v>21.4</v>
      </c>
      <c r="J66" s="4">
        <v>1.1000000000000001</v>
      </c>
      <c r="K66" s="4">
        <v>1.2</v>
      </c>
      <c r="L66" s="4">
        <v>0.7</v>
      </c>
      <c r="M66" s="31">
        <v>63</v>
      </c>
      <c r="N66" s="4">
        <v>87.4</v>
      </c>
      <c r="O66" s="4">
        <v>72</v>
      </c>
      <c r="P66" s="6"/>
      <c r="Q66" s="32">
        <v>23.8</v>
      </c>
      <c r="R66" s="4">
        <v>21.4</v>
      </c>
      <c r="S66" s="4">
        <v>1.1000000000000001</v>
      </c>
      <c r="T66" s="4">
        <v>0.8</v>
      </c>
      <c r="U66" s="4">
        <v>0.4</v>
      </c>
      <c r="V66" s="31">
        <v>63.6</v>
      </c>
      <c r="W66" s="4">
        <v>87.4</v>
      </c>
      <c r="X66" s="4">
        <v>73</v>
      </c>
      <c r="Y66" s="5"/>
      <c r="Z66" s="6"/>
      <c r="AA66" s="4">
        <v>23303.59</v>
      </c>
      <c r="AB66" s="4">
        <v>1878785.05</v>
      </c>
      <c r="AC66" s="4">
        <v>1418115.37</v>
      </c>
      <c r="AD66" s="4">
        <v>63.8</v>
      </c>
      <c r="AE66" s="4">
        <v>8.3000000000000007</v>
      </c>
      <c r="AF66" s="4"/>
      <c r="AG66" s="4">
        <v>50</v>
      </c>
      <c r="AH66" s="6"/>
      <c r="AI66" s="4">
        <v>9493.73</v>
      </c>
      <c r="AJ66" s="6"/>
      <c r="AK66" s="4"/>
      <c r="AL66" s="4">
        <v>6.87</v>
      </c>
      <c r="AM66" s="4">
        <v>2.71</v>
      </c>
      <c r="AN66" s="6"/>
      <c r="AO66" s="4">
        <v>1.0900000000000001</v>
      </c>
      <c r="AP66" s="4"/>
      <c r="AQ66" s="4">
        <v>0.01</v>
      </c>
      <c r="AR66" s="4"/>
      <c r="AS66" s="4"/>
      <c r="AT66" s="4">
        <v>0.03</v>
      </c>
      <c r="AU66" s="4"/>
      <c r="AV66" s="4"/>
      <c r="AW66" s="4"/>
      <c r="AX66" s="4"/>
      <c r="AY66" s="4">
        <v>0.54</v>
      </c>
      <c r="AZ66" s="4"/>
      <c r="BA66" s="4">
        <v>1.08</v>
      </c>
      <c r="BB66" s="4">
        <v>0.11</v>
      </c>
      <c r="BC66" s="4">
        <v>0.04</v>
      </c>
      <c r="BD66" s="4">
        <v>0.11</v>
      </c>
      <c r="BE66" s="6"/>
      <c r="BF66" s="4">
        <v>1050.28</v>
      </c>
      <c r="BG66" s="4">
        <v>57.41</v>
      </c>
      <c r="BH66" s="4">
        <v>9.06</v>
      </c>
      <c r="BI66" s="4"/>
      <c r="BJ66" s="4"/>
      <c r="BK66" s="4">
        <v>0.28999999999999998</v>
      </c>
      <c r="BL66" s="4">
        <v>3.51</v>
      </c>
      <c r="BM66" s="4"/>
      <c r="BN66" s="4"/>
      <c r="BO66" s="4"/>
      <c r="BP66" s="6"/>
      <c r="BQ66" s="4">
        <v>0.03</v>
      </c>
      <c r="BR66" s="4">
        <v>4.6900000000000004</v>
      </c>
      <c r="BS66" s="4"/>
      <c r="BT66" s="4"/>
      <c r="BU66" s="4"/>
      <c r="BV66" s="4"/>
      <c r="BW66" s="4"/>
      <c r="BX66" s="4"/>
      <c r="BY66" s="4">
        <v>0.06</v>
      </c>
      <c r="BZ66" s="4"/>
      <c r="CA66" s="4"/>
      <c r="CB66" s="4"/>
      <c r="CC66" s="4"/>
      <c r="CD66" s="4"/>
      <c r="CE66" s="4"/>
      <c r="CF66" s="4"/>
      <c r="CG66" s="5"/>
      <c r="CH66" s="6"/>
      <c r="CI66" s="4">
        <v>3004414.42</v>
      </c>
      <c r="CJ66" s="4"/>
      <c r="CK66" s="4">
        <v>30.18</v>
      </c>
      <c r="CL66" s="4">
        <v>10.69</v>
      </c>
      <c r="CM66" s="4">
        <v>65.459999999999994</v>
      </c>
      <c r="CN66" s="4">
        <v>22.35</v>
      </c>
      <c r="CO66" s="4">
        <v>3.71</v>
      </c>
      <c r="CP66" s="4">
        <v>50</v>
      </c>
      <c r="CQ66" s="6"/>
      <c r="CR66" s="6"/>
      <c r="CS66" s="4">
        <v>275.79000000000002</v>
      </c>
      <c r="CT66" s="4">
        <v>50</v>
      </c>
      <c r="CU66" s="6"/>
      <c r="CV66" s="4"/>
      <c r="CW66" s="4"/>
      <c r="CX66" s="6"/>
      <c r="CY66" s="4">
        <v>1.66</v>
      </c>
      <c r="CZ66" s="4">
        <v>50</v>
      </c>
      <c r="DA66" s="4">
        <v>77.7</v>
      </c>
      <c r="DB66" s="6"/>
      <c r="DC66" s="4"/>
      <c r="DD66" s="4"/>
      <c r="DE66" s="4"/>
      <c r="DF66" s="6"/>
      <c r="DG66" s="4"/>
      <c r="DH66" s="4"/>
      <c r="DI66" s="4"/>
      <c r="DJ66" s="6"/>
      <c r="DK66" s="4">
        <v>0.11</v>
      </c>
      <c r="DL66" s="4">
        <v>45</v>
      </c>
      <c r="DM66" s="4">
        <v>111</v>
      </c>
      <c r="DN66" s="6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>
        <v>1.53</v>
      </c>
      <c r="DZ66" s="4"/>
      <c r="EA66" s="4"/>
      <c r="EB66" s="4"/>
      <c r="EC66" s="4"/>
      <c r="ED66" s="5"/>
      <c r="EE66" s="6"/>
      <c r="EF66" s="4">
        <v>43.43</v>
      </c>
      <c r="EG66" s="4">
        <v>56.57</v>
      </c>
      <c r="EH66" s="4">
        <v>0</v>
      </c>
      <c r="EI66" s="6"/>
      <c r="EJ66" s="4">
        <v>21.91</v>
      </c>
      <c r="EK66" s="4">
        <v>78.09</v>
      </c>
      <c r="EL66" s="4">
        <v>0</v>
      </c>
    </row>
    <row r="67" spans="1:142" x14ac:dyDescent="0.25">
      <c r="A67" s="37" t="s">
        <v>469</v>
      </c>
      <c r="B67" s="4" t="s">
        <v>470</v>
      </c>
      <c r="C67" s="4" t="s">
        <v>471</v>
      </c>
      <c r="D67" s="119" t="s">
        <v>472</v>
      </c>
      <c r="E67" s="4" t="s">
        <v>82</v>
      </c>
      <c r="F67" s="4">
        <v>93.56</v>
      </c>
      <c r="G67" s="6"/>
      <c r="H67" s="31">
        <v>15.8</v>
      </c>
      <c r="I67" s="4">
        <v>13.2</v>
      </c>
      <c r="J67" s="4">
        <v>1</v>
      </c>
      <c r="K67" s="4">
        <v>0.9</v>
      </c>
      <c r="L67" s="4">
        <v>0.7</v>
      </c>
      <c r="M67" s="31">
        <v>71.599999999999994</v>
      </c>
      <c r="N67" s="4">
        <v>87.4</v>
      </c>
      <c r="O67" s="4">
        <v>82</v>
      </c>
      <c r="P67" s="6"/>
      <c r="Q67" s="32">
        <v>0.04</v>
      </c>
      <c r="R67" s="4">
        <v>0</v>
      </c>
      <c r="S67" s="4">
        <v>0</v>
      </c>
      <c r="T67" s="4">
        <v>0</v>
      </c>
      <c r="U67" s="4">
        <v>0.4</v>
      </c>
      <c r="V67" s="31">
        <v>87</v>
      </c>
      <c r="W67" s="4">
        <v>87.4</v>
      </c>
      <c r="X67" s="4">
        <v>99</v>
      </c>
      <c r="Y67" s="5"/>
      <c r="Z67" s="6"/>
      <c r="AA67" s="4">
        <v>27445.29</v>
      </c>
      <c r="AB67" s="4">
        <v>2042674.96</v>
      </c>
      <c r="AC67" s="4">
        <v>1367877.66</v>
      </c>
      <c r="AD67" s="4">
        <v>61.64</v>
      </c>
      <c r="AE67" s="4">
        <v>7.19</v>
      </c>
      <c r="AF67" s="4"/>
      <c r="AG67" s="4">
        <v>50</v>
      </c>
      <c r="AH67" s="6"/>
      <c r="AI67" s="4">
        <v>1738.07</v>
      </c>
      <c r="AJ67" s="6"/>
      <c r="AK67" s="4"/>
      <c r="AL67" s="4">
        <v>2.36</v>
      </c>
      <c r="AM67" s="4">
        <v>0.18</v>
      </c>
      <c r="AN67" s="6"/>
      <c r="AO67" s="4">
        <v>7.0000000000000007E-2</v>
      </c>
      <c r="AP67" s="4"/>
      <c r="AQ67" s="4">
        <v>0.01</v>
      </c>
      <c r="AR67" s="4"/>
      <c r="AS67" s="4"/>
      <c r="AT67" s="4">
        <v>0.02</v>
      </c>
      <c r="AU67" s="4"/>
      <c r="AV67" s="4"/>
      <c r="AW67" s="4"/>
      <c r="AX67" s="4"/>
      <c r="AY67" s="4">
        <v>0.04</v>
      </c>
      <c r="AZ67" s="4"/>
      <c r="BA67" s="4">
        <v>7.0000000000000007E-2</v>
      </c>
      <c r="BB67" s="4">
        <v>0.08</v>
      </c>
      <c r="BC67" s="4">
        <v>0.12</v>
      </c>
      <c r="BD67" s="4">
        <v>0.27</v>
      </c>
      <c r="BE67" s="6"/>
      <c r="BF67" s="4">
        <v>975.54</v>
      </c>
      <c r="BG67" s="4">
        <v>60.63</v>
      </c>
      <c r="BH67" s="4">
        <v>7.26</v>
      </c>
      <c r="BI67" s="4">
        <v>1.05</v>
      </c>
      <c r="BJ67" s="4">
        <v>2.95</v>
      </c>
      <c r="BK67" s="4">
        <v>0.5</v>
      </c>
      <c r="BL67" s="4">
        <v>4.3099999999999996</v>
      </c>
      <c r="BM67" s="4">
        <v>0.61</v>
      </c>
      <c r="BN67" s="4">
        <v>6.5</v>
      </c>
      <c r="BO67" s="4">
        <v>19.600000000000001</v>
      </c>
      <c r="BP67" s="6"/>
      <c r="BQ67" s="4">
        <v>0.24</v>
      </c>
      <c r="BR67" s="4">
        <v>7.4</v>
      </c>
      <c r="BS67" s="4"/>
      <c r="BT67" s="4"/>
      <c r="BU67" s="4"/>
      <c r="BV67" s="4"/>
      <c r="BW67" s="4"/>
      <c r="BX67" s="4">
        <v>0.01</v>
      </c>
      <c r="BY67" s="4">
        <v>0.14000000000000001</v>
      </c>
      <c r="BZ67" s="4"/>
      <c r="CA67" s="4"/>
      <c r="CB67" s="4">
        <v>0.08</v>
      </c>
      <c r="CC67" s="4"/>
      <c r="CD67" s="4"/>
      <c r="CE67" s="4"/>
      <c r="CF67" s="4"/>
      <c r="CG67" s="5"/>
      <c r="CH67" s="6"/>
      <c r="CI67" s="4">
        <v>1429916.42</v>
      </c>
      <c r="CJ67" s="4"/>
      <c r="CK67" s="4"/>
      <c r="CL67" s="4">
        <v>39.86</v>
      </c>
      <c r="CM67" s="4">
        <v>69.55</v>
      </c>
      <c r="CN67" s="4">
        <v>46.28</v>
      </c>
      <c r="CO67" s="4"/>
      <c r="CP67" s="4"/>
      <c r="CQ67" s="6"/>
      <c r="CR67" s="6"/>
      <c r="CS67" s="4">
        <v>220.44</v>
      </c>
      <c r="CT67" s="4">
        <v>50</v>
      </c>
      <c r="CU67" s="6"/>
      <c r="CV67" s="4"/>
      <c r="CW67" s="4"/>
      <c r="CX67" s="6"/>
      <c r="CY67" s="4">
        <v>9.57</v>
      </c>
      <c r="CZ67" s="4">
        <v>50</v>
      </c>
      <c r="DA67" s="4">
        <v>59.19</v>
      </c>
      <c r="DB67" s="6"/>
      <c r="DC67" s="4"/>
      <c r="DD67" s="4"/>
      <c r="DE67" s="4"/>
      <c r="DF67" s="6"/>
      <c r="DG67" s="4"/>
      <c r="DH67" s="4"/>
      <c r="DI67" s="4"/>
      <c r="DJ67" s="6"/>
      <c r="DK67" s="4">
        <v>0.03</v>
      </c>
      <c r="DL67" s="4">
        <v>45</v>
      </c>
      <c r="DM67" s="4">
        <v>2.21</v>
      </c>
      <c r="DN67" s="6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>
        <v>1.72</v>
      </c>
      <c r="DZ67" s="4"/>
      <c r="EA67" s="4"/>
      <c r="EB67" s="4"/>
      <c r="EC67" s="4"/>
      <c r="ED67" s="5"/>
      <c r="EE67" s="6"/>
      <c r="EF67" s="4">
        <v>20.22</v>
      </c>
      <c r="EG67" s="4">
        <v>79.78</v>
      </c>
      <c r="EH67" s="4">
        <v>0</v>
      </c>
      <c r="EI67" s="6"/>
      <c r="EJ67" s="4">
        <v>0</v>
      </c>
      <c r="EK67" s="4">
        <v>0</v>
      </c>
      <c r="EL67" s="4">
        <v>0</v>
      </c>
    </row>
    <row r="68" spans="1:142" x14ac:dyDescent="0.25">
      <c r="A68" s="37" t="s">
        <v>473</v>
      </c>
      <c r="B68" s="4" t="s">
        <v>474</v>
      </c>
      <c r="C68" s="4" t="s">
        <v>475</v>
      </c>
      <c r="D68" s="119" t="s">
        <v>476</v>
      </c>
      <c r="E68" s="4" t="s">
        <v>82</v>
      </c>
      <c r="F68" s="4">
        <v>99.36</v>
      </c>
      <c r="G68" s="6"/>
      <c r="H68" s="31">
        <v>24.5</v>
      </c>
      <c r="I68" s="4">
        <v>21</v>
      </c>
      <c r="J68" s="4">
        <v>0.9</v>
      </c>
      <c r="K68" s="4">
        <v>1.9</v>
      </c>
      <c r="L68" s="4">
        <v>0.7</v>
      </c>
      <c r="M68" s="31">
        <v>62.9</v>
      </c>
      <c r="N68" s="4">
        <v>87.4</v>
      </c>
      <c r="O68" s="4">
        <v>72</v>
      </c>
      <c r="P68" s="6"/>
      <c r="Q68" s="32">
        <v>24.2</v>
      </c>
      <c r="R68" s="4">
        <v>21</v>
      </c>
      <c r="S68" s="4">
        <v>0.9</v>
      </c>
      <c r="T68" s="4">
        <v>1.8</v>
      </c>
      <c r="U68" s="4">
        <v>0.4</v>
      </c>
      <c r="V68" s="31">
        <v>63.2</v>
      </c>
      <c r="W68" s="4">
        <v>87.4</v>
      </c>
      <c r="X68" s="4">
        <v>72</v>
      </c>
      <c r="Y68" s="5"/>
      <c r="Z68" s="6"/>
      <c r="AA68" s="4">
        <v>75605.81</v>
      </c>
      <c r="AB68" s="4">
        <v>5614287.25</v>
      </c>
      <c r="AC68" s="4">
        <v>5614287.25</v>
      </c>
      <c r="AD68" s="4">
        <v>54.34</v>
      </c>
      <c r="AE68" s="4">
        <v>5.75</v>
      </c>
      <c r="AF68" s="4">
        <v>18896.3</v>
      </c>
      <c r="AG68" s="4">
        <v>50</v>
      </c>
      <c r="AH68" s="6"/>
      <c r="AI68" s="4">
        <v>22689.93</v>
      </c>
      <c r="AJ68" s="6"/>
      <c r="AK68" s="4"/>
      <c r="AL68" s="4">
        <v>8.8699999999999992</v>
      </c>
      <c r="AM68" s="4">
        <v>5.77</v>
      </c>
      <c r="AN68" s="6"/>
      <c r="AO68" s="4">
        <v>0.61</v>
      </c>
      <c r="AP68" s="4">
        <v>0.02</v>
      </c>
      <c r="AQ68" s="4">
        <v>0.08</v>
      </c>
      <c r="AR68" s="4"/>
      <c r="AS68" s="4"/>
      <c r="AT68" s="4">
        <v>0.51</v>
      </c>
      <c r="AU68" s="4">
        <v>0.23</v>
      </c>
      <c r="AV68" s="4"/>
      <c r="AW68" s="4"/>
      <c r="AX68" s="4"/>
      <c r="AY68" s="4">
        <v>0.28999999999999998</v>
      </c>
      <c r="AZ68" s="4">
        <v>0.02</v>
      </c>
      <c r="BA68" s="4">
        <v>0.63</v>
      </c>
      <c r="BB68" s="4"/>
      <c r="BC68" s="4">
        <v>0.33</v>
      </c>
      <c r="BD68" s="4">
        <v>0.35</v>
      </c>
      <c r="BE68" s="6"/>
      <c r="BF68" s="4">
        <v>592.27</v>
      </c>
      <c r="BG68" s="4">
        <v>42.98</v>
      </c>
      <c r="BH68" s="4">
        <v>25.24</v>
      </c>
      <c r="BI68" s="4"/>
      <c r="BJ68" s="4"/>
      <c r="BK68" s="4">
        <v>0.38</v>
      </c>
      <c r="BL68" s="4">
        <v>2.8</v>
      </c>
      <c r="BM68" s="4"/>
      <c r="BN68" s="4"/>
      <c r="BO68" s="4"/>
      <c r="BP68" s="6"/>
      <c r="BQ68" s="4">
        <v>0.12</v>
      </c>
      <c r="BR68" s="4">
        <v>4.38</v>
      </c>
      <c r="BS68" s="4"/>
      <c r="BT68" s="4"/>
      <c r="BU68" s="4"/>
      <c r="BV68" s="4"/>
      <c r="BW68" s="4"/>
      <c r="BX68" s="4"/>
      <c r="BY68" s="4">
        <v>0.11</v>
      </c>
      <c r="BZ68" s="4"/>
      <c r="CA68" s="4"/>
      <c r="CB68" s="4"/>
      <c r="CC68" s="4"/>
      <c r="CD68" s="4"/>
      <c r="CE68" s="4"/>
      <c r="CF68" s="4"/>
      <c r="CG68" s="5"/>
      <c r="CH68" s="6"/>
      <c r="CI68" s="4">
        <v>5650324.3399999999</v>
      </c>
      <c r="CJ68" s="4">
        <v>18896.3</v>
      </c>
      <c r="CK68" s="4">
        <v>13.38</v>
      </c>
      <c r="CL68" s="4">
        <v>20.25</v>
      </c>
      <c r="CM68" s="4">
        <v>80.66</v>
      </c>
      <c r="CN68" s="4">
        <v>39.83</v>
      </c>
      <c r="CO68" s="4">
        <v>0.19</v>
      </c>
      <c r="CP68" s="4">
        <v>49.43</v>
      </c>
      <c r="CQ68" s="6"/>
      <c r="CR68" s="6"/>
      <c r="CS68" s="4">
        <v>216.54</v>
      </c>
      <c r="CT68" s="4">
        <v>49</v>
      </c>
      <c r="CU68" s="6"/>
      <c r="CV68" s="4">
        <v>6.69</v>
      </c>
      <c r="CW68" s="4">
        <v>50</v>
      </c>
      <c r="CX68" s="6"/>
      <c r="CY68" s="4"/>
      <c r="CZ68" s="4"/>
      <c r="DA68" s="4"/>
      <c r="DB68" s="6"/>
      <c r="DC68" s="4"/>
      <c r="DD68" s="4"/>
      <c r="DE68" s="4"/>
      <c r="DF68" s="6"/>
      <c r="DG68" s="4"/>
      <c r="DH68" s="4"/>
      <c r="DI68" s="4"/>
      <c r="DJ68" s="6"/>
      <c r="DK68" s="4">
        <v>0.04</v>
      </c>
      <c r="DL68" s="4">
        <v>45</v>
      </c>
      <c r="DM68" s="4">
        <v>176</v>
      </c>
      <c r="DN68" s="6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>
        <v>0.84</v>
      </c>
      <c r="DZ68" s="4"/>
      <c r="EA68" s="4"/>
      <c r="EB68" s="4"/>
      <c r="EC68" s="4"/>
      <c r="ED68" s="5"/>
      <c r="EE68" s="6"/>
      <c r="EF68" s="4">
        <v>100</v>
      </c>
      <c r="EG68" s="4">
        <v>0</v>
      </c>
      <c r="EH68" s="4">
        <v>0</v>
      </c>
      <c r="EI68" s="6"/>
      <c r="EJ68" s="4">
        <v>100</v>
      </c>
      <c r="EK68" s="4">
        <v>0</v>
      </c>
      <c r="EL68" s="4">
        <v>0</v>
      </c>
    </row>
    <row r="69" spans="1:142" x14ac:dyDescent="0.25">
      <c r="A69" s="37" t="s">
        <v>477</v>
      </c>
      <c r="B69" s="4" t="s">
        <v>478</v>
      </c>
      <c r="C69" s="4" t="s">
        <v>479</v>
      </c>
      <c r="D69" s="119" t="s">
        <v>480</v>
      </c>
      <c r="E69" s="4" t="s">
        <v>82</v>
      </c>
      <c r="F69" s="4">
        <v>97</v>
      </c>
      <c r="G69" s="6"/>
      <c r="H69" s="31">
        <v>20.399999999999999</v>
      </c>
      <c r="I69" s="4">
        <v>17.7</v>
      </c>
      <c r="J69" s="4">
        <v>0.6</v>
      </c>
      <c r="K69" s="4">
        <v>1.3</v>
      </c>
      <c r="L69" s="4">
        <v>0.7</v>
      </c>
      <c r="M69" s="31">
        <v>67</v>
      </c>
      <c r="N69" s="4">
        <v>87.4</v>
      </c>
      <c r="O69" s="4">
        <v>77</v>
      </c>
      <c r="P69" s="6"/>
      <c r="Q69" s="32">
        <v>20.3</v>
      </c>
      <c r="R69" s="4">
        <v>17.7</v>
      </c>
      <c r="S69" s="4">
        <v>0.6</v>
      </c>
      <c r="T69" s="4">
        <v>1.5</v>
      </c>
      <c r="U69" s="4">
        <v>0.4</v>
      </c>
      <c r="V69" s="31">
        <v>67.099999999999994</v>
      </c>
      <c r="W69" s="4">
        <v>87.4</v>
      </c>
      <c r="X69" s="4">
        <v>77</v>
      </c>
      <c r="Y69" s="5"/>
      <c r="Z69" s="6"/>
      <c r="AA69" s="4">
        <v>28618.75</v>
      </c>
      <c r="AB69" s="4">
        <v>2184473.46</v>
      </c>
      <c r="AC69" s="4">
        <v>2184473.46</v>
      </c>
      <c r="AD69" s="4">
        <v>67.22</v>
      </c>
      <c r="AE69" s="4">
        <v>6.8</v>
      </c>
      <c r="AF69" s="4">
        <v>12539.16</v>
      </c>
      <c r="AG69" s="4">
        <v>50</v>
      </c>
      <c r="AH69" s="6"/>
      <c r="AI69" s="4">
        <v>23316.86</v>
      </c>
      <c r="AJ69" s="6"/>
      <c r="AK69" s="4">
        <v>1.4</v>
      </c>
      <c r="AL69" s="4">
        <v>9.66</v>
      </c>
      <c r="AM69" s="4">
        <v>5.3</v>
      </c>
      <c r="AN69" s="6"/>
      <c r="AO69" s="4">
        <v>1.61</v>
      </c>
      <c r="AP69" s="4"/>
      <c r="AQ69" s="4">
        <v>0.02</v>
      </c>
      <c r="AR69" s="4"/>
      <c r="AS69" s="4"/>
      <c r="AT69" s="4"/>
      <c r="AU69" s="4"/>
      <c r="AV69" s="4"/>
      <c r="AW69" s="4"/>
      <c r="AX69" s="4"/>
      <c r="AY69" s="4">
        <v>0.81</v>
      </c>
      <c r="AZ69" s="4"/>
      <c r="BA69" s="4">
        <v>1.63</v>
      </c>
      <c r="BB69" s="4">
        <v>0.17</v>
      </c>
      <c r="BC69" s="4">
        <v>0.03</v>
      </c>
      <c r="BD69" s="4">
        <v>0.13</v>
      </c>
      <c r="BE69" s="6"/>
      <c r="BF69" s="4">
        <v>1019.17</v>
      </c>
      <c r="BG69" s="4">
        <v>36.61</v>
      </c>
      <c r="BH69" s="4">
        <v>8.1199999999999992</v>
      </c>
      <c r="BI69" s="4"/>
      <c r="BJ69" s="4"/>
      <c r="BK69" s="4">
        <v>0.39</v>
      </c>
      <c r="BL69" s="4">
        <v>2.8</v>
      </c>
      <c r="BM69" s="4">
        <v>0</v>
      </c>
      <c r="BN69" s="4"/>
      <c r="BO69" s="4"/>
      <c r="BP69" s="6"/>
      <c r="BQ69" s="4"/>
      <c r="BR69" s="4">
        <v>5.37</v>
      </c>
      <c r="BS69" s="4"/>
      <c r="BT69" s="4"/>
      <c r="BU69" s="4"/>
      <c r="BV69" s="4"/>
      <c r="BW69" s="4"/>
      <c r="BX69" s="4"/>
      <c r="BY69" s="4">
        <v>0.02</v>
      </c>
      <c r="BZ69" s="4"/>
      <c r="CA69" s="4"/>
      <c r="CB69" s="4"/>
      <c r="CC69" s="4"/>
      <c r="CD69" s="4"/>
      <c r="CE69" s="4"/>
      <c r="CF69" s="4"/>
      <c r="CG69" s="5"/>
      <c r="CH69" s="6"/>
      <c r="CI69" s="4">
        <v>2252134.94</v>
      </c>
      <c r="CJ69" s="4">
        <v>12539.16</v>
      </c>
      <c r="CK69" s="4">
        <v>33.229999999999997</v>
      </c>
      <c r="CL69" s="4">
        <v>34.630000000000003</v>
      </c>
      <c r="CM69" s="4">
        <v>102.74</v>
      </c>
      <c r="CN69" s="4">
        <v>33.31</v>
      </c>
      <c r="CO69" s="4">
        <v>13.43</v>
      </c>
      <c r="CP69" s="4">
        <v>48</v>
      </c>
      <c r="CQ69" s="6"/>
      <c r="CR69" s="6"/>
      <c r="CS69" s="4">
        <v>243.6</v>
      </c>
      <c r="CT69" s="4">
        <v>48</v>
      </c>
      <c r="CU69" s="6"/>
      <c r="CV69" s="4">
        <v>5.57</v>
      </c>
      <c r="CW69" s="4">
        <v>50</v>
      </c>
      <c r="CX69" s="6"/>
      <c r="CY69" s="4"/>
      <c r="CZ69" s="4"/>
      <c r="DA69" s="4"/>
      <c r="DB69" s="6"/>
      <c r="DC69" s="4"/>
      <c r="DD69" s="4"/>
      <c r="DE69" s="4"/>
      <c r="DF69" s="6"/>
      <c r="DG69" s="4"/>
      <c r="DH69" s="4"/>
      <c r="DI69" s="4"/>
      <c r="DJ69" s="6"/>
      <c r="DK69" s="4">
        <v>0.06</v>
      </c>
      <c r="DL69" s="4">
        <v>45</v>
      </c>
      <c r="DM69" s="4">
        <v>28.4</v>
      </c>
      <c r="DN69" s="6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>
        <v>0.63</v>
      </c>
      <c r="DZ69" s="4"/>
      <c r="EA69" s="4"/>
      <c r="EB69" s="4"/>
      <c r="EC69" s="4"/>
      <c r="ED69" s="5"/>
      <c r="EE69" s="6"/>
      <c r="EF69" s="4">
        <v>55.43</v>
      </c>
      <c r="EG69" s="4">
        <v>44.57</v>
      </c>
      <c r="EH69" s="4">
        <v>0</v>
      </c>
      <c r="EI69" s="6"/>
      <c r="EJ69" s="4">
        <v>78.47</v>
      </c>
      <c r="EK69" s="4">
        <v>21.53</v>
      </c>
      <c r="EL69" s="4">
        <v>0</v>
      </c>
    </row>
    <row r="70" spans="1:142" x14ac:dyDescent="0.25">
      <c r="A70" s="37" t="s">
        <v>481</v>
      </c>
      <c r="B70" s="4" t="s">
        <v>482</v>
      </c>
      <c r="C70" s="4" t="s">
        <v>483</v>
      </c>
      <c r="D70" s="119" t="s">
        <v>484</v>
      </c>
      <c r="E70" s="4" t="s">
        <v>82</v>
      </c>
      <c r="F70" s="4">
        <v>80.599999999999994</v>
      </c>
      <c r="G70" s="6"/>
      <c r="H70" s="31">
        <v>27.4</v>
      </c>
      <c r="I70" s="4">
        <v>23.7</v>
      </c>
      <c r="J70" s="4">
        <v>1.1000000000000001</v>
      </c>
      <c r="K70" s="4">
        <v>1.9</v>
      </c>
      <c r="L70" s="4">
        <v>0.7</v>
      </c>
      <c r="M70" s="31">
        <v>60</v>
      </c>
      <c r="N70" s="4">
        <v>87.4</v>
      </c>
      <c r="O70" s="4">
        <v>69</v>
      </c>
      <c r="P70" s="6"/>
      <c r="Q70" s="32">
        <v>27.1</v>
      </c>
      <c r="R70" s="4">
        <v>23.7</v>
      </c>
      <c r="S70" s="4">
        <v>1.1000000000000001</v>
      </c>
      <c r="T70" s="4">
        <v>1.8</v>
      </c>
      <c r="U70" s="4">
        <v>0.4</v>
      </c>
      <c r="V70" s="31">
        <v>60.3</v>
      </c>
      <c r="W70" s="4">
        <v>87.4</v>
      </c>
      <c r="X70" s="4">
        <v>69</v>
      </c>
      <c r="Y70" s="5"/>
      <c r="Z70" s="6"/>
      <c r="AA70" s="4">
        <v>51770.5</v>
      </c>
      <c r="AB70" s="4">
        <v>3603961.74</v>
      </c>
      <c r="AC70" s="4">
        <v>3603961.74</v>
      </c>
      <c r="AD70" s="4">
        <v>191.14</v>
      </c>
      <c r="AE70" s="4">
        <v>14.65</v>
      </c>
      <c r="AF70" s="4"/>
      <c r="AG70" s="4">
        <v>50</v>
      </c>
      <c r="AH70" s="6"/>
      <c r="AI70" s="4">
        <v>2292.08</v>
      </c>
      <c r="AJ70" s="6"/>
      <c r="AK70" s="4"/>
      <c r="AL70" s="4">
        <v>14.96</v>
      </c>
      <c r="AM70" s="4">
        <v>8.74</v>
      </c>
      <c r="AN70" s="6"/>
      <c r="AO70" s="4">
        <v>0.45</v>
      </c>
      <c r="AP70" s="4">
        <v>0.1</v>
      </c>
      <c r="AQ70" s="4">
        <v>0.49</v>
      </c>
      <c r="AR70" s="4"/>
      <c r="AS70" s="4"/>
      <c r="AT70" s="4">
        <v>0.82</v>
      </c>
      <c r="AU70" s="4">
        <v>0.01</v>
      </c>
      <c r="AV70" s="4"/>
      <c r="AW70" s="4">
        <v>0.04</v>
      </c>
      <c r="AX70" s="4"/>
      <c r="AY70" s="4">
        <v>0.03</v>
      </c>
      <c r="AZ70" s="4"/>
      <c r="BA70" s="4">
        <v>1.47</v>
      </c>
      <c r="BB70" s="4"/>
      <c r="BC70" s="4">
        <v>0.28000000000000003</v>
      </c>
      <c r="BD70" s="4"/>
      <c r="BE70" s="6"/>
      <c r="BF70" s="4">
        <v>827.89</v>
      </c>
      <c r="BG70" s="4">
        <v>3.88</v>
      </c>
      <c r="BH70" s="4">
        <v>12.24</v>
      </c>
      <c r="BI70" s="4">
        <v>11.7</v>
      </c>
      <c r="BJ70" s="4"/>
      <c r="BK70" s="4">
        <v>0.38</v>
      </c>
      <c r="BL70" s="4">
        <v>2.8</v>
      </c>
      <c r="BM70" s="4"/>
      <c r="BN70" s="4">
        <v>2.8</v>
      </c>
      <c r="BO70" s="4"/>
      <c r="BP70" s="6"/>
      <c r="BQ70" s="4">
        <v>0.7</v>
      </c>
      <c r="BR70" s="4">
        <v>3.5</v>
      </c>
      <c r="BS70" s="4"/>
      <c r="BT70" s="4"/>
      <c r="BU70" s="4"/>
      <c r="BV70" s="4"/>
      <c r="BW70" s="4"/>
      <c r="BX70" s="4"/>
      <c r="BY70" s="4">
        <v>0.01</v>
      </c>
      <c r="BZ70" s="4"/>
      <c r="CA70" s="4"/>
      <c r="CB70" s="4"/>
      <c r="CC70" s="4"/>
      <c r="CD70" s="4"/>
      <c r="CE70" s="4"/>
      <c r="CF70" s="4"/>
      <c r="CG70" s="5"/>
      <c r="CH70" s="6"/>
      <c r="CI70" s="4">
        <v>39874646.289999999</v>
      </c>
      <c r="CJ70" s="4"/>
      <c r="CK70" s="4">
        <v>8.86</v>
      </c>
      <c r="CL70" s="4">
        <v>68.849999999999994</v>
      </c>
      <c r="CM70" s="4"/>
      <c r="CN70" s="4">
        <v>68.239999999999995</v>
      </c>
      <c r="CO70" s="4">
        <v>0.35</v>
      </c>
      <c r="CP70" s="4">
        <v>50</v>
      </c>
      <c r="CQ70" s="6"/>
      <c r="CR70" s="6"/>
      <c r="CS70" s="4">
        <v>285.27999999999997</v>
      </c>
      <c r="CT70" s="4">
        <v>50</v>
      </c>
      <c r="CU70" s="6"/>
      <c r="CV70" s="4"/>
      <c r="CW70" s="4"/>
      <c r="CX70" s="6"/>
      <c r="CY70" s="4"/>
      <c r="CZ70" s="4"/>
      <c r="DA70" s="4"/>
      <c r="DB70" s="6"/>
      <c r="DC70" s="4"/>
      <c r="DD70" s="4"/>
      <c r="DE70" s="4"/>
      <c r="DF70" s="6"/>
      <c r="DG70" s="4">
        <v>2.5</v>
      </c>
      <c r="DH70" s="4">
        <v>35</v>
      </c>
      <c r="DI70" s="4">
        <v>20.97</v>
      </c>
      <c r="DJ70" s="6"/>
      <c r="DK70" s="4"/>
      <c r="DL70" s="4"/>
      <c r="DM70" s="4"/>
      <c r="DN70" s="6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>
        <v>0.01</v>
      </c>
      <c r="DZ70" s="4"/>
      <c r="EA70" s="4"/>
      <c r="EB70" s="4"/>
      <c r="EC70" s="4"/>
      <c r="ED70" s="5"/>
      <c r="EE70" s="6"/>
      <c r="EF70" s="4">
        <v>100</v>
      </c>
      <c r="EG70" s="4">
        <v>0</v>
      </c>
      <c r="EH70" s="4">
        <v>0</v>
      </c>
      <c r="EI70" s="6"/>
      <c r="EJ70" s="4">
        <v>100</v>
      </c>
      <c r="EK70" s="4">
        <v>0</v>
      </c>
      <c r="EL70" s="4">
        <v>0</v>
      </c>
    </row>
    <row r="71" spans="1:142" x14ac:dyDescent="0.25">
      <c r="A71" s="37" t="s">
        <v>485</v>
      </c>
      <c r="B71" s="4" t="s">
        <v>486</v>
      </c>
      <c r="C71" s="4" t="s">
        <v>318</v>
      </c>
      <c r="D71" s="119" t="s">
        <v>319</v>
      </c>
      <c r="E71" s="4" t="s">
        <v>82</v>
      </c>
      <c r="F71" s="4">
        <v>90.68</v>
      </c>
      <c r="G71" s="6"/>
      <c r="H71" s="31">
        <v>21.5</v>
      </c>
      <c r="I71" s="4">
        <v>17.8</v>
      </c>
      <c r="J71" s="4">
        <v>1.1000000000000001</v>
      </c>
      <c r="K71" s="4">
        <v>1.9</v>
      </c>
      <c r="L71" s="4">
        <v>0.7</v>
      </c>
      <c r="M71" s="31">
        <v>65.900000000000006</v>
      </c>
      <c r="N71" s="4">
        <v>87.4</v>
      </c>
      <c r="O71" s="4">
        <v>75</v>
      </c>
      <c r="P71" s="6"/>
      <c r="Q71" s="32">
        <v>21.2</v>
      </c>
      <c r="R71" s="4">
        <v>17.8</v>
      </c>
      <c r="S71" s="4">
        <v>1.1000000000000001</v>
      </c>
      <c r="T71" s="4">
        <v>1.8</v>
      </c>
      <c r="U71" s="4">
        <v>0.4</v>
      </c>
      <c r="V71" s="31">
        <v>66.2</v>
      </c>
      <c r="W71" s="4">
        <v>87.4</v>
      </c>
      <c r="X71" s="4">
        <v>76</v>
      </c>
      <c r="Y71" s="5"/>
      <c r="Z71" s="6"/>
      <c r="AA71" s="4">
        <v>40433.4</v>
      </c>
      <c r="AB71" s="4">
        <v>1876090.2</v>
      </c>
      <c r="AC71" s="4">
        <v>1876090.2</v>
      </c>
      <c r="AD71" s="4">
        <v>71.900000000000006</v>
      </c>
      <c r="AE71" s="4">
        <v>6.4</v>
      </c>
      <c r="AF71" s="4"/>
      <c r="AG71" s="4">
        <v>50</v>
      </c>
      <c r="AH71" s="6"/>
      <c r="AI71" s="4">
        <v>630.79</v>
      </c>
      <c r="AJ71" s="6"/>
      <c r="AK71" s="4"/>
      <c r="AL71" s="4">
        <v>34.85</v>
      </c>
      <c r="AM71" s="4">
        <v>8.35</v>
      </c>
      <c r="AN71" s="6"/>
      <c r="AO71" s="4">
        <v>0.91</v>
      </c>
      <c r="AP71" s="4">
        <v>0.11</v>
      </c>
      <c r="AQ71" s="4">
        <v>0.54</v>
      </c>
      <c r="AR71" s="4"/>
      <c r="AS71" s="4"/>
      <c r="AT71" s="4"/>
      <c r="AU71" s="4"/>
      <c r="AV71" s="4"/>
      <c r="AW71" s="4">
        <v>0.05</v>
      </c>
      <c r="AX71" s="4"/>
      <c r="AY71" s="4">
        <v>0.09</v>
      </c>
      <c r="AZ71" s="4">
        <v>0.05</v>
      </c>
      <c r="BA71" s="4">
        <v>0.97</v>
      </c>
      <c r="BB71" s="4">
        <v>0.01</v>
      </c>
      <c r="BC71" s="4">
        <v>0.4</v>
      </c>
      <c r="BD71" s="4">
        <v>0</v>
      </c>
      <c r="BE71" s="6"/>
      <c r="BF71" s="4">
        <v>234.96</v>
      </c>
      <c r="BG71" s="4">
        <v>6.14</v>
      </c>
      <c r="BH71" s="4">
        <v>3.92</v>
      </c>
      <c r="BI71" s="4">
        <v>8.7200000000000006</v>
      </c>
      <c r="BJ71" s="4"/>
      <c r="BK71" s="4">
        <v>0.38</v>
      </c>
      <c r="BL71" s="4">
        <v>2.8</v>
      </c>
      <c r="BM71" s="4">
        <v>0</v>
      </c>
      <c r="BN71" s="4">
        <v>18.100000000000001</v>
      </c>
      <c r="BO71" s="4"/>
      <c r="BP71" s="6"/>
      <c r="BQ71" s="4">
        <v>0.03</v>
      </c>
      <c r="BR71" s="4">
        <v>0.55000000000000004</v>
      </c>
      <c r="BS71" s="4"/>
      <c r="BT71" s="4"/>
      <c r="BU71" s="4"/>
      <c r="BV71" s="4"/>
      <c r="BW71" s="4"/>
      <c r="BX71" s="4">
        <v>0</v>
      </c>
      <c r="BY71" s="4">
        <v>0.18</v>
      </c>
      <c r="BZ71" s="4"/>
      <c r="CA71" s="4"/>
      <c r="CB71" s="4"/>
      <c r="CC71" s="4"/>
      <c r="CD71" s="4"/>
      <c r="CE71" s="4"/>
      <c r="CF71" s="4"/>
      <c r="CG71" s="5"/>
      <c r="CH71" s="6"/>
      <c r="CI71" s="4">
        <v>1876090.2</v>
      </c>
      <c r="CJ71" s="4"/>
      <c r="CK71" s="4">
        <v>13.77</v>
      </c>
      <c r="CL71" s="4">
        <v>12.31</v>
      </c>
      <c r="CM71" s="4">
        <v>95.2</v>
      </c>
      <c r="CN71" s="4">
        <v>33.020000000000003</v>
      </c>
      <c r="CO71" s="4"/>
      <c r="CP71" s="4"/>
      <c r="CQ71" s="6"/>
      <c r="CR71" s="6"/>
      <c r="CS71" s="4">
        <v>257.48</v>
      </c>
      <c r="CT71" s="4">
        <v>50</v>
      </c>
      <c r="CU71" s="6"/>
      <c r="CV71" s="4"/>
      <c r="CW71" s="4"/>
      <c r="CX71" s="6"/>
      <c r="CY71" s="4"/>
      <c r="CZ71" s="4"/>
      <c r="DA71" s="4"/>
      <c r="DB71" s="6"/>
      <c r="DC71" s="4"/>
      <c r="DD71" s="4"/>
      <c r="DE71" s="4"/>
      <c r="DF71" s="6"/>
      <c r="DG71" s="4"/>
      <c r="DH71" s="4"/>
      <c r="DI71" s="4"/>
      <c r="DJ71" s="6"/>
      <c r="DK71" s="4">
        <v>0.28999999999999998</v>
      </c>
      <c r="DL71" s="4">
        <v>45</v>
      </c>
      <c r="DM71" s="4">
        <v>31.1</v>
      </c>
      <c r="DN71" s="6"/>
      <c r="DO71" s="4"/>
      <c r="DP71" s="4"/>
      <c r="DQ71" s="4"/>
      <c r="DR71" s="4">
        <v>0.12</v>
      </c>
      <c r="DS71" s="4">
        <v>0</v>
      </c>
      <c r="DT71" s="4"/>
      <c r="DU71" s="4"/>
      <c r="DV71" s="4"/>
      <c r="DW71" s="4"/>
      <c r="DX71" s="4"/>
      <c r="DY71" s="4">
        <v>1.03</v>
      </c>
      <c r="DZ71" s="4"/>
      <c r="EA71" s="4"/>
      <c r="EB71" s="4"/>
      <c r="EC71" s="4"/>
      <c r="ED71" s="5"/>
      <c r="EE71" s="6"/>
      <c r="EF71" s="4">
        <v>100</v>
      </c>
      <c r="EG71" s="4">
        <v>0</v>
      </c>
      <c r="EH71" s="4">
        <v>0</v>
      </c>
      <c r="EI71" s="6"/>
      <c r="EJ71" s="4">
        <v>100</v>
      </c>
      <c r="EK71" s="4">
        <v>0</v>
      </c>
      <c r="EL71" s="4">
        <v>0</v>
      </c>
    </row>
    <row r="72" spans="1:142" x14ac:dyDescent="0.25">
      <c r="A72" s="37" t="s">
        <v>487</v>
      </c>
      <c r="B72" s="4" t="s">
        <v>488</v>
      </c>
      <c r="C72" s="4" t="s">
        <v>318</v>
      </c>
      <c r="D72" s="119" t="s">
        <v>319</v>
      </c>
      <c r="E72" s="4" t="s">
        <v>82</v>
      </c>
      <c r="F72" s="4">
        <v>90.68</v>
      </c>
      <c r="G72" s="6"/>
      <c r="H72" s="31">
        <v>17.2</v>
      </c>
      <c r="I72" s="4">
        <v>13.6</v>
      </c>
      <c r="J72" s="4">
        <v>1</v>
      </c>
      <c r="K72" s="4">
        <v>1.9</v>
      </c>
      <c r="L72" s="4">
        <v>0.7</v>
      </c>
      <c r="M72" s="31">
        <v>70.2</v>
      </c>
      <c r="N72" s="4">
        <v>87.4</v>
      </c>
      <c r="O72" s="4">
        <v>80</v>
      </c>
      <c r="P72" s="6"/>
      <c r="Q72" s="32">
        <v>16.899999999999999</v>
      </c>
      <c r="R72" s="4">
        <v>13.6</v>
      </c>
      <c r="S72" s="4">
        <v>1</v>
      </c>
      <c r="T72" s="4">
        <v>1.8</v>
      </c>
      <c r="U72" s="4">
        <v>0.4</v>
      </c>
      <c r="V72" s="31">
        <v>70.5</v>
      </c>
      <c r="W72" s="4">
        <v>87.4</v>
      </c>
      <c r="X72" s="4">
        <v>81</v>
      </c>
      <c r="Y72" s="5"/>
      <c r="Z72" s="6"/>
      <c r="AA72" s="4">
        <v>46939.39</v>
      </c>
      <c r="AB72" s="4">
        <v>2715942.9</v>
      </c>
      <c r="AC72" s="4">
        <v>2715942.9</v>
      </c>
      <c r="AD72" s="4">
        <v>48.57</v>
      </c>
      <c r="AE72" s="4">
        <v>5.5</v>
      </c>
      <c r="AF72" s="4"/>
      <c r="AG72" s="4">
        <v>50</v>
      </c>
      <c r="AH72" s="6"/>
      <c r="AI72" s="4">
        <v>6832.03</v>
      </c>
      <c r="AJ72" s="6"/>
      <c r="AK72" s="4"/>
      <c r="AL72" s="4">
        <v>13.15</v>
      </c>
      <c r="AM72" s="4">
        <v>3.31</v>
      </c>
      <c r="AN72" s="6"/>
      <c r="AO72" s="4">
        <v>0.46</v>
      </c>
      <c r="AP72" s="4">
        <v>0.11</v>
      </c>
      <c r="AQ72" s="4">
        <v>0.56999999999999995</v>
      </c>
      <c r="AR72" s="4">
        <v>0</v>
      </c>
      <c r="AS72" s="4">
        <v>0.01</v>
      </c>
      <c r="AT72" s="4">
        <v>0.3</v>
      </c>
      <c r="AU72" s="4"/>
      <c r="AV72" s="4"/>
      <c r="AW72" s="4">
        <v>0.14000000000000001</v>
      </c>
      <c r="AX72" s="4"/>
      <c r="AY72" s="4">
        <v>0.08</v>
      </c>
      <c r="AZ72" s="4"/>
      <c r="BA72" s="4">
        <v>1.27</v>
      </c>
      <c r="BB72" s="4">
        <v>0</v>
      </c>
      <c r="BC72" s="4">
        <v>0.36</v>
      </c>
      <c r="BD72" s="4">
        <v>0</v>
      </c>
      <c r="BE72" s="6"/>
      <c r="BF72" s="4">
        <v>318.82</v>
      </c>
      <c r="BG72" s="4">
        <v>19.940000000000001</v>
      </c>
      <c r="BH72" s="4">
        <v>9.9600000000000009</v>
      </c>
      <c r="BI72" s="4">
        <v>9.6199999999999992</v>
      </c>
      <c r="BJ72" s="4"/>
      <c r="BK72" s="4">
        <v>0.38</v>
      </c>
      <c r="BL72" s="4">
        <v>2.8</v>
      </c>
      <c r="BM72" s="4">
        <v>0</v>
      </c>
      <c r="BN72" s="4">
        <v>21.92</v>
      </c>
      <c r="BO72" s="4"/>
      <c r="BP72" s="6"/>
      <c r="BQ72" s="4">
        <v>0.02</v>
      </c>
      <c r="BR72" s="4">
        <v>0.42</v>
      </c>
      <c r="BS72" s="4"/>
      <c r="BT72" s="4"/>
      <c r="BU72" s="4"/>
      <c r="BV72" s="4"/>
      <c r="BW72" s="4"/>
      <c r="BX72" s="4">
        <v>0</v>
      </c>
      <c r="BY72" s="4">
        <v>0.14000000000000001</v>
      </c>
      <c r="BZ72" s="4"/>
      <c r="CA72" s="4"/>
      <c r="CB72" s="4"/>
      <c r="CC72" s="4"/>
      <c r="CD72" s="4"/>
      <c r="CE72" s="4"/>
      <c r="CF72" s="4"/>
      <c r="CG72" s="5"/>
      <c r="CH72" s="6"/>
      <c r="CI72" s="4">
        <v>2715942.9</v>
      </c>
      <c r="CJ72" s="4"/>
      <c r="CK72" s="4">
        <v>21.85</v>
      </c>
      <c r="CL72" s="4">
        <v>12.54</v>
      </c>
      <c r="CM72" s="4">
        <v>79.790000000000006</v>
      </c>
      <c r="CN72" s="4">
        <v>55.1</v>
      </c>
      <c r="CO72" s="4"/>
      <c r="CP72" s="4"/>
      <c r="CQ72" s="6"/>
      <c r="CR72" s="6"/>
      <c r="CS72" s="4">
        <v>251.27</v>
      </c>
      <c r="CT72" s="4">
        <v>50</v>
      </c>
      <c r="CU72" s="6"/>
      <c r="CV72" s="4"/>
      <c r="CW72" s="4"/>
      <c r="CX72" s="6"/>
      <c r="CY72" s="4"/>
      <c r="CZ72" s="4"/>
      <c r="DA72" s="4"/>
      <c r="DB72" s="6"/>
      <c r="DC72" s="4"/>
      <c r="DD72" s="4"/>
      <c r="DE72" s="4"/>
      <c r="DF72" s="6"/>
      <c r="DG72" s="4"/>
      <c r="DH72" s="4"/>
      <c r="DI72" s="4"/>
      <c r="DJ72" s="6"/>
      <c r="DK72" s="4">
        <v>7.0000000000000007E-2</v>
      </c>
      <c r="DL72" s="4">
        <v>45</v>
      </c>
      <c r="DM72" s="4">
        <v>33.700000000000003</v>
      </c>
      <c r="DN72" s="6"/>
      <c r="DO72" s="4"/>
      <c r="DP72" s="4"/>
      <c r="DQ72" s="4"/>
      <c r="DR72" s="4">
        <v>7.0000000000000007E-2</v>
      </c>
      <c r="DS72" s="4">
        <v>0</v>
      </c>
      <c r="DT72" s="4"/>
      <c r="DU72" s="4"/>
      <c r="DV72" s="4"/>
      <c r="DW72" s="4"/>
      <c r="DX72" s="4"/>
      <c r="DY72" s="4">
        <v>0.95</v>
      </c>
      <c r="DZ72" s="4"/>
      <c r="EA72" s="4"/>
      <c r="EB72" s="4"/>
      <c r="EC72" s="4"/>
      <c r="ED72" s="5"/>
      <c r="EE72" s="6"/>
      <c r="EF72" s="4">
        <v>100</v>
      </c>
      <c r="EG72" s="4">
        <v>0</v>
      </c>
      <c r="EH72" s="4">
        <v>0</v>
      </c>
      <c r="EI72" s="6"/>
      <c r="EJ72" s="4">
        <v>100</v>
      </c>
      <c r="EK72" s="4">
        <v>0</v>
      </c>
      <c r="EL72" s="4">
        <v>0</v>
      </c>
    </row>
    <row r="73" spans="1:142" x14ac:dyDescent="0.25">
      <c r="A73" s="37" t="s">
        <v>489</v>
      </c>
      <c r="B73" s="4" t="s">
        <v>490</v>
      </c>
      <c r="C73" s="4" t="s">
        <v>491</v>
      </c>
      <c r="D73" s="119" t="s">
        <v>492</v>
      </c>
      <c r="E73" s="4" t="s">
        <v>82</v>
      </c>
      <c r="F73" s="4">
        <v>64.61</v>
      </c>
      <c r="G73" s="6"/>
      <c r="H73" s="31">
        <v>33.299999999999997</v>
      </c>
      <c r="I73" s="4">
        <v>29.6</v>
      </c>
      <c r="J73" s="4">
        <v>1.2</v>
      </c>
      <c r="K73" s="4">
        <v>1.9</v>
      </c>
      <c r="L73" s="4">
        <v>0.7</v>
      </c>
      <c r="M73" s="31">
        <v>54.1</v>
      </c>
      <c r="N73" s="4">
        <v>87.4</v>
      </c>
      <c r="O73" s="4">
        <v>62</v>
      </c>
      <c r="P73" s="6"/>
      <c r="Q73" s="32">
        <v>33</v>
      </c>
      <c r="R73" s="4">
        <v>29.6</v>
      </c>
      <c r="S73" s="4">
        <v>1.2</v>
      </c>
      <c r="T73" s="4">
        <v>1.8</v>
      </c>
      <c r="U73" s="4">
        <v>0.4</v>
      </c>
      <c r="V73" s="31">
        <v>54.4</v>
      </c>
      <c r="W73" s="4">
        <v>87.4</v>
      </c>
      <c r="X73" s="4">
        <v>62</v>
      </c>
      <c r="Y73" s="5"/>
      <c r="Z73" s="6"/>
      <c r="AA73" s="4">
        <v>54916.45</v>
      </c>
      <c r="AB73" s="4">
        <v>3201879.3</v>
      </c>
      <c r="AC73" s="4">
        <v>3201879.3</v>
      </c>
      <c r="AD73" s="4">
        <v>95.48</v>
      </c>
      <c r="AE73" s="4">
        <v>11.65</v>
      </c>
      <c r="AF73" s="4"/>
      <c r="AG73" s="4">
        <v>50</v>
      </c>
      <c r="AH73" s="6"/>
      <c r="AI73" s="4">
        <v>24030.53</v>
      </c>
      <c r="AJ73" s="6"/>
      <c r="AK73" s="4"/>
      <c r="AL73" s="4">
        <v>10.81</v>
      </c>
      <c r="AM73" s="4">
        <v>1.02</v>
      </c>
      <c r="AN73" s="6"/>
      <c r="AO73" s="4">
        <v>0.46</v>
      </c>
      <c r="AP73" s="4">
        <v>0.09</v>
      </c>
      <c r="AQ73" s="4">
        <v>0.44</v>
      </c>
      <c r="AR73" s="4"/>
      <c r="AS73" s="4"/>
      <c r="AT73" s="4">
        <v>0.32</v>
      </c>
      <c r="AU73" s="4"/>
      <c r="AV73" s="4"/>
      <c r="AW73" s="4"/>
      <c r="AX73" s="4"/>
      <c r="AY73" s="4">
        <v>0.2</v>
      </c>
      <c r="AZ73" s="4"/>
      <c r="BA73" s="4">
        <v>0.7</v>
      </c>
      <c r="BB73" s="4"/>
      <c r="BC73" s="4"/>
      <c r="BD73" s="4"/>
      <c r="BE73" s="6"/>
      <c r="BF73" s="4">
        <v>1160.3399999999999</v>
      </c>
      <c r="BG73" s="4">
        <v>33.26</v>
      </c>
      <c r="BH73" s="4">
        <v>6.85</v>
      </c>
      <c r="BI73" s="4"/>
      <c r="BJ73" s="4"/>
      <c r="BK73" s="4">
        <v>0.38</v>
      </c>
      <c r="BL73" s="4">
        <v>2.8</v>
      </c>
      <c r="BM73" s="4"/>
      <c r="BN73" s="4"/>
      <c r="BO73" s="4"/>
      <c r="BP73" s="6"/>
      <c r="BQ73" s="4"/>
      <c r="BR73" s="4">
        <v>8.1999999999999993</v>
      </c>
      <c r="BS73" s="4"/>
      <c r="BT73" s="4"/>
      <c r="BU73" s="4"/>
      <c r="BV73" s="4"/>
      <c r="BW73" s="4"/>
      <c r="BX73" s="4"/>
      <c r="BY73" s="4">
        <v>0.1</v>
      </c>
      <c r="BZ73" s="4"/>
      <c r="CA73" s="4"/>
      <c r="CB73" s="4">
        <v>0.02</v>
      </c>
      <c r="CC73" s="4"/>
      <c r="CD73" s="4"/>
      <c r="CE73" s="4"/>
      <c r="CF73" s="4"/>
      <c r="CG73" s="5"/>
      <c r="CH73" s="6"/>
      <c r="CI73" s="4">
        <v>4956033.83</v>
      </c>
      <c r="CJ73" s="4"/>
      <c r="CK73" s="4">
        <v>24.84</v>
      </c>
      <c r="CL73" s="4">
        <v>32.4</v>
      </c>
      <c r="CM73" s="4">
        <v>31.25</v>
      </c>
      <c r="CN73" s="4">
        <v>10.06</v>
      </c>
      <c r="CO73" s="4"/>
      <c r="CP73" s="4"/>
      <c r="CQ73" s="6"/>
      <c r="CR73" s="6"/>
      <c r="CS73" s="4">
        <v>300</v>
      </c>
      <c r="CT73" s="4">
        <v>51</v>
      </c>
      <c r="CU73" s="6"/>
      <c r="CV73" s="4"/>
      <c r="CW73" s="4"/>
      <c r="CX73" s="6"/>
      <c r="CY73" s="4"/>
      <c r="CZ73" s="4"/>
      <c r="DA73" s="4"/>
      <c r="DB73" s="6"/>
      <c r="DC73" s="4"/>
      <c r="DD73" s="4"/>
      <c r="DE73" s="4"/>
      <c r="DF73" s="6"/>
      <c r="DG73" s="4"/>
      <c r="DH73" s="4"/>
      <c r="DI73" s="4"/>
      <c r="DJ73" s="6"/>
      <c r="DK73" s="4"/>
      <c r="DL73" s="4"/>
      <c r="DM73" s="4"/>
      <c r="DN73" s="6"/>
      <c r="DO73" s="4"/>
      <c r="DP73" s="4"/>
      <c r="DQ73" s="4"/>
      <c r="DR73" s="4">
        <v>0.15</v>
      </c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5"/>
      <c r="EE73" s="6"/>
      <c r="EF73" s="4">
        <v>100</v>
      </c>
      <c r="EG73" s="4">
        <v>0</v>
      </c>
      <c r="EH73" s="4">
        <v>0</v>
      </c>
      <c r="EI73" s="6"/>
      <c r="EJ73" s="4">
        <v>100</v>
      </c>
      <c r="EK73" s="4">
        <v>0</v>
      </c>
      <c r="EL73" s="4">
        <v>0</v>
      </c>
    </row>
    <row r="74" spans="1:142" x14ac:dyDescent="0.25">
      <c r="A74" s="37" t="s">
        <v>493</v>
      </c>
      <c r="B74" s="4" t="s">
        <v>494</v>
      </c>
      <c r="C74" s="4" t="s">
        <v>495</v>
      </c>
      <c r="D74" s="119" t="s">
        <v>496</v>
      </c>
      <c r="E74" s="4" t="s">
        <v>82</v>
      </c>
      <c r="F74" s="4">
        <v>97.55</v>
      </c>
      <c r="G74" s="6"/>
      <c r="H74" s="31">
        <v>26.8</v>
      </c>
      <c r="I74" s="4">
        <v>23.1</v>
      </c>
      <c r="J74" s="4">
        <v>1.1000000000000001</v>
      </c>
      <c r="K74" s="4">
        <v>1.9</v>
      </c>
      <c r="L74" s="4">
        <v>0.7</v>
      </c>
      <c r="M74" s="31">
        <v>60.6</v>
      </c>
      <c r="N74" s="4">
        <v>87.4</v>
      </c>
      <c r="O74" s="4">
        <v>69</v>
      </c>
      <c r="P74" s="6"/>
      <c r="Q74" s="32">
        <v>26.4</v>
      </c>
      <c r="R74" s="4">
        <v>23.1</v>
      </c>
      <c r="S74" s="4">
        <v>1.1000000000000001</v>
      </c>
      <c r="T74" s="4">
        <v>1.7</v>
      </c>
      <c r="U74" s="4">
        <v>0.4</v>
      </c>
      <c r="V74" s="31">
        <v>61</v>
      </c>
      <c r="W74" s="4">
        <v>87.4</v>
      </c>
      <c r="X74" s="4">
        <v>70</v>
      </c>
      <c r="Y74" s="5"/>
      <c r="Z74" s="6"/>
      <c r="AA74" s="4">
        <v>30690.45</v>
      </c>
      <c r="AB74" s="4">
        <v>1708382.65</v>
      </c>
      <c r="AC74" s="4">
        <v>1708382.65</v>
      </c>
      <c r="AD74" s="4">
        <v>96.39</v>
      </c>
      <c r="AE74" s="4">
        <v>9.44</v>
      </c>
      <c r="AF74" s="4"/>
      <c r="AG74" s="4">
        <v>50</v>
      </c>
      <c r="AH74" s="6"/>
      <c r="AI74" s="4">
        <v>3680.62</v>
      </c>
      <c r="AJ74" s="6"/>
      <c r="AK74" s="4"/>
      <c r="AL74" s="4">
        <v>6.42</v>
      </c>
      <c r="AM74" s="4">
        <v>2.0699999999999998</v>
      </c>
      <c r="AN74" s="6"/>
      <c r="AO74" s="4">
        <v>0.54</v>
      </c>
      <c r="AP74" s="4">
        <v>0.03</v>
      </c>
      <c r="AQ74" s="4">
        <v>0.14000000000000001</v>
      </c>
      <c r="AR74" s="4"/>
      <c r="AS74" s="4"/>
      <c r="AT74" s="4">
        <v>0.15</v>
      </c>
      <c r="AU74" s="4"/>
      <c r="AV74" s="4"/>
      <c r="AW74" s="4"/>
      <c r="AX74" s="4"/>
      <c r="AY74" s="4">
        <v>0.11</v>
      </c>
      <c r="AZ74" s="4"/>
      <c r="BA74" s="4">
        <v>0.33</v>
      </c>
      <c r="BB74" s="4">
        <v>0.62</v>
      </c>
      <c r="BC74" s="4">
        <v>0.25</v>
      </c>
      <c r="BD74" s="4">
        <v>0.69</v>
      </c>
      <c r="BE74" s="6"/>
      <c r="BF74" s="4">
        <v>1204.8499999999999</v>
      </c>
      <c r="BG74" s="4">
        <v>39.17</v>
      </c>
      <c r="BH74" s="4">
        <v>14.04</v>
      </c>
      <c r="BI74" s="4"/>
      <c r="BJ74" s="4"/>
      <c r="BK74" s="4">
        <v>0.38</v>
      </c>
      <c r="BL74" s="4">
        <v>2.8</v>
      </c>
      <c r="BM74" s="4">
        <v>0</v>
      </c>
      <c r="BN74" s="4"/>
      <c r="BO74" s="4"/>
      <c r="BP74" s="6"/>
      <c r="BQ74" s="4">
        <v>0.17</v>
      </c>
      <c r="BR74" s="4">
        <v>4.8499999999999996</v>
      </c>
      <c r="BS74" s="4"/>
      <c r="BT74" s="4"/>
      <c r="BU74" s="4"/>
      <c r="BV74" s="4"/>
      <c r="BW74" s="4"/>
      <c r="BX74" s="4"/>
      <c r="BY74" s="4">
        <v>0.21</v>
      </c>
      <c r="BZ74" s="4"/>
      <c r="CA74" s="4"/>
      <c r="CB74" s="4">
        <v>0.12</v>
      </c>
      <c r="CC74" s="4"/>
      <c r="CD74" s="4"/>
      <c r="CE74" s="4"/>
      <c r="CF74" s="4"/>
      <c r="CG74" s="5"/>
      <c r="CH74" s="6"/>
      <c r="CI74" s="4">
        <v>1722945.71</v>
      </c>
      <c r="CJ74" s="4"/>
      <c r="CK74" s="4">
        <v>28.15</v>
      </c>
      <c r="CL74" s="4">
        <v>55.6</v>
      </c>
      <c r="CM74" s="4"/>
      <c r="CN74" s="4"/>
      <c r="CO74" s="4">
        <v>36.21</v>
      </c>
      <c r="CP74" s="4">
        <v>50</v>
      </c>
      <c r="CQ74" s="6"/>
      <c r="CR74" s="6"/>
      <c r="CS74" s="4">
        <v>247.19</v>
      </c>
      <c r="CT74" s="4">
        <v>50</v>
      </c>
      <c r="CU74" s="6"/>
      <c r="CV74" s="4"/>
      <c r="CW74" s="4"/>
      <c r="CX74" s="6"/>
      <c r="CY74" s="4"/>
      <c r="CZ74" s="4"/>
      <c r="DA74" s="4"/>
      <c r="DB74" s="6"/>
      <c r="DC74" s="4"/>
      <c r="DD74" s="4"/>
      <c r="DE74" s="4"/>
      <c r="DF74" s="6"/>
      <c r="DG74" s="4"/>
      <c r="DH74" s="4"/>
      <c r="DI74" s="4"/>
      <c r="DJ74" s="6"/>
      <c r="DK74" s="4">
        <v>0.12</v>
      </c>
      <c r="DL74" s="4">
        <v>45</v>
      </c>
      <c r="DM74" s="4">
        <v>51.4</v>
      </c>
      <c r="DN74" s="6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>
        <v>0.39</v>
      </c>
      <c r="DZ74" s="4"/>
      <c r="EA74" s="4"/>
      <c r="EB74" s="4"/>
      <c r="EC74" s="4"/>
      <c r="ED74" s="5"/>
      <c r="EE74" s="6"/>
      <c r="EF74" s="4">
        <v>100</v>
      </c>
      <c r="EG74" s="4">
        <v>0</v>
      </c>
      <c r="EH74" s="4">
        <v>0</v>
      </c>
      <c r="EI74" s="6"/>
      <c r="EJ74" s="4">
        <v>93.96</v>
      </c>
      <c r="EK74" s="4">
        <v>6.04</v>
      </c>
      <c r="EL74" s="4">
        <v>0</v>
      </c>
    </row>
    <row r="75" spans="1:142" x14ac:dyDescent="0.25">
      <c r="A75" s="37" t="s">
        <v>497</v>
      </c>
      <c r="B75" s="4" t="s">
        <v>498</v>
      </c>
      <c r="C75" s="4" t="s">
        <v>499</v>
      </c>
      <c r="D75" s="119">
        <v>1126156865</v>
      </c>
      <c r="E75" s="4" t="s">
        <v>82</v>
      </c>
      <c r="F75" s="4" t="e">
        <v>#N/A</v>
      </c>
      <c r="G75" s="6"/>
      <c r="H75" s="31">
        <v>40.299999999999997</v>
      </c>
      <c r="I75" s="4">
        <v>36.1</v>
      </c>
      <c r="J75" s="4">
        <v>1.6</v>
      </c>
      <c r="K75" s="4">
        <v>1.9</v>
      </c>
      <c r="L75" s="4">
        <v>0.7</v>
      </c>
      <c r="M75" s="31">
        <v>47.1</v>
      </c>
      <c r="N75" s="4">
        <v>87.4</v>
      </c>
      <c r="O75" s="4">
        <v>54</v>
      </c>
      <c r="P75" s="6"/>
      <c r="Q75" s="32">
        <v>39.9</v>
      </c>
      <c r="R75" s="4">
        <v>36.1</v>
      </c>
      <c r="S75" s="4">
        <v>1.6</v>
      </c>
      <c r="T75" s="4">
        <v>1.8</v>
      </c>
      <c r="U75" s="4">
        <v>0.4</v>
      </c>
      <c r="V75" s="31">
        <v>47.5</v>
      </c>
      <c r="W75" s="4">
        <v>87.4</v>
      </c>
      <c r="X75" s="4">
        <v>54</v>
      </c>
      <c r="Y75" s="5"/>
      <c r="Z75" s="6"/>
      <c r="AA75" s="4">
        <v>21392.86</v>
      </c>
      <c r="AB75" s="4">
        <v>605040.89</v>
      </c>
      <c r="AC75" s="4">
        <v>605040.89</v>
      </c>
      <c r="AD75" s="4">
        <v>128.63999999999999</v>
      </c>
      <c r="AE75" s="4">
        <v>10.46</v>
      </c>
      <c r="AF75" s="4"/>
      <c r="AG75" s="4">
        <v>50</v>
      </c>
      <c r="AH75" s="6"/>
      <c r="AI75" s="4">
        <v>21392.86</v>
      </c>
      <c r="AJ75" s="6"/>
      <c r="AK75" s="4"/>
      <c r="AL75" s="4">
        <v>12</v>
      </c>
      <c r="AM75" s="4">
        <v>5</v>
      </c>
      <c r="AN75" s="6"/>
      <c r="AO75" s="4">
        <v>2</v>
      </c>
      <c r="AP75" s="4"/>
      <c r="AQ75" s="4"/>
      <c r="AR75" s="4"/>
      <c r="AS75" s="4"/>
      <c r="AT75" s="4"/>
      <c r="AU75" s="4"/>
      <c r="AV75" s="4"/>
      <c r="AW75" s="4"/>
      <c r="AX75" s="4"/>
      <c r="AY75" s="4">
        <v>1</v>
      </c>
      <c r="AZ75" s="4"/>
      <c r="BA75" s="4">
        <v>2</v>
      </c>
      <c r="BB75" s="4"/>
      <c r="BC75" s="4"/>
      <c r="BD75" s="4"/>
      <c r="BE75" s="6"/>
      <c r="BF75" s="4">
        <v>1000</v>
      </c>
      <c r="BG75" s="4">
        <v>42.8</v>
      </c>
      <c r="BH75" s="4">
        <v>10.8</v>
      </c>
      <c r="BI75" s="4"/>
      <c r="BJ75" s="4"/>
      <c r="BK75" s="4">
        <v>0.38</v>
      </c>
      <c r="BL75" s="4">
        <v>2.8</v>
      </c>
      <c r="BM75" s="4">
        <v>0</v>
      </c>
      <c r="BN75" s="4"/>
      <c r="BO75" s="4"/>
      <c r="BP75" s="6"/>
      <c r="BQ75" s="4"/>
      <c r="BR75" s="4">
        <v>6</v>
      </c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5"/>
      <c r="CH75" s="6"/>
      <c r="CI75" s="4">
        <v>730131.83</v>
      </c>
      <c r="CJ75" s="4"/>
      <c r="CK75" s="4">
        <v>9.6999999999999993</v>
      </c>
      <c r="CL75" s="4">
        <v>30.04</v>
      </c>
      <c r="CM75" s="4">
        <v>49.99</v>
      </c>
      <c r="CN75" s="4">
        <v>34.299999999999997</v>
      </c>
      <c r="CO75" s="4"/>
      <c r="CP75" s="4"/>
      <c r="CQ75" s="6"/>
      <c r="CR75" s="6"/>
      <c r="CS75" s="4">
        <v>342.91</v>
      </c>
      <c r="CT75" s="4">
        <v>50</v>
      </c>
      <c r="CU75" s="6"/>
      <c r="CV75" s="4"/>
      <c r="CW75" s="4"/>
      <c r="CX75" s="6"/>
      <c r="CY75" s="4"/>
      <c r="CZ75" s="4"/>
      <c r="DA75" s="4"/>
      <c r="DB75" s="6"/>
      <c r="DC75" s="4"/>
      <c r="DD75" s="4"/>
      <c r="DE75" s="4"/>
      <c r="DF75" s="6"/>
      <c r="DG75" s="4"/>
      <c r="DH75" s="4"/>
      <c r="DI75" s="4"/>
      <c r="DJ75" s="6"/>
      <c r="DK75" s="4"/>
      <c r="DL75" s="4"/>
      <c r="DM75" s="4"/>
      <c r="DN75" s="6"/>
      <c r="DO75" s="4"/>
      <c r="DP75" s="4"/>
      <c r="DQ75" s="4"/>
      <c r="DR75" s="4">
        <v>0.03</v>
      </c>
      <c r="DS75" s="4">
        <v>0.46</v>
      </c>
      <c r="DT75" s="4"/>
      <c r="DU75" s="4"/>
      <c r="DV75" s="4"/>
      <c r="DW75" s="4"/>
      <c r="DX75" s="4"/>
      <c r="DY75" s="4">
        <v>3.36</v>
      </c>
      <c r="DZ75" s="4"/>
      <c r="EA75" s="4"/>
      <c r="EB75" s="4"/>
      <c r="EC75" s="4"/>
      <c r="ED75" s="5"/>
      <c r="EE75" s="6"/>
      <c r="EF75" s="4">
        <v>100</v>
      </c>
      <c r="EG75" s="4">
        <v>0</v>
      </c>
      <c r="EH75" s="4">
        <v>0</v>
      </c>
      <c r="EI75" s="6"/>
      <c r="EJ75" s="4">
        <v>100</v>
      </c>
      <c r="EK75" s="4">
        <v>0</v>
      </c>
      <c r="EL75" s="4">
        <v>0</v>
      </c>
    </row>
    <row r="76" spans="1:142" x14ac:dyDescent="0.25">
      <c r="A76" s="37" t="s">
        <v>500</v>
      </c>
      <c r="B76" s="4" t="s">
        <v>501</v>
      </c>
      <c r="C76" s="4" t="s">
        <v>502</v>
      </c>
      <c r="D76" s="119" t="s">
        <v>503</v>
      </c>
      <c r="E76" s="4" t="s">
        <v>82</v>
      </c>
      <c r="F76" s="4">
        <v>98.11</v>
      </c>
      <c r="G76" s="6"/>
      <c r="H76" s="31">
        <v>22.2</v>
      </c>
      <c r="I76" s="4">
        <v>17.899999999999999</v>
      </c>
      <c r="J76" s="4">
        <v>1.8</v>
      </c>
      <c r="K76" s="4">
        <v>1.8</v>
      </c>
      <c r="L76" s="4">
        <v>0.7</v>
      </c>
      <c r="M76" s="31">
        <v>65.2</v>
      </c>
      <c r="N76" s="4">
        <v>87.4</v>
      </c>
      <c r="O76" s="4">
        <v>75</v>
      </c>
      <c r="P76" s="6"/>
      <c r="Q76" s="32">
        <v>21.8</v>
      </c>
      <c r="R76" s="4">
        <v>17.899999999999999</v>
      </c>
      <c r="S76" s="4">
        <v>1.8</v>
      </c>
      <c r="T76" s="4">
        <v>1.6</v>
      </c>
      <c r="U76" s="4">
        <v>0.4</v>
      </c>
      <c r="V76" s="31">
        <v>65.599999999999994</v>
      </c>
      <c r="W76" s="4">
        <v>87.4</v>
      </c>
      <c r="X76" s="4">
        <v>75</v>
      </c>
      <c r="Y76" s="5"/>
      <c r="Z76" s="6"/>
      <c r="AA76" s="4">
        <v>48449.11</v>
      </c>
      <c r="AB76" s="4">
        <v>3412040.09</v>
      </c>
      <c r="AC76" s="4">
        <v>3412040.09</v>
      </c>
      <c r="AD76" s="4">
        <v>116.68</v>
      </c>
      <c r="AE76" s="4">
        <v>1.93</v>
      </c>
      <c r="AF76" s="4"/>
      <c r="AG76" s="4"/>
      <c r="AH76" s="6"/>
      <c r="AI76" s="4">
        <v>4606.8900000000003</v>
      </c>
      <c r="AJ76" s="6"/>
      <c r="AK76" s="4"/>
      <c r="AL76" s="4">
        <v>5.66</v>
      </c>
      <c r="AM76" s="4">
        <v>1.21</v>
      </c>
      <c r="AN76" s="6"/>
      <c r="AO76" s="4">
        <v>0.16</v>
      </c>
      <c r="AP76" s="4"/>
      <c r="AQ76" s="4"/>
      <c r="AR76" s="4"/>
      <c r="AS76" s="4"/>
      <c r="AT76" s="4"/>
      <c r="AU76" s="4"/>
      <c r="AV76" s="4"/>
      <c r="AW76" s="4"/>
      <c r="AX76" s="4"/>
      <c r="AY76" s="4">
        <v>0.08</v>
      </c>
      <c r="AZ76" s="4"/>
      <c r="BA76" s="4">
        <v>0.18</v>
      </c>
      <c r="BB76" s="4">
        <v>1.01</v>
      </c>
      <c r="BC76" s="4">
        <v>0.18</v>
      </c>
      <c r="BD76" s="4">
        <v>1.04</v>
      </c>
      <c r="BE76" s="6"/>
      <c r="BF76" s="4">
        <v>681.83</v>
      </c>
      <c r="BG76" s="4">
        <v>20.53</v>
      </c>
      <c r="BH76" s="4">
        <v>0.8</v>
      </c>
      <c r="BI76" s="4"/>
      <c r="BJ76" s="4"/>
      <c r="BK76" s="4">
        <v>0.38</v>
      </c>
      <c r="BL76" s="4">
        <v>2.8</v>
      </c>
      <c r="BM76" s="4">
        <v>0</v>
      </c>
      <c r="BN76" s="4"/>
      <c r="BO76" s="4"/>
      <c r="BP76" s="6"/>
      <c r="BQ76" s="4"/>
      <c r="BR76" s="4">
        <v>5.2</v>
      </c>
      <c r="BS76" s="4"/>
      <c r="BT76" s="4"/>
      <c r="BU76" s="4"/>
      <c r="BV76" s="4"/>
      <c r="BW76" s="4"/>
      <c r="BX76" s="4">
        <v>0.01</v>
      </c>
      <c r="BY76" s="4">
        <v>0.14000000000000001</v>
      </c>
      <c r="BZ76" s="4"/>
      <c r="CA76" s="4"/>
      <c r="CB76" s="4"/>
      <c r="CC76" s="4"/>
      <c r="CD76" s="4"/>
      <c r="CE76" s="4"/>
      <c r="CF76" s="4"/>
      <c r="CG76" s="5"/>
      <c r="CH76" s="6"/>
      <c r="CI76" s="4">
        <v>3477832.63</v>
      </c>
      <c r="CJ76" s="4"/>
      <c r="CK76" s="4">
        <v>29.72</v>
      </c>
      <c r="CL76" s="4">
        <v>17.260000000000002</v>
      </c>
      <c r="CM76" s="4">
        <v>58.43</v>
      </c>
      <c r="CN76" s="4"/>
      <c r="CO76" s="4">
        <v>16.02</v>
      </c>
      <c r="CP76" s="4"/>
      <c r="CQ76" s="6"/>
      <c r="CR76" s="6"/>
      <c r="CS76" s="4">
        <v>242.08</v>
      </c>
      <c r="CT76" s="4">
        <v>50</v>
      </c>
      <c r="CU76" s="6"/>
      <c r="CV76" s="4"/>
      <c r="CW76" s="4"/>
      <c r="CX76" s="6"/>
      <c r="CY76" s="4"/>
      <c r="CZ76" s="4"/>
      <c r="DA76" s="4"/>
      <c r="DB76" s="6"/>
      <c r="DC76" s="4"/>
      <c r="DD76" s="4"/>
      <c r="DE76" s="4"/>
      <c r="DF76" s="6"/>
      <c r="DG76" s="4"/>
      <c r="DH76" s="4"/>
      <c r="DI76" s="4"/>
      <c r="DJ76" s="6"/>
      <c r="DK76" s="4"/>
      <c r="DL76" s="4"/>
      <c r="DM76" s="4"/>
      <c r="DN76" s="6"/>
      <c r="DO76" s="4"/>
      <c r="DP76" s="4"/>
      <c r="DQ76" s="4"/>
      <c r="DR76" s="4">
        <v>0.11</v>
      </c>
      <c r="DS76" s="4">
        <v>0.02</v>
      </c>
      <c r="DT76" s="4"/>
      <c r="DU76" s="4"/>
      <c r="DV76" s="4"/>
      <c r="DW76" s="4"/>
      <c r="DX76" s="4"/>
      <c r="DY76" s="4">
        <v>0.44</v>
      </c>
      <c r="DZ76" s="4"/>
      <c r="EA76" s="4">
        <v>15.5</v>
      </c>
      <c r="EB76" s="4"/>
      <c r="EC76" s="4"/>
      <c r="ED76" s="5"/>
      <c r="EE76" s="6"/>
      <c r="EF76" s="4">
        <v>88.09</v>
      </c>
      <c r="EG76" s="4">
        <v>11.91</v>
      </c>
      <c r="EH76" s="4">
        <v>0</v>
      </c>
      <c r="EI76" s="6"/>
      <c r="EJ76" s="4">
        <v>86.87</v>
      </c>
      <c r="EK76" s="4">
        <v>13.13</v>
      </c>
      <c r="EL76" s="4">
        <v>0</v>
      </c>
    </row>
    <row r="77" spans="1:142" x14ac:dyDescent="0.25">
      <c r="A77" s="37" t="s">
        <v>504</v>
      </c>
      <c r="B77" s="4" t="s">
        <v>505</v>
      </c>
      <c r="C77" s="4" t="s">
        <v>506</v>
      </c>
      <c r="D77" s="119" t="s">
        <v>507</v>
      </c>
      <c r="E77" s="4" t="s">
        <v>82</v>
      </c>
      <c r="F77" s="4">
        <v>98.36</v>
      </c>
      <c r="G77" s="6"/>
      <c r="H77" s="31">
        <v>21.2</v>
      </c>
      <c r="I77" s="4">
        <v>16.5</v>
      </c>
      <c r="J77" s="4">
        <v>2.2000000000000002</v>
      </c>
      <c r="K77" s="4">
        <v>1.8</v>
      </c>
      <c r="L77" s="4">
        <v>0.7</v>
      </c>
      <c r="M77" s="31">
        <v>66.2</v>
      </c>
      <c r="N77" s="4">
        <v>87.4</v>
      </c>
      <c r="O77" s="4">
        <v>76</v>
      </c>
      <c r="P77" s="6"/>
      <c r="Q77" s="32">
        <v>20.8</v>
      </c>
      <c r="R77" s="4">
        <v>16.5</v>
      </c>
      <c r="S77" s="4">
        <v>2.2000000000000002</v>
      </c>
      <c r="T77" s="4">
        <v>1.7</v>
      </c>
      <c r="U77" s="4">
        <v>0.4</v>
      </c>
      <c r="V77" s="31">
        <v>66.599999999999994</v>
      </c>
      <c r="W77" s="4">
        <v>87.4</v>
      </c>
      <c r="X77" s="4">
        <v>76</v>
      </c>
      <c r="Y77" s="5"/>
      <c r="Z77" s="6"/>
      <c r="AA77" s="4">
        <v>48990.1</v>
      </c>
      <c r="AB77" s="4">
        <v>3515180.28</v>
      </c>
      <c r="AC77" s="4">
        <v>3515180.28</v>
      </c>
      <c r="AD77" s="4">
        <v>93.14</v>
      </c>
      <c r="AE77" s="4">
        <v>1.72</v>
      </c>
      <c r="AF77" s="4"/>
      <c r="AG77" s="4">
        <v>50</v>
      </c>
      <c r="AH77" s="6"/>
      <c r="AI77" s="4">
        <v>4964.9799999999996</v>
      </c>
      <c r="AJ77" s="6"/>
      <c r="AK77" s="4"/>
      <c r="AL77" s="4">
        <v>6.63</v>
      </c>
      <c r="AM77" s="4">
        <v>0.47</v>
      </c>
      <c r="AN77" s="6"/>
      <c r="AO77" s="4">
        <v>0.11</v>
      </c>
      <c r="AP77" s="4"/>
      <c r="AQ77" s="4"/>
      <c r="AR77" s="4"/>
      <c r="AS77" s="4"/>
      <c r="AT77" s="4"/>
      <c r="AU77" s="4"/>
      <c r="AV77" s="4"/>
      <c r="AW77" s="4"/>
      <c r="AX77" s="4"/>
      <c r="AY77" s="4">
        <v>0.06</v>
      </c>
      <c r="AZ77" s="4"/>
      <c r="BA77" s="4">
        <v>0.11</v>
      </c>
      <c r="BB77" s="4">
        <v>0.98</v>
      </c>
      <c r="BC77" s="4">
        <v>0.19</v>
      </c>
      <c r="BD77" s="4">
        <v>0.99</v>
      </c>
      <c r="BE77" s="6"/>
      <c r="BF77" s="4">
        <v>762.7</v>
      </c>
      <c r="BG77" s="4">
        <v>26.31</v>
      </c>
      <c r="BH77" s="4">
        <v>0.56000000000000005</v>
      </c>
      <c r="BI77" s="4"/>
      <c r="BJ77" s="4"/>
      <c r="BK77" s="4">
        <v>0.38</v>
      </c>
      <c r="BL77" s="4">
        <v>2.8</v>
      </c>
      <c r="BM77" s="4">
        <v>0</v>
      </c>
      <c r="BN77" s="4"/>
      <c r="BO77" s="4"/>
      <c r="BP77" s="6"/>
      <c r="BQ77" s="4"/>
      <c r="BR77" s="4">
        <v>4.01</v>
      </c>
      <c r="BS77" s="4"/>
      <c r="BT77" s="4"/>
      <c r="BU77" s="4"/>
      <c r="BV77" s="4"/>
      <c r="BW77" s="4"/>
      <c r="BX77" s="4"/>
      <c r="BY77" s="4">
        <v>0.19</v>
      </c>
      <c r="BZ77" s="4"/>
      <c r="CA77" s="4"/>
      <c r="CB77" s="4"/>
      <c r="CC77" s="4"/>
      <c r="CD77" s="4"/>
      <c r="CE77" s="4"/>
      <c r="CF77" s="4"/>
      <c r="CG77" s="5"/>
      <c r="CH77" s="6"/>
      <c r="CI77" s="4">
        <v>3573619.06</v>
      </c>
      <c r="CJ77" s="4"/>
      <c r="CK77" s="4">
        <v>27.04</v>
      </c>
      <c r="CL77" s="4">
        <v>23.16</v>
      </c>
      <c r="CM77" s="4">
        <v>58.46</v>
      </c>
      <c r="CN77" s="4"/>
      <c r="CO77" s="4">
        <v>27.74</v>
      </c>
      <c r="CP77" s="4">
        <v>50</v>
      </c>
      <c r="CQ77" s="6"/>
      <c r="CR77" s="6"/>
      <c r="CS77" s="4">
        <v>246.92</v>
      </c>
      <c r="CT77" s="4">
        <v>50</v>
      </c>
      <c r="CU77" s="6"/>
      <c r="CV77" s="4"/>
      <c r="CW77" s="4"/>
      <c r="CX77" s="6"/>
      <c r="CY77" s="4"/>
      <c r="CZ77" s="4"/>
      <c r="DA77" s="4"/>
      <c r="DB77" s="6"/>
      <c r="DC77" s="4"/>
      <c r="DD77" s="4"/>
      <c r="DE77" s="4"/>
      <c r="DF77" s="6"/>
      <c r="DG77" s="4"/>
      <c r="DH77" s="4"/>
      <c r="DI77" s="4"/>
      <c r="DJ77" s="6"/>
      <c r="DK77" s="4"/>
      <c r="DL77" s="4"/>
      <c r="DM77" s="4"/>
      <c r="DN77" s="6"/>
      <c r="DO77" s="4"/>
      <c r="DP77" s="4"/>
      <c r="DQ77" s="4"/>
      <c r="DR77" s="4">
        <v>0.42</v>
      </c>
      <c r="DS77" s="4">
        <v>0.02</v>
      </c>
      <c r="DT77" s="4"/>
      <c r="DU77" s="4"/>
      <c r="DV77" s="4"/>
      <c r="DW77" s="4"/>
      <c r="DX77" s="4"/>
      <c r="DY77" s="4">
        <v>0.23</v>
      </c>
      <c r="DZ77" s="4"/>
      <c r="EA77" s="4">
        <v>13.21</v>
      </c>
      <c r="EB77" s="4"/>
      <c r="EC77" s="4"/>
      <c r="ED77" s="5"/>
      <c r="EE77" s="6"/>
      <c r="EF77" s="4">
        <v>92.95</v>
      </c>
      <c r="EG77" s="4">
        <v>7.05</v>
      </c>
      <c r="EH77" s="4">
        <v>0</v>
      </c>
      <c r="EI77" s="6"/>
      <c r="EJ77" s="4">
        <v>91.69</v>
      </c>
      <c r="EK77" s="4">
        <v>8.31</v>
      </c>
      <c r="EL77" s="4">
        <v>0</v>
      </c>
    </row>
    <row r="78" spans="1:142" x14ac:dyDescent="0.25">
      <c r="A78" s="37" t="s">
        <v>508</v>
      </c>
      <c r="B78" s="4" t="s">
        <v>509</v>
      </c>
      <c r="C78" s="4" t="s">
        <v>510</v>
      </c>
      <c r="D78" s="119" t="s">
        <v>511</v>
      </c>
      <c r="E78" s="4" t="s">
        <v>82</v>
      </c>
      <c r="F78" s="4" t="e">
        <v>#N/A</v>
      </c>
      <c r="G78" s="6"/>
      <c r="H78" s="31">
        <v>30.7</v>
      </c>
      <c r="I78" s="4">
        <v>26.9</v>
      </c>
      <c r="J78" s="4">
        <v>1.2</v>
      </c>
      <c r="K78" s="4">
        <v>1.9</v>
      </c>
      <c r="L78" s="4">
        <v>0.7</v>
      </c>
      <c r="M78" s="31">
        <v>56.7</v>
      </c>
      <c r="N78" s="4">
        <v>87.4</v>
      </c>
      <c r="O78" s="4">
        <v>65</v>
      </c>
      <c r="P78" s="6"/>
      <c r="Q78" s="32">
        <v>30.4</v>
      </c>
      <c r="R78" s="4">
        <v>26.9</v>
      </c>
      <c r="S78" s="4">
        <v>1.2</v>
      </c>
      <c r="T78" s="4">
        <v>1.8</v>
      </c>
      <c r="U78" s="4">
        <v>0.4</v>
      </c>
      <c r="V78" s="31">
        <v>57</v>
      </c>
      <c r="W78" s="4">
        <v>87.4</v>
      </c>
      <c r="X78" s="4">
        <v>65</v>
      </c>
      <c r="Y78" s="5"/>
      <c r="Z78" s="6"/>
      <c r="AA78" s="4">
        <v>24946.82</v>
      </c>
      <c r="AB78" s="4">
        <v>736674.83</v>
      </c>
      <c r="AC78" s="4">
        <v>736674.83</v>
      </c>
      <c r="AD78" s="4">
        <v>91.89</v>
      </c>
      <c r="AE78" s="4">
        <v>71.84</v>
      </c>
      <c r="AF78" s="4">
        <v>8052.8</v>
      </c>
      <c r="AG78" s="4">
        <v>50</v>
      </c>
      <c r="AH78" s="6"/>
      <c r="AI78" s="4">
        <v>15065.79</v>
      </c>
      <c r="AJ78" s="6"/>
      <c r="AK78" s="4"/>
      <c r="AL78" s="4">
        <v>10.76</v>
      </c>
      <c r="AM78" s="4">
        <v>0.53</v>
      </c>
      <c r="AN78" s="6"/>
      <c r="AO78" s="4">
        <v>0.21</v>
      </c>
      <c r="AP78" s="4"/>
      <c r="AQ78" s="4"/>
      <c r="AR78" s="4"/>
      <c r="AS78" s="4"/>
      <c r="AT78" s="4"/>
      <c r="AU78" s="4"/>
      <c r="AV78" s="4"/>
      <c r="AW78" s="4"/>
      <c r="AX78" s="4"/>
      <c r="AY78" s="4">
        <v>0.11</v>
      </c>
      <c r="AZ78" s="4"/>
      <c r="BA78" s="4">
        <v>0.21</v>
      </c>
      <c r="BB78" s="4">
        <v>0.93</v>
      </c>
      <c r="BC78" s="4">
        <v>0.36</v>
      </c>
      <c r="BD78" s="4">
        <v>1.1499999999999999</v>
      </c>
      <c r="BE78" s="6"/>
      <c r="BF78" s="4">
        <v>1183.42</v>
      </c>
      <c r="BG78" s="4">
        <v>29.02</v>
      </c>
      <c r="BH78" s="4">
        <v>1.06</v>
      </c>
      <c r="BI78" s="4"/>
      <c r="BJ78" s="4"/>
      <c r="BK78" s="4">
        <v>0.32</v>
      </c>
      <c r="BL78" s="4">
        <v>2.8</v>
      </c>
      <c r="BM78" s="4"/>
      <c r="BN78" s="4"/>
      <c r="BO78" s="4"/>
      <c r="BP78" s="6"/>
      <c r="BQ78" s="4">
        <v>1.72</v>
      </c>
      <c r="BR78" s="4">
        <v>4.3499999999999996</v>
      </c>
      <c r="BS78" s="4"/>
      <c r="BT78" s="4"/>
      <c r="BU78" s="4"/>
      <c r="BV78" s="4"/>
      <c r="BW78" s="4"/>
      <c r="BX78" s="4"/>
      <c r="BY78" s="4">
        <v>0.33</v>
      </c>
      <c r="BZ78" s="4"/>
      <c r="CA78" s="4"/>
      <c r="CB78" s="4">
        <v>5.47</v>
      </c>
      <c r="CC78" s="4"/>
      <c r="CD78" s="4"/>
      <c r="CE78" s="4"/>
      <c r="CF78" s="4"/>
      <c r="CG78" s="5"/>
      <c r="CH78" s="6"/>
      <c r="CI78" s="4">
        <v>1133222.75</v>
      </c>
      <c r="CJ78" s="4"/>
      <c r="CK78" s="4">
        <v>15.46</v>
      </c>
      <c r="CL78" s="4">
        <v>31.29</v>
      </c>
      <c r="CM78" s="4">
        <v>50.66</v>
      </c>
      <c r="CN78" s="4"/>
      <c r="CO78" s="4">
        <v>1.54</v>
      </c>
      <c r="CP78" s="4">
        <v>50</v>
      </c>
      <c r="CQ78" s="6"/>
      <c r="CR78" s="6"/>
      <c r="CS78" s="4">
        <v>326.89</v>
      </c>
      <c r="CT78" s="4">
        <v>50.04</v>
      </c>
      <c r="CU78" s="6"/>
      <c r="CV78" s="4"/>
      <c r="CW78" s="4"/>
      <c r="CX78" s="6"/>
      <c r="CY78" s="4"/>
      <c r="CZ78" s="4"/>
      <c r="DA78" s="4"/>
      <c r="DB78" s="6"/>
      <c r="DC78" s="4"/>
      <c r="DD78" s="4"/>
      <c r="DE78" s="4"/>
      <c r="DF78" s="6"/>
      <c r="DG78" s="4"/>
      <c r="DH78" s="4"/>
      <c r="DI78" s="4"/>
      <c r="DJ78" s="6"/>
      <c r="DK78" s="4"/>
      <c r="DL78" s="4"/>
      <c r="DM78" s="4"/>
      <c r="DN78" s="6"/>
      <c r="DO78" s="4">
        <v>0.04</v>
      </c>
      <c r="DP78" s="4">
        <v>30</v>
      </c>
      <c r="DQ78" s="4">
        <v>5</v>
      </c>
      <c r="DR78" s="4"/>
      <c r="DS78" s="4"/>
      <c r="DT78" s="4"/>
      <c r="DU78" s="4"/>
      <c r="DV78" s="4"/>
      <c r="DW78" s="4"/>
      <c r="DX78" s="4"/>
      <c r="DY78" s="4">
        <v>0.83</v>
      </c>
      <c r="DZ78" s="4"/>
      <c r="EA78" s="4"/>
      <c r="EB78" s="4"/>
      <c r="EC78" s="4"/>
      <c r="ED78" s="5"/>
      <c r="EE78" s="6"/>
      <c r="EF78" s="4">
        <v>100</v>
      </c>
      <c r="EG78" s="4">
        <v>0</v>
      </c>
      <c r="EH78" s="4">
        <v>0</v>
      </c>
      <c r="EI78" s="6"/>
      <c r="EJ78" s="4">
        <v>100</v>
      </c>
      <c r="EK78" s="4">
        <v>0</v>
      </c>
      <c r="EL78" s="4">
        <v>0</v>
      </c>
    </row>
    <row r="79" spans="1:142" x14ac:dyDescent="0.25">
      <c r="A79" s="37" t="s">
        <v>316</v>
      </c>
      <c r="B79" s="4" t="s">
        <v>317</v>
      </c>
      <c r="C79" s="4" t="s">
        <v>318</v>
      </c>
      <c r="D79" s="119" t="s">
        <v>319</v>
      </c>
      <c r="E79" s="4" t="s">
        <v>82</v>
      </c>
      <c r="F79" s="4">
        <v>98.14</v>
      </c>
      <c r="G79" s="6"/>
      <c r="H79" s="31">
        <v>20.6</v>
      </c>
      <c r="I79" s="4">
        <v>16.7</v>
      </c>
      <c r="J79" s="4">
        <v>1.3</v>
      </c>
      <c r="K79" s="4">
        <v>1.9</v>
      </c>
      <c r="L79" s="4">
        <v>0.7</v>
      </c>
      <c r="M79" s="31">
        <v>66.8</v>
      </c>
      <c r="N79" s="4">
        <v>87.4</v>
      </c>
      <c r="O79" s="4">
        <v>76</v>
      </c>
      <c r="P79" s="6"/>
      <c r="Q79" s="32">
        <v>20.3</v>
      </c>
      <c r="R79" s="4">
        <v>16.7</v>
      </c>
      <c r="S79" s="4">
        <v>1.3</v>
      </c>
      <c r="T79" s="4">
        <v>1.8</v>
      </c>
      <c r="U79" s="4">
        <v>0.4</v>
      </c>
      <c r="V79" s="31">
        <v>67.099999999999994</v>
      </c>
      <c r="W79" s="4">
        <v>87.4</v>
      </c>
      <c r="X79" s="4">
        <v>77</v>
      </c>
      <c r="Y79" s="5"/>
      <c r="Z79" s="6"/>
      <c r="AA79" s="4">
        <v>57197.56</v>
      </c>
      <c r="AB79" s="4">
        <v>2824671.34</v>
      </c>
      <c r="AC79" s="4">
        <v>2824671.34</v>
      </c>
      <c r="AD79" s="4">
        <v>75.099999999999994</v>
      </c>
      <c r="AE79" s="4">
        <v>4.5999999999999996</v>
      </c>
      <c r="AF79" s="4"/>
      <c r="AG79" s="4">
        <v>50</v>
      </c>
      <c r="AH79" s="6"/>
      <c r="AI79" s="4">
        <v>15815.94</v>
      </c>
      <c r="AJ79" s="6"/>
      <c r="AK79" s="4">
        <v>0</v>
      </c>
      <c r="AL79" s="4">
        <v>17.600000000000001</v>
      </c>
      <c r="AM79" s="4">
        <v>3.27</v>
      </c>
      <c r="AN79" s="6"/>
      <c r="AO79" s="4">
        <v>0.48</v>
      </c>
      <c r="AP79" s="4">
        <v>0.12</v>
      </c>
      <c r="AQ79" s="4">
        <v>0.62</v>
      </c>
      <c r="AR79" s="4">
        <v>0</v>
      </c>
      <c r="AS79" s="4">
        <v>0.01</v>
      </c>
      <c r="AT79" s="4">
        <v>0.37</v>
      </c>
      <c r="AU79" s="4"/>
      <c r="AV79" s="4"/>
      <c r="AW79" s="4">
        <v>0.14000000000000001</v>
      </c>
      <c r="AX79" s="4"/>
      <c r="AY79" s="4">
        <v>0.09</v>
      </c>
      <c r="AZ79" s="4"/>
      <c r="BA79" s="4">
        <v>1.34</v>
      </c>
      <c r="BB79" s="4">
        <v>0</v>
      </c>
      <c r="BC79" s="4">
        <v>0.33</v>
      </c>
      <c r="BD79" s="4">
        <v>0</v>
      </c>
      <c r="BE79" s="6"/>
      <c r="BF79" s="4">
        <v>264.02</v>
      </c>
      <c r="BG79" s="4">
        <v>25.1</v>
      </c>
      <c r="BH79" s="4">
        <v>8.6999999999999993</v>
      </c>
      <c r="BI79" s="4">
        <v>12.3</v>
      </c>
      <c r="BJ79" s="4"/>
      <c r="BK79" s="4">
        <v>0.38</v>
      </c>
      <c r="BL79" s="4">
        <v>2.8</v>
      </c>
      <c r="BM79" s="4">
        <v>0</v>
      </c>
      <c r="BN79" s="4">
        <v>22.16</v>
      </c>
      <c r="BO79" s="4">
        <v>0</v>
      </c>
      <c r="BP79" s="6"/>
      <c r="BQ79" s="4">
        <v>0.03</v>
      </c>
      <c r="BR79" s="4">
        <v>0.43</v>
      </c>
      <c r="BS79" s="4"/>
      <c r="BT79" s="4"/>
      <c r="BU79" s="4"/>
      <c r="BV79" s="4"/>
      <c r="BW79" s="4"/>
      <c r="BX79" s="4">
        <v>0</v>
      </c>
      <c r="BY79" s="4">
        <v>0.18</v>
      </c>
      <c r="BZ79" s="4"/>
      <c r="CA79" s="4"/>
      <c r="CB79" s="4"/>
      <c r="CC79" s="4"/>
      <c r="CD79" s="4"/>
      <c r="CE79" s="4"/>
      <c r="CF79" s="4"/>
      <c r="CG79" s="5"/>
      <c r="CH79" s="6"/>
      <c r="CI79" s="4">
        <v>2824671.34</v>
      </c>
      <c r="CJ79" s="4"/>
      <c r="CK79" s="4">
        <v>6.33</v>
      </c>
      <c r="CL79" s="4">
        <v>18.93</v>
      </c>
      <c r="CM79" s="4">
        <v>93.2</v>
      </c>
      <c r="CN79" s="4">
        <v>20.12</v>
      </c>
      <c r="CO79" s="4"/>
      <c r="CP79" s="4"/>
      <c r="CQ79" s="6"/>
      <c r="CR79" s="6"/>
      <c r="CS79" s="4">
        <v>253.85</v>
      </c>
      <c r="CT79" s="4">
        <v>50</v>
      </c>
      <c r="CU79" s="6"/>
      <c r="CV79" s="4"/>
      <c r="CW79" s="4"/>
      <c r="CX79" s="6"/>
      <c r="CY79" s="4"/>
      <c r="CZ79" s="4"/>
      <c r="DA79" s="4"/>
      <c r="DB79" s="6"/>
      <c r="DC79" s="4"/>
      <c r="DD79" s="4"/>
      <c r="DE79" s="4"/>
      <c r="DF79" s="6"/>
      <c r="DG79" s="4"/>
      <c r="DH79" s="4"/>
      <c r="DI79" s="4"/>
      <c r="DJ79" s="6"/>
      <c r="DK79" s="4">
        <v>0.31</v>
      </c>
      <c r="DL79" s="4">
        <v>45</v>
      </c>
      <c r="DM79" s="4">
        <v>20.5</v>
      </c>
      <c r="DN79" s="6"/>
      <c r="DO79" s="4"/>
      <c r="DP79" s="4"/>
      <c r="DQ79" s="4"/>
      <c r="DR79" s="4">
        <v>0.1</v>
      </c>
      <c r="DS79" s="4">
        <v>0</v>
      </c>
      <c r="DT79" s="4"/>
      <c r="DU79" s="4"/>
      <c r="DV79" s="4"/>
      <c r="DW79" s="4"/>
      <c r="DX79" s="4"/>
      <c r="DY79" s="4">
        <v>3.54</v>
      </c>
      <c r="DZ79" s="4"/>
      <c r="EA79" s="4"/>
      <c r="EB79" s="4"/>
      <c r="EC79" s="4"/>
      <c r="ED79" s="5"/>
      <c r="EE79" s="6"/>
      <c r="EF79" s="4">
        <v>100</v>
      </c>
      <c r="EG79" s="4">
        <v>0</v>
      </c>
      <c r="EH79" s="4">
        <v>0</v>
      </c>
      <c r="EI79" s="6"/>
      <c r="EJ79" s="4">
        <v>100</v>
      </c>
      <c r="EK79" s="4">
        <v>0</v>
      </c>
      <c r="EL79" s="4">
        <v>0</v>
      </c>
    </row>
    <row r="80" spans="1:142" x14ac:dyDescent="0.25">
      <c r="A80" s="37" t="s">
        <v>512</v>
      </c>
      <c r="B80" s="4" t="s">
        <v>513</v>
      </c>
      <c r="C80" s="4" t="s">
        <v>514</v>
      </c>
      <c r="D80" s="119" t="s">
        <v>515</v>
      </c>
      <c r="E80" s="4" t="s">
        <v>82</v>
      </c>
      <c r="F80" s="4">
        <v>98.54</v>
      </c>
      <c r="G80" s="6"/>
      <c r="H80" s="31">
        <v>36.200000000000003</v>
      </c>
      <c r="I80" s="4">
        <v>32.5</v>
      </c>
      <c r="J80" s="4">
        <v>1.1000000000000001</v>
      </c>
      <c r="K80" s="4">
        <v>1.9</v>
      </c>
      <c r="L80" s="4">
        <v>0.7</v>
      </c>
      <c r="M80" s="31">
        <v>51.2</v>
      </c>
      <c r="N80" s="4">
        <v>87.4</v>
      </c>
      <c r="O80" s="4">
        <v>59</v>
      </c>
      <c r="P80" s="6"/>
      <c r="Q80" s="32">
        <v>35.799999999999997</v>
      </c>
      <c r="R80" s="4">
        <v>32.5</v>
      </c>
      <c r="S80" s="4">
        <v>1.1000000000000001</v>
      </c>
      <c r="T80" s="4">
        <v>1.8</v>
      </c>
      <c r="U80" s="4">
        <v>0.4</v>
      </c>
      <c r="V80" s="31">
        <v>51.6</v>
      </c>
      <c r="W80" s="4">
        <v>87.4</v>
      </c>
      <c r="X80" s="4">
        <v>59</v>
      </c>
      <c r="Y80" s="5"/>
      <c r="Z80" s="6"/>
      <c r="AA80" s="4">
        <v>30991.03</v>
      </c>
      <c r="AB80" s="4">
        <v>1954093.5</v>
      </c>
      <c r="AC80" s="4">
        <v>1871649.27</v>
      </c>
      <c r="AD80" s="4">
        <v>82.73</v>
      </c>
      <c r="AE80" s="4">
        <v>8.1300000000000008</v>
      </c>
      <c r="AF80" s="4"/>
      <c r="AG80" s="4">
        <v>68</v>
      </c>
      <c r="AH80" s="6"/>
      <c r="AI80" s="4">
        <v>30991.03</v>
      </c>
      <c r="AJ80" s="6"/>
      <c r="AK80" s="4"/>
      <c r="AL80" s="4"/>
      <c r="AM80" s="4"/>
      <c r="AN80" s="6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6"/>
      <c r="BF80" s="4"/>
      <c r="BG80" s="4">
        <v>42.8</v>
      </c>
      <c r="BH80" s="4">
        <v>10.8</v>
      </c>
      <c r="BI80" s="4"/>
      <c r="BJ80" s="4"/>
      <c r="BK80" s="4">
        <v>0.38</v>
      </c>
      <c r="BL80" s="4">
        <v>2.8</v>
      </c>
      <c r="BM80" s="4"/>
      <c r="BN80" s="4"/>
      <c r="BO80" s="4"/>
      <c r="BP80" s="6"/>
      <c r="BQ80" s="4"/>
      <c r="BR80" s="4">
        <v>6</v>
      </c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5"/>
      <c r="CH80" s="6"/>
      <c r="CI80" s="4">
        <v>1871649.27</v>
      </c>
      <c r="CJ80" s="4"/>
      <c r="CK80" s="4">
        <v>41.18</v>
      </c>
      <c r="CL80" s="4">
        <v>0.03</v>
      </c>
      <c r="CM80" s="4">
        <v>67.33</v>
      </c>
      <c r="CN80" s="4"/>
      <c r="CO80" s="4">
        <v>41.85</v>
      </c>
      <c r="CP80" s="4"/>
      <c r="CQ80" s="6"/>
      <c r="CR80" s="6"/>
      <c r="CS80" s="4">
        <v>219.89</v>
      </c>
      <c r="CT80" s="4">
        <v>50</v>
      </c>
      <c r="CU80" s="6"/>
      <c r="CV80" s="4"/>
      <c r="CW80" s="4"/>
      <c r="CX80" s="6"/>
      <c r="CY80" s="4"/>
      <c r="CZ80" s="4"/>
      <c r="DA80" s="4"/>
      <c r="DB80" s="6"/>
      <c r="DC80" s="4"/>
      <c r="DD80" s="4"/>
      <c r="DE80" s="4"/>
      <c r="DF80" s="6"/>
      <c r="DG80" s="4"/>
      <c r="DH80" s="4"/>
      <c r="DI80" s="4"/>
      <c r="DJ80" s="6"/>
      <c r="DK80" s="4"/>
      <c r="DL80" s="4"/>
      <c r="DM80" s="4"/>
      <c r="DN80" s="6"/>
      <c r="DO80" s="4"/>
      <c r="DP80" s="4"/>
      <c r="DQ80" s="4"/>
      <c r="DR80" s="4">
        <v>0.05</v>
      </c>
      <c r="DS80" s="4">
        <v>0.01</v>
      </c>
      <c r="DT80" s="4"/>
      <c r="DU80" s="4"/>
      <c r="DV80" s="4"/>
      <c r="DW80" s="4"/>
      <c r="DX80" s="4"/>
      <c r="DY80" s="4">
        <v>0.4</v>
      </c>
      <c r="DZ80" s="4"/>
      <c r="EA80" s="4"/>
      <c r="EB80" s="4"/>
      <c r="EC80" s="4"/>
      <c r="ED80" s="5"/>
      <c r="EE80" s="6"/>
      <c r="EF80" s="4">
        <v>100</v>
      </c>
      <c r="EG80" s="4">
        <v>0</v>
      </c>
      <c r="EH80" s="4">
        <v>0</v>
      </c>
      <c r="EI80" s="6"/>
      <c r="EJ80" s="4">
        <v>100</v>
      </c>
      <c r="EK80" s="4">
        <v>0</v>
      </c>
      <c r="EL80" s="4">
        <v>0</v>
      </c>
    </row>
    <row r="81" spans="1:142" x14ac:dyDescent="0.25">
      <c r="A81" s="37" t="s">
        <v>516</v>
      </c>
      <c r="B81" s="4" t="s">
        <v>517</v>
      </c>
      <c r="C81" s="4" t="s">
        <v>514</v>
      </c>
      <c r="D81" s="119" t="s">
        <v>515</v>
      </c>
      <c r="E81" s="4" t="s">
        <v>82</v>
      </c>
      <c r="F81" s="4">
        <v>77.510000000000005</v>
      </c>
      <c r="G81" s="6"/>
      <c r="H81" s="31">
        <v>36.799999999999997</v>
      </c>
      <c r="I81" s="4">
        <v>32.9</v>
      </c>
      <c r="J81" s="4">
        <v>1.3</v>
      </c>
      <c r="K81" s="4">
        <v>1.9</v>
      </c>
      <c r="L81" s="4">
        <v>0.7</v>
      </c>
      <c r="M81" s="31">
        <v>50.6</v>
      </c>
      <c r="N81" s="4">
        <v>87.4</v>
      </c>
      <c r="O81" s="4">
        <v>58</v>
      </c>
      <c r="P81" s="6"/>
      <c r="Q81" s="32">
        <v>36.4</v>
      </c>
      <c r="R81" s="4">
        <v>32.9</v>
      </c>
      <c r="S81" s="4">
        <v>1.3</v>
      </c>
      <c r="T81" s="4">
        <v>1.8</v>
      </c>
      <c r="U81" s="4">
        <v>0.4</v>
      </c>
      <c r="V81" s="31">
        <v>51</v>
      </c>
      <c r="W81" s="4">
        <v>87.4</v>
      </c>
      <c r="X81" s="4">
        <v>58</v>
      </c>
      <c r="Y81" s="5"/>
      <c r="Z81" s="6"/>
      <c r="AA81" s="4">
        <v>46468.47</v>
      </c>
      <c r="AB81" s="4">
        <v>2860001.99</v>
      </c>
      <c r="AC81" s="4">
        <v>2860001.99</v>
      </c>
      <c r="AD81" s="4">
        <v>65.72</v>
      </c>
      <c r="AE81" s="4">
        <v>10.86</v>
      </c>
      <c r="AF81" s="4"/>
      <c r="AG81" s="4">
        <v>69</v>
      </c>
      <c r="AH81" s="6"/>
      <c r="AI81" s="4">
        <v>46468.47</v>
      </c>
      <c r="AJ81" s="6"/>
      <c r="AK81" s="4"/>
      <c r="AL81" s="4"/>
      <c r="AM81" s="4"/>
      <c r="AN81" s="6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6"/>
      <c r="BF81" s="4"/>
      <c r="BG81" s="4">
        <v>42.8</v>
      </c>
      <c r="BH81" s="4">
        <v>10.8</v>
      </c>
      <c r="BI81" s="4"/>
      <c r="BJ81" s="4"/>
      <c r="BK81" s="4">
        <v>0.38</v>
      </c>
      <c r="BL81" s="4">
        <v>2.8</v>
      </c>
      <c r="BM81" s="4"/>
      <c r="BN81" s="4"/>
      <c r="BO81" s="4"/>
      <c r="BP81" s="6"/>
      <c r="BQ81" s="4"/>
      <c r="BR81" s="4">
        <v>6</v>
      </c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5"/>
      <c r="CH81" s="6"/>
      <c r="CI81" s="4">
        <v>3344427.43</v>
      </c>
      <c r="CJ81" s="4"/>
      <c r="CK81" s="4">
        <v>29.44</v>
      </c>
      <c r="CL81" s="4">
        <v>14.8</v>
      </c>
      <c r="CM81" s="4">
        <v>47.98</v>
      </c>
      <c r="CN81" s="4">
        <v>67.06</v>
      </c>
      <c r="CO81" s="4"/>
      <c r="CP81" s="4"/>
      <c r="CQ81" s="6"/>
      <c r="CR81" s="6"/>
      <c r="CS81" s="4">
        <v>254.93</v>
      </c>
      <c r="CT81" s="4">
        <v>50</v>
      </c>
      <c r="CU81" s="6"/>
      <c r="CV81" s="4"/>
      <c r="CW81" s="4"/>
      <c r="CX81" s="6"/>
      <c r="CY81" s="4">
        <v>29.76</v>
      </c>
      <c r="CZ81" s="4">
        <v>41</v>
      </c>
      <c r="DA81" s="4">
        <v>32.47</v>
      </c>
      <c r="DB81" s="6"/>
      <c r="DC81" s="4"/>
      <c r="DD81" s="4"/>
      <c r="DE81" s="4"/>
      <c r="DF81" s="6"/>
      <c r="DG81" s="4"/>
      <c r="DH81" s="4"/>
      <c r="DI81" s="4"/>
      <c r="DJ81" s="6"/>
      <c r="DK81" s="4"/>
      <c r="DL81" s="4"/>
      <c r="DM81" s="4"/>
      <c r="DN81" s="6"/>
      <c r="DO81" s="4"/>
      <c r="DP81" s="4"/>
      <c r="DQ81" s="4"/>
      <c r="DR81" s="4">
        <v>7.0000000000000007E-2</v>
      </c>
      <c r="DS81" s="4">
        <v>0.01</v>
      </c>
      <c r="DT81" s="4"/>
      <c r="DU81" s="4"/>
      <c r="DV81" s="4"/>
      <c r="DW81" s="4"/>
      <c r="DX81" s="4"/>
      <c r="DY81" s="4">
        <v>1.1499999999999999</v>
      </c>
      <c r="DZ81" s="4"/>
      <c r="EA81" s="4"/>
      <c r="EB81" s="4"/>
      <c r="EC81" s="4"/>
      <c r="ED81" s="5"/>
      <c r="EE81" s="6"/>
      <c r="EF81" s="4">
        <v>100</v>
      </c>
      <c r="EG81" s="4">
        <v>0</v>
      </c>
      <c r="EH81" s="4">
        <v>0</v>
      </c>
      <c r="EI81" s="6"/>
      <c r="EJ81" s="4">
        <v>100</v>
      </c>
      <c r="EK81" s="4">
        <v>0</v>
      </c>
      <c r="EL81" s="4">
        <v>0</v>
      </c>
    </row>
    <row r="82" spans="1:142" x14ac:dyDescent="0.25">
      <c r="A82" s="37" t="s">
        <v>518</v>
      </c>
      <c r="B82" s="4" t="s">
        <v>519</v>
      </c>
      <c r="C82" s="4" t="s">
        <v>514</v>
      </c>
      <c r="D82" s="119" t="s">
        <v>515</v>
      </c>
      <c r="E82" s="4" t="s">
        <v>82</v>
      </c>
      <c r="F82" s="4">
        <v>91.82</v>
      </c>
      <c r="G82" s="6"/>
      <c r="H82" s="31">
        <v>24.1</v>
      </c>
      <c r="I82" s="4">
        <v>20.399999999999999</v>
      </c>
      <c r="J82" s="4">
        <v>1.1000000000000001</v>
      </c>
      <c r="K82" s="4">
        <v>1.9</v>
      </c>
      <c r="L82" s="4">
        <v>0.7</v>
      </c>
      <c r="M82" s="31">
        <v>63.3</v>
      </c>
      <c r="N82" s="4">
        <v>87.4</v>
      </c>
      <c r="O82" s="4">
        <v>72</v>
      </c>
      <c r="P82" s="6"/>
      <c r="Q82" s="32"/>
      <c r="R82" s="4"/>
      <c r="S82" s="4"/>
      <c r="T82" s="4"/>
      <c r="U82" s="4"/>
      <c r="V82" s="31"/>
      <c r="W82" s="4"/>
      <c r="X82" s="4"/>
      <c r="Y82" s="5"/>
      <c r="Z82" s="6"/>
      <c r="AA82" s="4">
        <v>56713.86</v>
      </c>
      <c r="AB82" s="4">
        <v>3730042.87</v>
      </c>
      <c r="AC82" s="4">
        <v>1969011.93</v>
      </c>
      <c r="AD82" s="4">
        <v>82.89</v>
      </c>
      <c r="AE82" s="4">
        <v>8.83</v>
      </c>
      <c r="AF82" s="4"/>
      <c r="AG82" s="4">
        <v>52</v>
      </c>
      <c r="AH82" s="6"/>
      <c r="AI82" s="4">
        <v>6352.45</v>
      </c>
      <c r="AJ82" s="6"/>
      <c r="AK82" s="4"/>
      <c r="AL82" s="4"/>
      <c r="AM82" s="4"/>
      <c r="AN82" s="6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6"/>
      <c r="BF82" s="4"/>
      <c r="BG82" s="4">
        <v>37.380000000000003</v>
      </c>
      <c r="BH82" s="4">
        <v>1.48</v>
      </c>
      <c r="BI82" s="4">
        <v>0.09</v>
      </c>
      <c r="BJ82" s="4"/>
      <c r="BK82" s="4">
        <v>0.38</v>
      </c>
      <c r="BL82" s="4">
        <v>2.8</v>
      </c>
      <c r="BM82" s="4"/>
      <c r="BN82" s="4">
        <v>12.7</v>
      </c>
      <c r="BO82" s="4"/>
      <c r="BP82" s="6"/>
      <c r="BQ82" s="4">
        <v>0.15</v>
      </c>
      <c r="BR82" s="4">
        <v>4.63</v>
      </c>
      <c r="BS82" s="4"/>
      <c r="BT82" s="4"/>
      <c r="BU82" s="4"/>
      <c r="BV82" s="4"/>
      <c r="BW82" s="4"/>
      <c r="BX82" s="4"/>
      <c r="BY82" s="4">
        <v>0.21</v>
      </c>
      <c r="BZ82" s="4"/>
      <c r="CA82" s="4"/>
      <c r="CB82" s="4"/>
      <c r="CC82" s="4"/>
      <c r="CD82" s="4"/>
      <c r="CE82" s="4"/>
      <c r="CF82" s="4"/>
      <c r="CG82" s="5"/>
      <c r="CH82" s="6"/>
      <c r="CI82" s="4">
        <v>1969486.31</v>
      </c>
      <c r="CJ82" s="4"/>
      <c r="CK82" s="4"/>
      <c r="CL82" s="4">
        <v>44.24</v>
      </c>
      <c r="CM82" s="4">
        <v>61.91</v>
      </c>
      <c r="CN82" s="4">
        <v>6.45</v>
      </c>
      <c r="CO82" s="4">
        <v>12.2</v>
      </c>
      <c r="CP82" s="4">
        <v>50</v>
      </c>
      <c r="CQ82" s="6"/>
      <c r="CR82" s="6"/>
      <c r="CS82" s="4">
        <v>248.49</v>
      </c>
      <c r="CT82" s="4">
        <v>50</v>
      </c>
      <c r="CU82" s="6"/>
      <c r="CV82" s="4"/>
      <c r="CW82" s="4"/>
      <c r="CX82" s="6"/>
      <c r="CY82" s="4">
        <v>0.28000000000000003</v>
      </c>
      <c r="CZ82" s="4">
        <v>50</v>
      </c>
      <c r="DA82" s="4">
        <v>10</v>
      </c>
      <c r="DB82" s="6"/>
      <c r="DC82" s="4"/>
      <c r="DD82" s="4"/>
      <c r="DE82" s="4"/>
      <c r="DF82" s="6"/>
      <c r="DG82" s="4"/>
      <c r="DH82" s="4"/>
      <c r="DI82" s="4"/>
      <c r="DJ82" s="6"/>
      <c r="DK82" s="4"/>
      <c r="DL82" s="4"/>
      <c r="DM82" s="4"/>
      <c r="DN82" s="6"/>
      <c r="DO82" s="4"/>
      <c r="DP82" s="4"/>
      <c r="DQ82" s="4"/>
      <c r="DR82" s="4">
        <v>0.04</v>
      </c>
      <c r="DS82" s="4">
        <v>0.02</v>
      </c>
      <c r="DT82" s="4"/>
      <c r="DU82" s="4"/>
      <c r="DV82" s="4"/>
      <c r="DW82" s="4"/>
      <c r="DX82" s="4"/>
      <c r="DY82" s="4">
        <v>1.0900000000000001</v>
      </c>
      <c r="DZ82" s="4"/>
      <c r="EA82" s="4"/>
      <c r="EB82" s="4"/>
      <c r="EC82" s="4"/>
      <c r="ED82" s="5"/>
      <c r="EE82" s="6"/>
      <c r="EF82" s="4">
        <v>100</v>
      </c>
      <c r="EG82" s="4">
        <v>0</v>
      </c>
      <c r="EH82" s="4">
        <v>0</v>
      </c>
      <c r="EI82" s="6"/>
      <c r="EJ82" s="4">
        <v>100</v>
      </c>
      <c r="EK82" s="4">
        <v>0</v>
      </c>
      <c r="EL82" s="4">
        <v>0</v>
      </c>
    </row>
    <row r="83" spans="1:142" x14ac:dyDescent="0.25">
      <c r="A83" s="37" t="s">
        <v>520</v>
      </c>
      <c r="B83" s="4" t="s">
        <v>521</v>
      </c>
      <c r="C83" s="4" t="s">
        <v>514</v>
      </c>
      <c r="D83" s="119" t="s">
        <v>515</v>
      </c>
      <c r="E83" s="4" t="s">
        <v>82</v>
      </c>
      <c r="F83" s="4">
        <v>89.25</v>
      </c>
      <c r="G83" s="6"/>
      <c r="H83" s="31">
        <v>28</v>
      </c>
      <c r="I83" s="4">
        <v>23.3</v>
      </c>
      <c r="J83" s="4">
        <v>2.1</v>
      </c>
      <c r="K83" s="4">
        <v>1.9</v>
      </c>
      <c r="L83" s="4">
        <v>0.7</v>
      </c>
      <c r="M83" s="31">
        <v>59.4</v>
      </c>
      <c r="N83" s="4">
        <v>87.4</v>
      </c>
      <c r="O83" s="4">
        <v>68</v>
      </c>
      <c r="P83" s="6"/>
      <c r="Q83" s="32">
        <v>27.7</v>
      </c>
      <c r="R83" s="4">
        <v>23.3</v>
      </c>
      <c r="S83" s="4">
        <v>2.1</v>
      </c>
      <c r="T83" s="4">
        <v>1.8</v>
      </c>
      <c r="U83" s="4">
        <v>0.4</v>
      </c>
      <c r="V83" s="31">
        <v>59.7</v>
      </c>
      <c r="W83" s="4">
        <v>87.4</v>
      </c>
      <c r="X83" s="4">
        <v>68</v>
      </c>
      <c r="Y83" s="5"/>
      <c r="Z83" s="6"/>
      <c r="AA83" s="4">
        <v>127606.45</v>
      </c>
      <c r="AB83" s="4">
        <v>7531494.3399999999</v>
      </c>
      <c r="AC83" s="4">
        <v>5887311.5899999999</v>
      </c>
      <c r="AD83" s="4">
        <v>119.27</v>
      </c>
      <c r="AE83" s="4">
        <v>12.08</v>
      </c>
      <c r="AF83" s="4"/>
      <c r="AG83" s="4">
        <v>53</v>
      </c>
      <c r="AH83" s="6"/>
      <c r="AI83" s="4">
        <v>32810.050000000003</v>
      </c>
      <c r="AJ83" s="6"/>
      <c r="AK83" s="4"/>
      <c r="AL83" s="4"/>
      <c r="AM83" s="4"/>
      <c r="AN83" s="6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6"/>
      <c r="BF83" s="4"/>
      <c r="BG83" s="4">
        <v>27.58</v>
      </c>
      <c r="BH83" s="4">
        <v>2.37</v>
      </c>
      <c r="BI83" s="4"/>
      <c r="BJ83" s="4"/>
      <c r="BK83" s="4">
        <v>0.38</v>
      </c>
      <c r="BL83" s="4">
        <v>2.8</v>
      </c>
      <c r="BM83" s="4"/>
      <c r="BN83" s="4"/>
      <c r="BO83" s="4"/>
      <c r="BP83" s="6"/>
      <c r="BQ83" s="4">
        <v>0.21</v>
      </c>
      <c r="BR83" s="4">
        <v>5.59</v>
      </c>
      <c r="BS83" s="4"/>
      <c r="BT83" s="4"/>
      <c r="BU83" s="4"/>
      <c r="BV83" s="4"/>
      <c r="BW83" s="4"/>
      <c r="BX83" s="4"/>
      <c r="BY83" s="4">
        <v>0.2</v>
      </c>
      <c r="BZ83" s="4"/>
      <c r="CA83" s="4"/>
      <c r="CB83" s="4"/>
      <c r="CC83" s="4"/>
      <c r="CD83" s="4"/>
      <c r="CE83" s="4"/>
      <c r="CF83" s="4"/>
      <c r="CG83" s="5"/>
      <c r="CH83" s="6"/>
      <c r="CI83" s="4">
        <v>5891448.7699999996</v>
      </c>
      <c r="CJ83" s="4"/>
      <c r="CK83" s="4">
        <v>25.09</v>
      </c>
      <c r="CL83" s="4">
        <v>12.43</v>
      </c>
      <c r="CM83" s="4">
        <v>65.760000000000005</v>
      </c>
      <c r="CN83" s="4">
        <v>59.75</v>
      </c>
      <c r="CO83" s="4">
        <v>0.64</v>
      </c>
      <c r="CP83" s="4">
        <v>50</v>
      </c>
      <c r="CQ83" s="6"/>
      <c r="CR83" s="6"/>
      <c r="CS83" s="4">
        <v>237.78</v>
      </c>
      <c r="CT83" s="4">
        <v>50</v>
      </c>
      <c r="CU83" s="6"/>
      <c r="CV83" s="4"/>
      <c r="CW83" s="4"/>
      <c r="CX83" s="6"/>
      <c r="CY83" s="4">
        <v>116.37</v>
      </c>
      <c r="CZ83" s="4">
        <v>37</v>
      </c>
      <c r="DA83" s="4">
        <v>144</v>
      </c>
      <c r="DB83" s="6"/>
      <c r="DC83" s="4"/>
      <c r="DD83" s="4"/>
      <c r="DE83" s="4"/>
      <c r="DF83" s="6"/>
      <c r="DG83" s="4"/>
      <c r="DH83" s="4"/>
      <c r="DI83" s="4"/>
      <c r="DJ83" s="6"/>
      <c r="DK83" s="4"/>
      <c r="DL83" s="4"/>
      <c r="DM83" s="4"/>
      <c r="DN83" s="6"/>
      <c r="DO83" s="4"/>
      <c r="DP83" s="4"/>
      <c r="DQ83" s="4"/>
      <c r="DR83" s="4">
        <v>0.12</v>
      </c>
      <c r="DS83" s="4"/>
      <c r="DT83" s="4"/>
      <c r="DU83" s="4"/>
      <c r="DV83" s="4"/>
      <c r="DW83" s="4"/>
      <c r="DX83" s="4"/>
      <c r="DY83" s="4">
        <v>2.0699999999999998</v>
      </c>
      <c r="DZ83" s="4"/>
      <c r="EA83" s="4"/>
      <c r="EB83" s="4"/>
      <c r="EC83" s="4"/>
      <c r="ED83" s="5"/>
      <c r="EE83" s="6"/>
      <c r="EF83" s="4">
        <v>100</v>
      </c>
      <c r="EG83" s="4">
        <v>0</v>
      </c>
      <c r="EH83" s="4">
        <v>0</v>
      </c>
      <c r="EI83" s="6"/>
      <c r="EJ83" s="4">
        <v>100</v>
      </c>
      <c r="EK83" s="4">
        <v>0</v>
      </c>
      <c r="EL83" s="4">
        <v>0</v>
      </c>
    </row>
    <row r="84" spans="1:142" x14ac:dyDescent="0.25">
      <c r="A84" s="37" t="s">
        <v>522</v>
      </c>
      <c r="B84" s="4" t="s">
        <v>523</v>
      </c>
      <c r="C84" s="4" t="s">
        <v>514</v>
      </c>
      <c r="D84" s="119" t="s">
        <v>515</v>
      </c>
      <c r="E84" s="4" t="s">
        <v>82</v>
      </c>
      <c r="F84" s="4">
        <v>92.73</v>
      </c>
      <c r="G84" s="6"/>
      <c r="H84" s="31">
        <v>27.1</v>
      </c>
      <c r="I84" s="4">
        <v>23.3</v>
      </c>
      <c r="J84" s="4">
        <v>1.2</v>
      </c>
      <c r="K84" s="4">
        <v>1.9</v>
      </c>
      <c r="L84" s="4">
        <v>0.7</v>
      </c>
      <c r="M84" s="31">
        <v>60.3</v>
      </c>
      <c r="N84" s="4">
        <v>87.4</v>
      </c>
      <c r="O84" s="4">
        <v>69</v>
      </c>
      <c r="P84" s="6"/>
      <c r="Q84" s="32">
        <v>26.8</v>
      </c>
      <c r="R84" s="4">
        <v>23.3</v>
      </c>
      <c r="S84" s="4">
        <v>1.2</v>
      </c>
      <c r="T84" s="4">
        <v>1.8</v>
      </c>
      <c r="U84" s="4">
        <v>0.4</v>
      </c>
      <c r="V84" s="31">
        <v>60.6</v>
      </c>
      <c r="W84" s="4">
        <v>87.4</v>
      </c>
      <c r="X84" s="4">
        <v>69</v>
      </c>
      <c r="Y84" s="5"/>
      <c r="Z84" s="6"/>
      <c r="AA84" s="4">
        <v>67334.06</v>
      </c>
      <c r="AB84" s="4">
        <v>5042935.6900000004</v>
      </c>
      <c r="AC84" s="4">
        <v>4851296.53</v>
      </c>
      <c r="AD84" s="4">
        <v>86.37</v>
      </c>
      <c r="AE84" s="4">
        <v>7.78</v>
      </c>
      <c r="AF84" s="4"/>
      <c r="AG84" s="4">
        <v>59</v>
      </c>
      <c r="AH84" s="6"/>
      <c r="AI84" s="4">
        <v>33482.230000000003</v>
      </c>
      <c r="AJ84" s="6"/>
      <c r="AK84" s="4"/>
      <c r="AL84" s="4"/>
      <c r="AM84" s="4"/>
      <c r="AN84" s="6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6"/>
      <c r="BF84" s="4"/>
      <c r="BG84" s="4">
        <v>60.2</v>
      </c>
      <c r="BH84" s="4">
        <v>5.32</v>
      </c>
      <c r="BI84" s="4"/>
      <c r="BJ84" s="4"/>
      <c r="BK84" s="4">
        <v>0.38</v>
      </c>
      <c r="BL84" s="4">
        <v>2.8</v>
      </c>
      <c r="BM84" s="4"/>
      <c r="BN84" s="4"/>
      <c r="BO84" s="4"/>
      <c r="BP84" s="6"/>
      <c r="BQ84" s="4">
        <v>0.09</v>
      </c>
      <c r="BR84" s="4">
        <v>5.24</v>
      </c>
      <c r="BS84" s="4"/>
      <c r="BT84" s="4"/>
      <c r="BU84" s="4"/>
      <c r="BV84" s="4"/>
      <c r="BW84" s="4"/>
      <c r="BX84" s="4"/>
      <c r="BY84" s="4">
        <v>0.12</v>
      </c>
      <c r="BZ84" s="4"/>
      <c r="CA84" s="4"/>
      <c r="CB84" s="4"/>
      <c r="CC84" s="4"/>
      <c r="CD84" s="4"/>
      <c r="CE84" s="4"/>
      <c r="CF84" s="4"/>
      <c r="CG84" s="5"/>
      <c r="CH84" s="6"/>
      <c r="CI84" s="4">
        <v>4851296.53</v>
      </c>
      <c r="CJ84" s="4"/>
      <c r="CK84" s="4">
        <v>15.35</v>
      </c>
      <c r="CL84" s="4">
        <v>21.67</v>
      </c>
      <c r="CM84" s="4">
        <v>71.180000000000007</v>
      </c>
      <c r="CN84" s="4">
        <v>61.18</v>
      </c>
      <c r="CO84" s="4">
        <v>0.2</v>
      </c>
      <c r="CP84" s="4">
        <v>50</v>
      </c>
      <c r="CQ84" s="6"/>
      <c r="CR84" s="6"/>
      <c r="CS84" s="4">
        <v>229.68</v>
      </c>
      <c r="CT84" s="4">
        <v>50</v>
      </c>
      <c r="CU84" s="6"/>
      <c r="CV84" s="4"/>
      <c r="CW84" s="4"/>
      <c r="CX84" s="6"/>
      <c r="CY84" s="4">
        <v>61</v>
      </c>
      <c r="CZ84" s="4">
        <v>42</v>
      </c>
      <c r="DA84" s="4">
        <v>54.55</v>
      </c>
      <c r="DB84" s="6"/>
      <c r="DC84" s="4"/>
      <c r="DD84" s="4"/>
      <c r="DE84" s="4"/>
      <c r="DF84" s="6"/>
      <c r="DG84" s="4"/>
      <c r="DH84" s="4"/>
      <c r="DI84" s="4"/>
      <c r="DJ84" s="6"/>
      <c r="DK84" s="4"/>
      <c r="DL84" s="4"/>
      <c r="DM84" s="4"/>
      <c r="DN84" s="6"/>
      <c r="DO84" s="4">
        <v>0.04</v>
      </c>
      <c r="DP84" s="4">
        <v>0.02</v>
      </c>
      <c r="DQ84" s="4"/>
      <c r="DR84" s="4"/>
      <c r="DS84" s="4"/>
      <c r="DT84" s="4"/>
      <c r="DU84" s="4"/>
      <c r="DV84" s="4"/>
      <c r="DW84" s="4"/>
      <c r="DX84" s="4"/>
      <c r="DY84" s="4">
        <v>0.86</v>
      </c>
      <c r="DZ84" s="4"/>
      <c r="EA84" s="4"/>
      <c r="EB84" s="4"/>
      <c r="EC84" s="4"/>
      <c r="ED84" s="5"/>
      <c r="EE84" s="6"/>
      <c r="EF84" s="4">
        <v>100</v>
      </c>
      <c r="EG84" s="4">
        <v>0</v>
      </c>
      <c r="EH84" s="4">
        <v>0</v>
      </c>
      <c r="EI84" s="6"/>
      <c r="EJ84" s="4">
        <v>100</v>
      </c>
      <c r="EK84" s="4">
        <v>0</v>
      </c>
      <c r="EL84" s="4">
        <v>0</v>
      </c>
    </row>
    <row r="85" spans="1:142" x14ac:dyDescent="0.25">
      <c r="A85" s="37" t="s">
        <v>524</v>
      </c>
      <c r="B85" s="4" t="s">
        <v>525</v>
      </c>
      <c r="C85" s="4" t="s">
        <v>514</v>
      </c>
      <c r="D85" s="119" t="s">
        <v>515</v>
      </c>
      <c r="E85" s="4" t="s">
        <v>82</v>
      </c>
      <c r="F85" s="4">
        <v>91.6</v>
      </c>
      <c r="G85" s="6"/>
      <c r="H85" s="31">
        <v>26.7</v>
      </c>
      <c r="I85" s="4">
        <v>22.5</v>
      </c>
      <c r="J85" s="4">
        <v>1.7</v>
      </c>
      <c r="K85" s="4">
        <v>1.9</v>
      </c>
      <c r="L85" s="4">
        <v>0.7</v>
      </c>
      <c r="M85" s="31">
        <v>60.7</v>
      </c>
      <c r="N85" s="4">
        <v>87.4</v>
      </c>
      <c r="O85" s="4">
        <v>69</v>
      </c>
      <c r="P85" s="6"/>
      <c r="Q85" s="32">
        <v>26.4</v>
      </c>
      <c r="R85" s="4">
        <v>22.5</v>
      </c>
      <c r="S85" s="4">
        <v>1.7</v>
      </c>
      <c r="T85" s="4">
        <v>1.8</v>
      </c>
      <c r="U85" s="4">
        <v>0.4</v>
      </c>
      <c r="V85" s="31">
        <v>61</v>
      </c>
      <c r="W85" s="4">
        <v>87.4</v>
      </c>
      <c r="X85" s="4">
        <v>70</v>
      </c>
      <c r="Y85" s="5"/>
      <c r="Z85" s="6"/>
      <c r="AA85" s="4">
        <v>99186.8</v>
      </c>
      <c r="AB85" s="4">
        <v>5537276.9199999999</v>
      </c>
      <c r="AC85" s="4">
        <v>3722834.18</v>
      </c>
      <c r="AD85" s="4">
        <v>105.16</v>
      </c>
      <c r="AE85" s="4">
        <v>15.34</v>
      </c>
      <c r="AF85" s="4">
        <v>40092.07</v>
      </c>
      <c r="AG85" s="4">
        <v>55</v>
      </c>
      <c r="AH85" s="6"/>
      <c r="AI85" s="4">
        <v>23762.02</v>
      </c>
      <c r="AJ85" s="6"/>
      <c r="AK85" s="4"/>
      <c r="AL85" s="4"/>
      <c r="AM85" s="4"/>
      <c r="AN85" s="6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6"/>
      <c r="BF85" s="4"/>
      <c r="BG85" s="4">
        <v>21.79</v>
      </c>
      <c r="BH85" s="4">
        <v>3.38</v>
      </c>
      <c r="BI85" s="4">
        <v>4.1500000000000004</v>
      </c>
      <c r="BJ85" s="4"/>
      <c r="BK85" s="4">
        <v>0.38</v>
      </c>
      <c r="BL85" s="4">
        <v>2.8</v>
      </c>
      <c r="BM85" s="4"/>
      <c r="BN85" s="4">
        <v>4.26</v>
      </c>
      <c r="BO85" s="4"/>
      <c r="BP85" s="6"/>
      <c r="BQ85" s="4">
        <v>0.16</v>
      </c>
      <c r="BR85" s="4">
        <v>5.69</v>
      </c>
      <c r="BS85" s="4"/>
      <c r="BT85" s="4"/>
      <c r="BU85" s="4"/>
      <c r="BV85" s="4"/>
      <c r="BW85" s="4"/>
      <c r="BX85" s="4"/>
      <c r="BY85" s="4">
        <v>0.28000000000000003</v>
      </c>
      <c r="BZ85" s="4"/>
      <c r="CA85" s="4"/>
      <c r="CB85" s="4"/>
      <c r="CC85" s="4"/>
      <c r="CD85" s="4"/>
      <c r="CE85" s="4"/>
      <c r="CF85" s="4"/>
      <c r="CG85" s="5"/>
      <c r="CH85" s="6"/>
      <c r="CI85" s="4">
        <v>3724153.5</v>
      </c>
      <c r="CJ85" s="4">
        <v>40092070</v>
      </c>
      <c r="CK85" s="4">
        <v>10.01</v>
      </c>
      <c r="CL85" s="4">
        <v>20.56</v>
      </c>
      <c r="CM85" s="4">
        <v>84.48</v>
      </c>
      <c r="CN85" s="4">
        <v>59.91</v>
      </c>
      <c r="CO85" s="4">
        <v>7.0000000000000007E-2</v>
      </c>
      <c r="CP85" s="4">
        <v>50</v>
      </c>
      <c r="CQ85" s="6"/>
      <c r="CR85" s="6"/>
      <c r="CS85" s="4">
        <v>215.35</v>
      </c>
      <c r="CT85" s="4">
        <v>50</v>
      </c>
      <c r="CU85" s="6"/>
      <c r="CV85" s="4">
        <v>10.77</v>
      </c>
      <c r="CW85" s="4">
        <v>50</v>
      </c>
      <c r="CX85" s="6"/>
      <c r="CY85" s="4">
        <v>115.24</v>
      </c>
      <c r="CZ85" s="4">
        <v>43</v>
      </c>
      <c r="DA85" s="4">
        <v>78.760000000000005</v>
      </c>
      <c r="DB85" s="6"/>
      <c r="DC85" s="4"/>
      <c r="DD85" s="4"/>
      <c r="DE85" s="4"/>
      <c r="DF85" s="6"/>
      <c r="DG85" s="4"/>
      <c r="DH85" s="4"/>
      <c r="DI85" s="4"/>
      <c r="DJ85" s="6"/>
      <c r="DK85" s="4"/>
      <c r="DL85" s="4"/>
      <c r="DM85" s="4"/>
      <c r="DN85" s="6"/>
      <c r="DO85" s="4"/>
      <c r="DP85" s="4"/>
      <c r="DQ85" s="4"/>
      <c r="DR85" s="4">
        <v>7.0000000000000007E-2</v>
      </c>
      <c r="DS85" s="4"/>
      <c r="DT85" s="4"/>
      <c r="DU85" s="4"/>
      <c r="DV85" s="4"/>
      <c r="DW85" s="4"/>
      <c r="DX85" s="4"/>
      <c r="DY85" s="4">
        <v>2.39</v>
      </c>
      <c r="DZ85" s="4"/>
      <c r="EA85" s="4"/>
      <c r="EB85" s="4"/>
      <c r="EC85" s="4"/>
      <c r="ED85" s="5"/>
      <c r="EE85" s="6"/>
      <c r="EF85" s="4">
        <v>100</v>
      </c>
      <c r="EG85" s="4">
        <v>0</v>
      </c>
      <c r="EH85" s="4">
        <v>0</v>
      </c>
      <c r="EI85" s="6"/>
      <c r="EJ85" s="4">
        <v>100</v>
      </c>
      <c r="EK85" s="4">
        <v>0</v>
      </c>
      <c r="EL85" s="4">
        <v>0</v>
      </c>
    </row>
    <row r="86" spans="1:142" x14ac:dyDescent="0.25">
      <c r="A86" s="37" t="s">
        <v>526</v>
      </c>
      <c r="B86" s="4" t="s">
        <v>527</v>
      </c>
      <c r="C86" s="4" t="s">
        <v>514</v>
      </c>
      <c r="D86" s="119" t="s">
        <v>515</v>
      </c>
      <c r="E86" s="4" t="s">
        <v>82</v>
      </c>
      <c r="F86" s="4">
        <v>96.17</v>
      </c>
      <c r="G86" s="6"/>
      <c r="H86" s="31">
        <v>26.3</v>
      </c>
      <c r="I86" s="4">
        <v>22.5</v>
      </c>
      <c r="J86" s="4">
        <v>1.2</v>
      </c>
      <c r="K86" s="4">
        <v>1.9</v>
      </c>
      <c r="L86" s="4">
        <v>0.7</v>
      </c>
      <c r="M86" s="31">
        <v>61.1</v>
      </c>
      <c r="N86" s="4">
        <v>87.4</v>
      </c>
      <c r="O86" s="4">
        <v>70</v>
      </c>
      <c r="P86" s="6"/>
      <c r="Q86" s="32">
        <v>26</v>
      </c>
      <c r="R86" s="4">
        <v>22.5</v>
      </c>
      <c r="S86" s="4">
        <v>1.2</v>
      </c>
      <c r="T86" s="4">
        <v>1.8</v>
      </c>
      <c r="U86" s="4">
        <v>0.4</v>
      </c>
      <c r="V86" s="31">
        <v>61.4</v>
      </c>
      <c r="W86" s="4">
        <v>87.4</v>
      </c>
      <c r="X86" s="4">
        <v>70</v>
      </c>
      <c r="Y86" s="5"/>
      <c r="Z86" s="6"/>
      <c r="AA86" s="4">
        <v>62111.87</v>
      </c>
      <c r="AB86" s="4">
        <v>4004599.22</v>
      </c>
      <c r="AC86" s="4">
        <v>3976066.72</v>
      </c>
      <c r="AD86" s="4">
        <v>87.53</v>
      </c>
      <c r="AE86" s="4">
        <v>9.76</v>
      </c>
      <c r="AF86" s="4"/>
      <c r="AG86" s="4">
        <v>56</v>
      </c>
      <c r="AH86" s="6"/>
      <c r="AI86" s="4">
        <v>22061.74</v>
      </c>
      <c r="AJ86" s="6"/>
      <c r="AK86" s="4"/>
      <c r="AL86" s="4"/>
      <c r="AM86" s="4"/>
      <c r="AN86" s="6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6"/>
      <c r="BF86" s="4"/>
      <c r="BG86" s="4">
        <v>20.67</v>
      </c>
      <c r="BH86" s="4">
        <v>25.09</v>
      </c>
      <c r="BI86" s="4"/>
      <c r="BJ86" s="4"/>
      <c r="BK86" s="4">
        <v>0.38</v>
      </c>
      <c r="BL86" s="4">
        <v>2.8</v>
      </c>
      <c r="BM86" s="4"/>
      <c r="BN86" s="4"/>
      <c r="BO86" s="4"/>
      <c r="BP86" s="6"/>
      <c r="BQ86" s="4">
        <v>0.11</v>
      </c>
      <c r="BR86" s="4">
        <v>4.76</v>
      </c>
      <c r="BS86" s="4"/>
      <c r="BT86" s="4"/>
      <c r="BU86" s="4"/>
      <c r="BV86" s="4"/>
      <c r="BW86" s="4"/>
      <c r="BX86" s="4"/>
      <c r="BY86" s="4">
        <v>0.16</v>
      </c>
      <c r="BZ86" s="4"/>
      <c r="CA86" s="4"/>
      <c r="CB86" s="4"/>
      <c r="CC86" s="4"/>
      <c r="CD86" s="4"/>
      <c r="CE86" s="4"/>
      <c r="CF86" s="4"/>
      <c r="CG86" s="5"/>
      <c r="CH86" s="6"/>
      <c r="CI86" s="4">
        <v>3976052.57</v>
      </c>
      <c r="CJ86" s="4"/>
      <c r="CK86" s="4">
        <v>56.49</v>
      </c>
      <c r="CL86" s="4">
        <v>3.68</v>
      </c>
      <c r="CM86" s="4">
        <v>32.35</v>
      </c>
      <c r="CN86" s="4">
        <v>63.88</v>
      </c>
      <c r="CO86" s="4">
        <v>0.37</v>
      </c>
      <c r="CP86" s="4">
        <v>50</v>
      </c>
      <c r="CQ86" s="6"/>
      <c r="CR86" s="6"/>
      <c r="CS86" s="4">
        <v>253.2</v>
      </c>
      <c r="CT86" s="4">
        <v>50</v>
      </c>
      <c r="CU86" s="6"/>
      <c r="CV86" s="4"/>
      <c r="CW86" s="4"/>
      <c r="CX86" s="6"/>
      <c r="CY86" s="4">
        <v>41.42</v>
      </c>
      <c r="CZ86" s="4">
        <v>50</v>
      </c>
      <c r="DA86" s="4">
        <v>61.07</v>
      </c>
      <c r="DB86" s="6"/>
      <c r="DC86" s="4"/>
      <c r="DD86" s="4"/>
      <c r="DE86" s="4"/>
      <c r="DF86" s="6"/>
      <c r="DG86" s="4"/>
      <c r="DH86" s="4"/>
      <c r="DI86" s="4"/>
      <c r="DJ86" s="6"/>
      <c r="DK86" s="4"/>
      <c r="DL86" s="4"/>
      <c r="DM86" s="4"/>
      <c r="DN86" s="6"/>
      <c r="DO86" s="4"/>
      <c r="DP86" s="4"/>
      <c r="DQ86" s="4"/>
      <c r="DR86" s="4">
        <v>0.05</v>
      </c>
      <c r="DS86" s="4">
        <v>0.01</v>
      </c>
      <c r="DT86" s="4"/>
      <c r="DU86" s="4"/>
      <c r="DV86" s="4"/>
      <c r="DW86" s="4"/>
      <c r="DX86" s="4"/>
      <c r="DY86" s="4">
        <v>0.44</v>
      </c>
      <c r="DZ86" s="4"/>
      <c r="EA86" s="4"/>
      <c r="EB86" s="4"/>
      <c r="EC86" s="4"/>
      <c r="ED86" s="5"/>
      <c r="EE86" s="6"/>
      <c r="EF86" s="4">
        <v>100</v>
      </c>
      <c r="EG86" s="4">
        <v>0</v>
      </c>
      <c r="EH86" s="4">
        <v>0</v>
      </c>
      <c r="EI86" s="6"/>
      <c r="EJ86" s="4">
        <v>100</v>
      </c>
      <c r="EK86" s="4">
        <v>0</v>
      </c>
      <c r="EL86" s="4">
        <v>0</v>
      </c>
    </row>
    <row r="87" spans="1:142" x14ac:dyDescent="0.25">
      <c r="A87" s="37" t="s">
        <v>528</v>
      </c>
      <c r="B87" s="4" t="s">
        <v>529</v>
      </c>
      <c r="C87" s="4" t="s">
        <v>514</v>
      </c>
      <c r="D87" s="119" t="s">
        <v>515</v>
      </c>
      <c r="E87" s="4" t="s">
        <v>82</v>
      </c>
      <c r="F87" s="4">
        <v>84.36</v>
      </c>
      <c r="G87" s="6"/>
      <c r="H87" s="31">
        <v>25.7</v>
      </c>
      <c r="I87" s="4">
        <v>21.8</v>
      </c>
      <c r="J87" s="4">
        <v>1.3</v>
      </c>
      <c r="K87" s="4">
        <v>1.9</v>
      </c>
      <c r="L87" s="4">
        <v>0.7</v>
      </c>
      <c r="M87" s="31">
        <v>61.7</v>
      </c>
      <c r="N87" s="4">
        <v>87.4</v>
      </c>
      <c r="O87" s="4">
        <v>71</v>
      </c>
      <c r="P87" s="6"/>
      <c r="Q87" s="32">
        <v>25.3</v>
      </c>
      <c r="R87" s="4">
        <v>21.8</v>
      </c>
      <c r="S87" s="4">
        <v>1.3</v>
      </c>
      <c r="T87" s="4">
        <v>1.8</v>
      </c>
      <c r="U87" s="4">
        <v>0.4</v>
      </c>
      <c r="V87" s="31">
        <v>62.1</v>
      </c>
      <c r="W87" s="4">
        <v>87.4</v>
      </c>
      <c r="X87" s="4">
        <v>71</v>
      </c>
      <c r="Y87" s="5"/>
      <c r="Z87" s="6"/>
      <c r="AA87" s="4">
        <v>41453.57</v>
      </c>
      <c r="AB87" s="4">
        <v>2291620.65</v>
      </c>
      <c r="AC87" s="4">
        <v>2291620.65</v>
      </c>
      <c r="AD87" s="4">
        <v>52.9</v>
      </c>
      <c r="AE87" s="4">
        <v>8.86</v>
      </c>
      <c r="AF87" s="4">
        <v>39484.68</v>
      </c>
      <c r="AG87" s="4">
        <v>57</v>
      </c>
      <c r="AH87" s="6"/>
      <c r="AI87" s="4">
        <v>16803.12</v>
      </c>
      <c r="AJ87" s="6"/>
      <c r="AK87" s="4"/>
      <c r="AL87" s="4"/>
      <c r="AM87" s="4"/>
      <c r="AN87" s="6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6"/>
      <c r="BF87" s="4"/>
      <c r="BG87" s="4">
        <v>42.61</v>
      </c>
      <c r="BH87" s="4">
        <v>4.18</v>
      </c>
      <c r="BI87" s="4"/>
      <c r="BJ87" s="4"/>
      <c r="BK87" s="4">
        <v>0.38</v>
      </c>
      <c r="BL87" s="4">
        <v>2.8</v>
      </c>
      <c r="BM87" s="4"/>
      <c r="BN87" s="4"/>
      <c r="BO87" s="4"/>
      <c r="BP87" s="6"/>
      <c r="BQ87" s="4">
        <v>0.11</v>
      </c>
      <c r="BR87" s="4">
        <v>5.27</v>
      </c>
      <c r="BS87" s="4"/>
      <c r="BT87" s="4"/>
      <c r="BU87" s="4"/>
      <c r="BV87" s="4"/>
      <c r="BW87" s="4"/>
      <c r="BX87" s="4"/>
      <c r="BY87" s="4">
        <v>0.18</v>
      </c>
      <c r="BZ87" s="4"/>
      <c r="CA87" s="4"/>
      <c r="CB87" s="4"/>
      <c r="CC87" s="4"/>
      <c r="CD87" s="4"/>
      <c r="CE87" s="4"/>
      <c r="CF87" s="4"/>
      <c r="CG87" s="5"/>
      <c r="CH87" s="6"/>
      <c r="CI87" s="4">
        <v>2299995.31</v>
      </c>
      <c r="CJ87" s="4">
        <v>39484.68</v>
      </c>
      <c r="CK87" s="4">
        <v>25.7</v>
      </c>
      <c r="CL87" s="4">
        <v>1.7</v>
      </c>
      <c r="CM87" s="4">
        <v>86.48</v>
      </c>
      <c r="CN87" s="4">
        <v>98.75</v>
      </c>
      <c r="CO87" s="4"/>
      <c r="CP87" s="4"/>
      <c r="CQ87" s="6"/>
      <c r="CR87" s="6"/>
      <c r="CS87" s="4">
        <v>246.84</v>
      </c>
      <c r="CT87" s="4">
        <v>50</v>
      </c>
      <c r="CU87" s="6"/>
      <c r="CV87" s="4"/>
      <c r="CW87" s="4"/>
      <c r="CX87" s="6"/>
      <c r="CY87" s="4">
        <v>92.63</v>
      </c>
      <c r="CZ87" s="4">
        <v>42</v>
      </c>
      <c r="DA87" s="4">
        <v>59.49</v>
      </c>
      <c r="DB87" s="6"/>
      <c r="DC87" s="4"/>
      <c r="DD87" s="4"/>
      <c r="DE87" s="4"/>
      <c r="DF87" s="6"/>
      <c r="DG87" s="4"/>
      <c r="DH87" s="4"/>
      <c r="DI87" s="4"/>
      <c r="DJ87" s="6"/>
      <c r="DK87" s="4"/>
      <c r="DL87" s="4"/>
      <c r="DM87" s="4"/>
      <c r="DN87" s="6"/>
      <c r="DO87" s="4"/>
      <c r="DP87" s="4"/>
      <c r="DQ87" s="4"/>
      <c r="DR87" s="4">
        <v>0.05</v>
      </c>
      <c r="DS87" s="4"/>
      <c r="DT87" s="4"/>
      <c r="DU87" s="4"/>
      <c r="DV87" s="4"/>
      <c r="DW87" s="4"/>
      <c r="DX87" s="4"/>
      <c r="DY87" s="4">
        <v>1.1399999999999999</v>
      </c>
      <c r="DZ87" s="4"/>
      <c r="EA87" s="4"/>
      <c r="EB87" s="4"/>
      <c r="EC87" s="4"/>
      <c r="ED87" s="5"/>
      <c r="EE87" s="6"/>
      <c r="EF87" s="4">
        <v>100</v>
      </c>
      <c r="EG87" s="4">
        <v>0</v>
      </c>
      <c r="EH87" s="4">
        <v>0</v>
      </c>
      <c r="EI87" s="6"/>
      <c r="EJ87" s="4">
        <v>100</v>
      </c>
      <c r="EK87" s="4">
        <v>0</v>
      </c>
      <c r="EL87" s="4">
        <v>0</v>
      </c>
    </row>
    <row r="88" spans="1:142" x14ac:dyDescent="0.25">
      <c r="A88" s="37" t="s">
        <v>530</v>
      </c>
      <c r="B88" s="4" t="s">
        <v>531</v>
      </c>
      <c r="C88" s="4" t="s">
        <v>514</v>
      </c>
      <c r="D88" s="119" t="s">
        <v>515</v>
      </c>
      <c r="E88" s="4" t="s">
        <v>82</v>
      </c>
      <c r="F88" s="4">
        <v>95.96</v>
      </c>
      <c r="G88" s="6"/>
      <c r="H88" s="31">
        <v>31.8</v>
      </c>
      <c r="I88" s="4">
        <v>28.1</v>
      </c>
      <c r="J88" s="4">
        <v>1.1000000000000001</v>
      </c>
      <c r="K88" s="4">
        <v>1.9</v>
      </c>
      <c r="L88" s="4">
        <v>0.7</v>
      </c>
      <c r="M88" s="31">
        <v>55.6</v>
      </c>
      <c r="N88" s="4">
        <v>87.4</v>
      </c>
      <c r="O88" s="4">
        <v>64</v>
      </c>
      <c r="P88" s="6"/>
      <c r="Q88" s="32">
        <v>31.4</v>
      </c>
      <c r="R88" s="4">
        <v>28.1</v>
      </c>
      <c r="S88" s="4">
        <v>1.1000000000000001</v>
      </c>
      <c r="T88" s="4">
        <v>1.8</v>
      </c>
      <c r="U88" s="4">
        <v>0.4</v>
      </c>
      <c r="V88" s="31">
        <v>56</v>
      </c>
      <c r="W88" s="4">
        <v>87.4</v>
      </c>
      <c r="X88" s="4">
        <v>64</v>
      </c>
      <c r="Y88" s="5"/>
      <c r="Z88" s="6"/>
      <c r="AA88" s="4">
        <v>44904.2</v>
      </c>
      <c r="AB88" s="4">
        <v>2626426.44</v>
      </c>
      <c r="AC88" s="4">
        <v>2626426.44</v>
      </c>
      <c r="AD88" s="4">
        <v>45.92</v>
      </c>
      <c r="AE88" s="4">
        <v>5.79</v>
      </c>
      <c r="AF88" s="4"/>
      <c r="AG88" s="4">
        <v>59</v>
      </c>
      <c r="AH88" s="6"/>
      <c r="AI88" s="4">
        <v>22358.54</v>
      </c>
      <c r="AJ88" s="6"/>
      <c r="AK88" s="4"/>
      <c r="AL88" s="4"/>
      <c r="AM88" s="4"/>
      <c r="AN88" s="6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6"/>
      <c r="BF88" s="4"/>
      <c r="BG88" s="4">
        <v>49.42</v>
      </c>
      <c r="BH88" s="4">
        <v>5.0599999999999996</v>
      </c>
      <c r="BI88" s="4"/>
      <c r="BJ88" s="4"/>
      <c r="BK88" s="4">
        <v>0.38</v>
      </c>
      <c r="BL88" s="4">
        <v>2.8</v>
      </c>
      <c r="BM88" s="4"/>
      <c r="BN88" s="4"/>
      <c r="BO88" s="4"/>
      <c r="BP88" s="6"/>
      <c r="BQ88" s="4">
        <v>0.11</v>
      </c>
      <c r="BR88" s="4">
        <v>5.93</v>
      </c>
      <c r="BS88" s="4"/>
      <c r="BT88" s="4"/>
      <c r="BU88" s="4"/>
      <c r="BV88" s="4"/>
      <c r="BW88" s="4"/>
      <c r="BX88" s="4"/>
      <c r="BY88" s="4">
        <v>0.15</v>
      </c>
      <c r="BZ88" s="4"/>
      <c r="CA88" s="4"/>
      <c r="CB88" s="4"/>
      <c r="CC88" s="4"/>
      <c r="CD88" s="4"/>
      <c r="CE88" s="4"/>
      <c r="CF88" s="4"/>
      <c r="CG88" s="5"/>
      <c r="CH88" s="6"/>
      <c r="CI88" s="4">
        <v>2626426.44</v>
      </c>
      <c r="CJ88" s="4"/>
      <c r="CK88" s="4">
        <v>30.36</v>
      </c>
      <c r="CL88" s="4">
        <v>5.94</v>
      </c>
      <c r="CM88" s="4">
        <v>71.900000000000006</v>
      </c>
      <c r="CN88" s="4"/>
      <c r="CO88" s="4">
        <v>7.51</v>
      </c>
      <c r="CP88" s="4">
        <v>50</v>
      </c>
      <c r="CQ88" s="6"/>
      <c r="CR88" s="6"/>
      <c r="CS88" s="4">
        <v>244.11</v>
      </c>
      <c r="CT88" s="4">
        <v>50</v>
      </c>
      <c r="CU88" s="6"/>
      <c r="CV88" s="4"/>
      <c r="CW88" s="4"/>
      <c r="CX88" s="6"/>
      <c r="CY88" s="4">
        <v>1.81</v>
      </c>
      <c r="CZ88" s="4">
        <v>50</v>
      </c>
      <c r="DA88" s="4">
        <v>5.0199999999999996</v>
      </c>
      <c r="DB88" s="6"/>
      <c r="DC88" s="4"/>
      <c r="DD88" s="4"/>
      <c r="DE88" s="4"/>
      <c r="DF88" s="6"/>
      <c r="DG88" s="4"/>
      <c r="DH88" s="4"/>
      <c r="DI88" s="4"/>
      <c r="DJ88" s="6"/>
      <c r="DK88" s="4"/>
      <c r="DL88" s="4"/>
      <c r="DM88" s="4"/>
      <c r="DN88" s="6"/>
      <c r="DO88" s="4"/>
      <c r="DP88" s="4"/>
      <c r="DQ88" s="4"/>
      <c r="DR88" s="4"/>
      <c r="DS88" s="4">
        <v>0.01</v>
      </c>
      <c r="DT88" s="4"/>
      <c r="DU88" s="4"/>
      <c r="DV88" s="4"/>
      <c r="DW88" s="4"/>
      <c r="DX88" s="4"/>
      <c r="DY88" s="4">
        <v>1.56</v>
      </c>
      <c r="DZ88" s="4"/>
      <c r="EA88" s="4"/>
      <c r="EB88" s="4"/>
      <c r="EC88" s="4"/>
      <c r="ED88" s="5"/>
      <c r="EE88" s="6"/>
      <c r="EF88" s="4">
        <v>100</v>
      </c>
      <c r="EG88" s="4">
        <v>0</v>
      </c>
      <c r="EH88" s="4">
        <v>0</v>
      </c>
      <c r="EI88" s="6"/>
      <c r="EJ88" s="4">
        <v>100</v>
      </c>
      <c r="EK88" s="4">
        <v>0</v>
      </c>
      <c r="EL88" s="4">
        <v>0</v>
      </c>
    </row>
    <row r="89" spans="1:142" x14ac:dyDescent="0.25">
      <c r="A89" s="37" t="s">
        <v>533</v>
      </c>
      <c r="B89" s="4" t="s">
        <v>534</v>
      </c>
      <c r="C89" s="4" t="s">
        <v>514</v>
      </c>
      <c r="D89" s="119" t="s">
        <v>515</v>
      </c>
      <c r="E89" s="4" t="s">
        <v>82</v>
      </c>
      <c r="F89" s="4" t="e">
        <v>#N/A</v>
      </c>
      <c r="G89" s="6"/>
      <c r="H89" s="31">
        <v>38.9</v>
      </c>
      <c r="I89" s="4">
        <v>33.9</v>
      </c>
      <c r="J89" s="4">
        <v>2.4</v>
      </c>
      <c r="K89" s="4">
        <v>1.9</v>
      </c>
      <c r="L89" s="4">
        <v>0.7</v>
      </c>
      <c r="M89" s="31">
        <v>48.5</v>
      </c>
      <c r="N89" s="4">
        <v>87.4</v>
      </c>
      <c r="O89" s="4">
        <v>55</v>
      </c>
      <c r="P89" s="6"/>
      <c r="Q89" s="32"/>
      <c r="R89" s="4"/>
      <c r="S89" s="4"/>
      <c r="T89" s="4"/>
      <c r="U89" s="4"/>
      <c r="V89" s="31"/>
      <c r="W89" s="4"/>
      <c r="X89" s="4"/>
      <c r="Y89" s="5"/>
      <c r="Z89" s="6"/>
      <c r="AA89" s="4">
        <v>45084.32</v>
      </c>
      <c r="AB89" s="4">
        <v>2158215.89</v>
      </c>
      <c r="AC89" s="4">
        <v>1423466.72</v>
      </c>
      <c r="AD89" s="4">
        <v>122.07</v>
      </c>
      <c r="AE89" s="4">
        <v>8.67</v>
      </c>
      <c r="AF89" s="4"/>
      <c r="AG89" s="4">
        <v>57</v>
      </c>
      <c r="AH89" s="6"/>
      <c r="AI89" s="4">
        <v>10958.34</v>
      </c>
      <c r="AJ89" s="6"/>
      <c r="AK89" s="4"/>
      <c r="AL89" s="4"/>
      <c r="AM89" s="4"/>
      <c r="AN89" s="6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6"/>
      <c r="BF89" s="4"/>
      <c r="BG89" s="4">
        <v>22.46</v>
      </c>
      <c r="BH89" s="4">
        <v>3.87</v>
      </c>
      <c r="BI89" s="4"/>
      <c r="BJ89" s="4"/>
      <c r="BK89" s="4">
        <v>0.38</v>
      </c>
      <c r="BL89" s="4">
        <v>2.8</v>
      </c>
      <c r="BM89" s="4"/>
      <c r="BN89" s="4"/>
      <c r="BO89" s="4"/>
      <c r="BP89" s="6"/>
      <c r="BQ89" s="4"/>
      <c r="BR89" s="4">
        <v>5.67</v>
      </c>
      <c r="BS89" s="4"/>
      <c r="BT89" s="4"/>
      <c r="BU89" s="4"/>
      <c r="BV89" s="4"/>
      <c r="BW89" s="4"/>
      <c r="BX89" s="4"/>
      <c r="BY89" s="4">
        <v>0.16</v>
      </c>
      <c r="BZ89" s="4"/>
      <c r="CA89" s="4"/>
      <c r="CB89" s="4"/>
      <c r="CC89" s="4"/>
      <c r="CD89" s="4"/>
      <c r="CE89" s="4"/>
      <c r="CF89" s="4"/>
      <c r="CG89" s="5"/>
      <c r="CH89" s="6"/>
      <c r="CI89" s="4">
        <v>1424343.3</v>
      </c>
      <c r="CJ89" s="4"/>
      <c r="CK89" s="4"/>
      <c r="CL89" s="4">
        <v>44.73</v>
      </c>
      <c r="CM89" s="4">
        <v>39.26</v>
      </c>
      <c r="CN89" s="4"/>
      <c r="CO89" s="4">
        <v>274.81</v>
      </c>
      <c r="CP89" s="4">
        <v>50</v>
      </c>
      <c r="CQ89" s="6"/>
      <c r="CR89" s="6"/>
      <c r="CS89" s="4"/>
      <c r="CT89" s="4"/>
      <c r="CU89" s="6"/>
      <c r="CV89" s="4"/>
      <c r="CW89" s="4"/>
      <c r="CX89" s="6"/>
      <c r="CY89" s="4"/>
      <c r="CZ89" s="4"/>
      <c r="DA89" s="4"/>
      <c r="DB89" s="6"/>
      <c r="DC89" s="4"/>
      <c r="DD89" s="4"/>
      <c r="DE89" s="4"/>
      <c r="DF89" s="6"/>
      <c r="DG89" s="4"/>
      <c r="DH89" s="4"/>
      <c r="DI89" s="4"/>
      <c r="DJ89" s="6"/>
      <c r="DK89" s="4"/>
      <c r="DL89" s="4"/>
      <c r="DM89" s="4"/>
      <c r="DN89" s="6"/>
      <c r="DO89" s="4"/>
      <c r="DP89" s="4"/>
      <c r="DQ89" s="4"/>
      <c r="DR89" s="4">
        <v>0.12</v>
      </c>
      <c r="DS89" s="4"/>
      <c r="DT89" s="4"/>
      <c r="DU89" s="4"/>
      <c r="DV89" s="4"/>
      <c r="DW89" s="4"/>
      <c r="DX89" s="4"/>
      <c r="DY89" s="4">
        <v>1.25</v>
      </c>
      <c r="DZ89" s="4"/>
      <c r="EA89" s="4">
        <v>26.33</v>
      </c>
      <c r="EB89" s="4"/>
      <c r="EC89" s="4"/>
      <c r="ED89" s="5"/>
      <c r="EE89" s="6"/>
      <c r="EF89" s="4">
        <v>100</v>
      </c>
      <c r="EG89" s="4">
        <v>0</v>
      </c>
      <c r="EH89" s="4">
        <v>0</v>
      </c>
      <c r="EI89" s="6"/>
      <c r="EJ89" s="4">
        <v>100</v>
      </c>
      <c r="EK89" s="4">
        <v>0</v>
      </c>
      <c r="EL89" s="4">
        <v>0</v>
      </c>
    </row>
    <row r="90" spans="1:142" x14ac:dyDescent="0.25">
      <c r="A90" s="37" t="s">
        <v>535</v>
      </c>
      <c r="B90" s="4" t="s">
        <v>536</v>
      </c>
      <c r="C90" s="4" t="s">
        <v>514</v>
      </c>
      <c r="D90" s="119" t="s">
        <v>515</v>
      </c>
      <c r="E90" s="4" t="s">
        <v>82</v>
      </c>
      <c r="F90" s="4">
        <v>91.34</v>
      </c>
      <c r="G90" s="6"/>
      <c r="H90" s="31">
        <v>26.9</v>
      </c>
      <c r="I90" s="4">
        <v>23.1</v>
      </c>
      <c r="J90" s="4">
        <v>1.2</v>
      </c>
      <c r="K90" s="4">
        <v>1.9</v>
      </c>
      <c r="L90" s="4">
        <v>0</v>
      </c>
      <c r="M90" s="31">
        <v>60.5</v>
      </c>
      <c r="N90" s="4">
        <v>87.4</v>
      </c>
      <c r="O90" s="4">
        <v>69</v>
      </c>
      <c r="P90" s="6"/>
      <c r="Q90" s="32">
        <v>26.5</v>
      </c>
      <c r="R90" s="4">
        <v>23.1</v>
      </c>
      <c r="S90" s="4">
        <v>1.2</v>
      </c>
      <c r="T90" s="4">
        <v>1.8</v>
      </c>
      <c r="U90" s="4">
        <v>0.4</v>
      </c>
      <c r="V90" s="31">
        <v>60.9</v>
      </c>
      <c r="W90" s="4">
        <v>87.4</v>
      </c>
      <c r="X90" s="4">
        <v>70</v>
      </c>
      <c r="Y90" s="5"/>
      <c r="Z90" s="6"/>
      <c r="AA90" s="4">
        <v>62430.92</v>
      </c>
      <c r="AB90" s="4">
        <v>3737886.59</v>
      </c>
      <c r="AC90" s="4">
        <v>1972500.31</v>
      </c>
      <c r="AD90" s="4">
        <v>122.6</v>
      </c>
      <c r="AE90" s="4">
        <v>15.14</v>
      </c>
      <c r="AF90" s="4"/>
      <c r="AG90" s="4">
        <v>58</v>
      </c>
      <c r="AH90" s="6"/>
      <c r="AI90" s="4">
        <v>22700.99</v>
      </c>
      <c r="AJ90" s="6"/>
      <c r="AK90" s="4"/>
      <c r="AL90" s="4"/>
      <c r="AM90" s="4"/>
      <c r="AN90" s="6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6"/>
      <c r="BF90" s="4"/>
      <c r="BG90" s="4">
        <v>24.51</v>
      </c>
      <c r="BH90" s="4">
        <v>5.01</v>
      </c>
      <c r="BI90" s="4">
        <v>5.8</v>
      </c>
      <c r="BJ90" s="4"/>
      <c r="BK90" s="4">
        <v>0.38</v>
      </c>
      <c r="BL90" s="4">
        <v>2.8</v>
      </c>
      <c r="BM90" s="4"/>
      <c r="BN90" s="4">
        <v>4.26</v>
      </c>
      <c r="BO90" s="4"/>
      <c r="BP90" s="6"/>
      <c r="BQ90" s="4">
        <v>0.12</v>
      </c>
      <c r="BR90" s="4">
        <v>5.81</v>
      </c>
      <c r="BS90" s="4"/>
      <c r="BT90" s="4"/>
      <c r="BU90" s="4"/>
      <c r="BV90" s="4"/>
      <c r="BW90" s="4"/>
      <c r="BX90" s="4"/>
      <c r="BY90" s="4">
        <v>0.21</v>
      </c>
      <c r="BZ90" s="4"/>
      <c r="CA90" s="4"/>
      <c r="CB90" s="4"/>
      <c r="CC90" s="4"/>
      <c r="CD90" s="4"/>
      <c r="CE90" s="4"/>
      <c r="CF90" s="4"/>
      <c r="CG90" s="5"/>
      <c r="CH90" s="6"/>
      <c r="CI90" s="4">
        <v>1990566.3</v>
      </c>
      <c r="CJ90" s="4"/>
      <c r="CK90" s="4">
        <v>17.010000000000002</v>
      </c>
      <c r="CL90" s="4">
        <v>18.73</v>
      </c>
      <c r="CM90" s="4">
        <v>75.7</v>
      </c>
      <c r="CN90" s="4">
        <v>72.88</v>
      </c>
      <c r="CO90" s="4">
        <v>0.09</v>
      </c>
      <c r="CP90" s="4">
        <v>50</v>
      </c>
      <c r="CQ90" s="6"/>
      <c r="CR90" s="6"/>
      <c r="CS90" s="4">
        <v>232.92</v>
      </c>
      <c r="CT90" s="4">
        <v>50</v>
      </c>
      <c r="CU90" s="6"/>
      <c r="CV90" s="4"/>
      <c r="CW90" s="4"/>
      <c r="CX90" s="6"/>
      <c r="CY90" s="4">
        <v>91.66</v>
      </c>
      <c r="CZ90" s="4">
        <v>38</v>
      </c>
      <c r="DA90" s="4">
        <v>8.9</v>
      </c>
      <c r="DB90" s="6"/>
      <c r="DC90" s="4"/>
      <c r="DD90" s="4"/>
      <c r="DE90" s="4"/>
      <c r="DF90" s="6"/>
      <c r="DG90" s="4"/>
      <c r="DH90" s="4"/>
      <c r="DI90" s="4"/>
      <c r="DJ90" s="6"/>
      <c r="DK90" s="4"/>
      <c r="DL90" s="4"/>
      <c r="DM90" s="4"/>
      <c r="DN90" s="6"/>
      <c r="DO90" s="4"/>
      <c r="DP90" s="4"/>
      <c r="DQ90" s="4"/>
      <c r="DR90" s="4">
        <v>7.0000000000000007E-2</v>
      </c>
      <c r="DS90" s="4"/>
      <c r="DT90" s="4"/>
      <c r="DU90" s="4"/>
      <c r="DV90" s="4"/>
      <c r="DW90" s="4"/>
      <c r="DX90" s="4"/>
      <c r="DY90" s="4">
        <v>1.32</v>
      </c>
      <c r="DZ90" s="4"/>
      <c r="EA90" s="4"/>
      <c r="EB90" s="4"/>
      <c r="EC90" s="4"/>
      <c r="ED90" s="5"/>
      <c r="EE90" s="6"/>
      <c r="EF90" s="4">
        <v>100</v>
      </c>
      <c r="EG90" s="4">
        <v>0</v>
      </c>
      <c r="EH90" s="4">
        <v>0</v>
      </c>
      <c r="EI90" s="6"/>
      <c r="EJ90" s="4">
        <v>100</v>
      </c>
      <c r="EK90" s="4">
        <v>0</v>
      </c>
      <c r="EL90" s="4">
        <v>0</v>
      </c>
    </row>
    <row r="91" spans="1:142" x14ac:dyDescent="0.25">
      <c r="A91" s="37" t="s">
        <v>537</v>
      </c>
      <c r="B91" s="4" t="s">
        <v>538</v>
      </c>
      <c r="C91" s="4" t="s">
        <v>514</v>
      </c>
      <c r="D91" s="119" t="s">
        <v>515</v>
      </c>
      <c r="E91" s="4" t="s">
        <v>82</v>
      </c>
      <c r="F91" s="4">
        <v>93.74</v>
      </c>
      <c r="G91" s="6"/>
      <c r="H91" s="31">
        <v>30.8</v>
      </c>
      <c r="I91" s="4">
        <v>26.4</v>
      </c>
      <c r="J91" s="4">
        <v>1.8</v>
      </c>
      <c r="K91" s="4">
        <v>1.9</v>
      </c>
      <c r="L91" s="4">
        <v>0.7</v>
      </c>
      <c r="M91" s="31">
        <v>56.6</v>
      </c>
      <c r="N91" s="4">
        <v>87.4</v>
      </c>
      <c r="O91" s="4">
        <v>65</v>
      </c>
      <c r="P91" s="6"/>
      <c r="Q91" s="32"/>
      <c r="R91" s="4"/>
      <c r="S91" s="4"/>
      <c r="T91" s="4"/>
      <c r="U91" s="4"/>
      <c r="V91" s="31"/>
      <c r="W91" s="4"/>
      <c r="X91" s="4"/>
      <c r="Y91" s="5"/>
      <c r="Z91" s="6"/>
      <c r="AA91" s="4">
        <v>64874.79</v>
      </c>
      <c r="AB91" s="4">
        <v>3680572.84</v>
      </c>
      <c r="AC91" s="4">
        <v>2106003.4300000002</v>
      </c>
      <c r="AD91" s="4">
        <v>123.54</v>
      </c>
      <c r="AE91" s="4">
        <v>12.74</v>
      </c>
      <c r="AF91" s="4"/>
      <c r="AG91" s="4">
        <v>56</v>
      </c>
      <c r="AH91" s="6"/>
      <c r="AI91" s="4">
        <v>14818.64</v>
      </c>
      <c r="AJ91" s="6"/>
      <c r="AK91" s="4"/>
      <c r="AL91" s="4"/>
      <c r="AM91" s="4"/>
      <c r="AN91" s="6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6"/>
      <c r="BF91" s="4"/>
      <c r="BG91" s="4">
        <v>24.97</v>
      </c>
      <c r="BH91" s="4">
        <v>3.52</v>
      </c>
      <c r="BI91" s="4"/>
      <c r="BJ91" s="4"/>
      <c r="BK91" s="4">
        <v>0.38</v>
      </c>
      <c r="BL91" s="4">
        <v>2.8</v>
      </c>
      <c r="BM91" s="4"/>
      <c r="BN91" s="4"/>
      <c r="BO91" s="4"/>
      <c r="BP91" s="6"/>
      <c r="BQ91" s="4"/>
      <c r="BR91" s="4">
        <v>5.65</v>
      </c>
      <c r="BS91" s="4"/>
      <c r="BT91" s="4"/>
      <c r="BU91" s="4"/>
      <c r="BV91" s="4"/>
      <c r="BW91" s="4"/>
      <c r="BX91" s="4"/>
      <c r="BY91" s="4">
        <v>0.17</v>
      </c>
      <c r="BZ91" s="4"/>
      <c r="CA91" s="4"/>
      <c r="CB91" s="4"/>
      <c r="CC91" s="4"/>
      <c r="CD91" s="4"/>
      <c r="CE91" s="4"/>
      <c r="CF91" s="4"/>
      <c r="CG91" s="5"/>
      <c r="CH91" s="6"/>
      <c r="CI91" s="4">
        <v>2106367.87</v>
      </c>
      <c r="CJ91" s="4"/>
      <c r="CK91" s="4"/>
      <c r="CL91" s="4">
        <v>48.08</v>
      </c>
      <c r="CM91" s="4">
        <v>51.99</v>
      </c>
      <c r="CN91" s="4"/>
      <c r="CO91" s="4">
        <v>0.27</v>
      </c>
      <c r="CP91" s="4">
        <v>50</v>
      </c>
      <c r="CQ91" s="6"/>
      <c r="CR91" s="6"/>
      <c r="CS91" s="4"/>
      <c r="CT91" s="4"/>
      <c r="CU91" s="6"/>
      <c r="CV91" s="4"/>
      <c r="CW91" s="4"/>
      <c r="CX91" s="6"/>
      <c r="CY91" s="4"/>
      <c r="CZ91" s="4"/>
      <c r="DA91" s="4"/>
      <c r="DB91" s="6"/>
      <c r="DC91" s="4"/>
      <c r="DD91" s="4"/>
      <c r="DE91" s="4"/>
      <c r="DF91" s="6"/>
      <c r="DG91" s="4"/>
      <c r="DH91" s="4"/>
      <c r="DI91" s="4"/>
      <c r="DJ91" s="6"/>
      <c r="DK91" s="4"/>
      <c r="DL91" s="4"/>
      <c r="DM91" s="4"/>
      <c r="DN91" s="6"/>
      <c r="DO91" s="4"/>
      <c r="DP91" s="4"/>
      <c r="DQ91" s="4"/>
      <c r="DR91" s="4">
        <v>0.12</v>
      </c>
      <c r="DS91" s="4"/>
      <c r="DT91" s="4"/>
      <c r="DU91" s="4"/>
      <c r="DV91" s="4"/>
      <c r="DW91" s="4"/>
      <c r="DX91" s="4"/>
      <c r="DY91" s="4">
        <v>0.6</v>
      </c>
      <c r="DZ91" s="4"/>
      <c r="EA91" s="4">
        <v>21.36</v>
      </c>
      <c r="EB91" s="4"/>
      <c r="EC91" s="4"/>
      <c r="ED91" s="5"/>
      <c r="EE91" s="6"/>
      <c r="EF91" s="4">
        <v>100</v>
      </c>
      <c r="EG91" s="4">
        <v>0</v>
      </c>
      <c r="EH91" s="4">
        <v>0</v>
      </c>
      <c r="EI91" s="6"/>
      <c r="EJ91" s="4">
        <v>100</v>
      </c>
      <c r="EK91" s="4">
        <v>0</v>
      </c>
      <c r="EL91" s="4">
        <v>0</v>
      </c>
    </row>
    <row r="92" spans="1:142" x14ac:dyDescent="0.25">
      <c r="A92" s="37" t="s">
        <v>539</v>
      </c>
      <c r="B92" s="4" t="s">
        <v>540</v>
      </c>
      <c r="C92" s="4" t="s">
        <v>514</v>
      </c>
      <c r="D92" s="119" t="s">
        <v>515</v>
      </c>
      <c r="E92" s="4" t="s">
        <v>82</v>
      </c>
      <c r="F92" s="4" t="e">
        <v>#N/A</v>
      </c>
      <c r="G92" s="6"/>
      <c r="H92" s="31">
        <v>34.200000000000003</v>
      </c>
      <c r="I92" s="4">
        <v>30.5</v>
      </c>
      <c r="J92" s="4">
        <v>1.1000000000000001</v>
      </c>
      <c r="K92" s="4">
        <v>1.9</v>
      </c>
      <c r="L92" s="4">
        <v>0.7</v>
      </c>
      <c r="M92" s="31">
        <v>53.2</v>
      </c>
      <c r="N92" s="4">
        <v>87.4</v>
      </c>
      <c r="O92" s="4">
        <v>81</v>
      </c>
      <c r="P92" s="6"/>
      <c r="Q92" s="32">
        <v>33.9</v>
      </c>
      <c r="R92" s="4">
        <v>30.5</v>
      </c>
      <c r="S92" s="4">
        <v>1.1000000000000001</v>
      </c>
      <c r="T92" s="4">
        <v>1.8</v>
      </c>
      <c r="U92" s="4">
        <v>0.4</v>
      </c>
      <c r="V92" s="31">
        <v>53.5</v>
      </c>
      <c r="W92" s="4">
        <v>87.4</v>
      </c>
      <c r="X92" s="4">
        <v>61</v>
      </c>
      <c r="Y92" s="5"/>
      <c r="Z92" s="6"/>
      <c r="AA92" s="4">
        <v>55160.29</v>
      </c>
      <c r="AB92" s="4">
        <v>3254370.36</v>
      </c>
      <c r="AC92" s="4">
        <v>2128028</v>
      </c>
      <c r="AD92" s="4">
        <v>37.68</v>
      </c>
      <c r="AE92" s="4">
        <v>8.26</v>
      </c>
      <c r="AF92" s="4"/>
      <c r="AG92" s="4">
        <v>67</v>
      </c>
      <c r="AH92" s="6"/>
      <c r="AI92" s="4">
        <v>55160.29</v>
      </c>
      <c r="AJ92" s="6"/>
      <c r="AK92" s="4"/>
      <c r="AL92" s="4"/>
      <c r="AM92" s="4"/>
      <c r="AN92" s="6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6"/>
      <c r="BF92" s="4"/>
      <c r="BG92" s="4">
        <v>42.8</v>
      </c>
      <c r="BH92" s="4">
        <v>10.08</v>
      </c>
      <c r="BI92" s="4"/>
      <c r="BJ92" s="4"/>
      <c r="BK92" s="4">
        <v>0.38</v>
      </c>
      <c r="BL92" s="4">
        <v>2.8</v>
      </c>
      <c r="BM92" s="4"/>
      <c r="BN92" s="4"/>
      <c r="BO92" s="4"/>
      <c r="BP92" s="6"/>
      <c r="BQ92" s="4"/>
      <c r="BR92" s="4">
        <v>6</v>
      </c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5"/>
      <c r="CH92" s="6"/>
      <c r="CI92" s="4">
        <v>2699050.79</v>
      </c>
      <c r="CJ92" s="4"/>
      <c r="CK92" s="4">
        <v>31.87</v>
      </c>
      <c r="CL92" s="4">
        <v>0.44</v>
      </c>
      <c r="CM92" s="4">
        <v>79.53</v>
      </c>
      <c r="CN92" s="4">
        <v>40.520000000000003</v>
      </c>
      <c r="CO92" s="4"/>
      <c r="CP92" s="4"/>
      <c r="CQ92" s="6"/>
      <c r="CR92" s="6"/>
      <c r="CS92" s="4">
        <v>273.41000000000003</v>
      </c>
      <c r="CT92" s="4">
        <v>50</v>
      </c>
      <c r="CU92" s="6"/>
      <c r="CV92" s="4"/>
      <c r="CW92" s="4"/>
      <c r="CX92" s="6"/>
      <c r="CY92" s="4">
        <v>8.25</v>
      </c>
      <c r="CZ92" s="4">
        <v>47</v>
      </c>
      <c r="DA92" s="4">
        <v>118</v>
      </c>
      <c r="DB92" s="6"/>
      <c r="DC92" s="4"/>
      <c r="DD92" s="4"/>
      <c r="DE92" s="4"/>
      <c r="DF92" s="6"/>
      <c r="DG92" s="4"/>
      <c r="DH92" s="4"/>
      <c r="DI92" s="4"/>
      <c r="DJ92" s="6"/>
      <c r="DK92" s="4"/>
      <c r="DL92" s="4"/>
      <c r="DM92" s="4"/>
      <c r="DN92" s="6"/>
      <c r="DO92" s="4"/>
      <c r="DP92" s="4"/>
      <c r="DQ92" s="4"/>
      <c r="DR92" s="4">
        <v>0.04</v>
      </c>
      <c r="DS92" s="4">
        <v>0.01</v>
      </c>
      <c r="DT92" s="4"/>
      <c r="DU92" s="4"/>
      <c r="DV92" s="4"/>
      <c r="DW92" s="4"/>
      <c r="DX92" s="4"/>
      <c r="DY92" s="4">
        <v>1.25</v>
      </c>
      <c r="DZ92" s="4"/>
      <c r="EA92" s="4"/>
      <c r="EB92" s="4"/>
      <c r="EC92" s="4"/>
      <c r="ED92" s="5"/>
      <c r="EE92" s="6"/>
      <c r="EF92" s="4">
        <v>100</v>
      </c>
      <c r="EG92" s="4">
        <v>0</v>
      </c>
      <c r="EH92" s="4">
        <v>0</v>
      </c>
      <c r="EI92" s="6"/>
      <c r="EJ92" s="4">
        <v>100</v>
      </c>
      <c r="EK92" s="4">
        <v>0</v>
      </c>
      <c r="EL92" s="4">
        <v>0</v>
      </c>
    </row>
    <row r="93" spans="1:142" x14ac:dyDescent="0.25">
      <c r="A93" s="37" t="s">
        <v>541</v>
      </c>
      <c r="B93" s="4" t="s">
        <v>513</v>
      </c>
      <c r="C93" s="4" t="s">
        <v>514</v>
      </c>
      <c r="D93" s="119" t="s">
        <v>515</v>
      </c>
      <c r="E93" s="4" t="s">
        <v>82</v>
      </c>
      <c r="F93" s="4">
        <v>98.54</v>
      </c>
      <c r="G93" s="6"/>
      <c r="H93" s="31">
        <v>36.200000000000003</v>
      </c>
      <c r="I93" s="4">
        <v>32.5</v>
      </c>
      <c r="J93" s="4">
        <v>1.1000000000000001</v>
      </c>
      <c r="K93" s="4">
        <v>1.9</v>
      </c>
      <c r="L93" s="4">
        <v>0.7</v>
      </c>
      <c r="M93" s="31">
        <v>51.2</v>
      </c>
      <c r="N93" s="4">
        <v>87.4</v>
      </c>
      <c r="O93" s="4">
        <v>59</v>
      </c>
      <c r="P93" s="6"/>
      <c r="Q93" s="32">
        <v>35.799999999999997</v>
      </c>
      <c r="R93" s="4">
        <v>32.5</v>
      </c>
      <c r="S93" s="4">
        <v>1.1000000000000001</v>
      </c>
      <c r="T93" s="4">
        <v>1.8</v>
      </c>
      <c r="U93" s="4">
        <v>0.4</v>
      </c>
      <c r="V93" s="31">
        <v>51.9</v>
      </c>
      <c r="W93" s="4">
        <v>87.4</v>
      </c>
      <c r="X93" s="4">
        <v>59</v>
      </c>
      <c r="Y93" s="5"/>
      <c r="Z93" s="6"/>
      <c r="AA93" s="4">
        <v>30991.03</v>
      </c>
      <c r="AB93" s="4">
        <v>1954093.5</v>
      </c>
      <c r="AC93" s="4">
        <v>1871649.27</v>
      </c>
      <c r="AD93" s="4">
        <v>82.73</v>
      </c>
      <c r="AE93" s="4">
        <v>8.1300000000000008</v>
      </c>
      <c r="AF93" s="4"/>
      <c r="AG93" s="4">
        <v>68</v>
      </c>
      <c r="AH93" s="6"/>
      <c r="AI93" s="4">
        <v>30991.03</v>
      </c>
      <c r="AJ93" s="6"/>
      <c r="AK93" s="4"/>
      <c r="AL93" s="4"/>
      <c r="AM93" s="4"/>
      <c r="AN93" s="6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6"/>
      <c r="BF93" s="4"/>
      <c r="BG93" s="4">
        <v>42.8</v>
      </c>
      <c r="BH93" s="4">
        <v>10.08</v>
      </c>
      <c r="BI93" s="4"/>
      <c r="BJ93" s="4"/>
      <c r="BK93" s="4">
        <v>0.38</v>
      </c>
      <c r="BL93" s="4">
        <v>2.8</v>
      </c>
      <c r="BM93" s="4"/>
      <c r="BN93" s="4"/>
      <c r="BO93" s="4"/>
      <c r="BP93" s="6"/>
      <c r="BQ93" s="4"/>
      <c r="BR93" s="4">
        <v>6</v>
      </c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5"/>
      <c r="CH93" s="6"/>
      <c r="CI93" s="4">
        <v>1871649.27</v>
      </c>
      <c r="CJ93" s="4"/>
      <c r="CK93" s="4">
        <v>41.18</v>
      </c>
      <c r="CL93" s="4">
        <v>0.03</v>
      </c>
      <c r="CM93" s="4">
        <v>67.33</v>
      </c>
      <c r="CN93" s="4"/>
      <c r="CO93" s="4">
        <v>41.85</v>
      </c>
      <c r="CP93" s="4">
        <v>50</v>
      </c>
      <c r="CQ93" s="6"/>
      <c r="CR93" s="6"/>
      <c r="CS93" s="4">
        <v>219.89</v>
      </c>
      <c r="CT93" s="4">
        <v>50</v>
      </c>
      <c r="CU93" s="6"/>
      <c r="CV93" s="4"/>
      <c r="CW93" s="4"/>
      <c r="CX93" s="6"/>
      <c r="CY93" s="4"/>
      <c r="CZ93" s="4"/>
      <c r="DA93" s="4"/>
      <c r="DB93" s="6"/>
      <c r="DC93" s="4"/>
      <c r="DD93" s="4"/>
      <c r="DE93" s="4"/>
      <c r="DF93" s="6"/>
      <c r="DG93" s="4"/>
      <c r="DH93" s="4"/>
      <c r="DI93" s="4"/>
      <c r="DJ93" s="6"/>
      <c r="DK93" s="4"/>
      <c r="DL93" s="4"/>
      <c r="DM93" s="4"/>
      <c r="DN93" s="6"/>
      <c r="DO93" s="4"/>
      <c r="DP93" s="4"/>
      <c r="DQ93" s="4"/>
      <c r="DR93" s="4">
        <v>0.05</v>
      </c>
      <c r="DS93" s="4">
        <v>0.01</v>
      </c>
      <c r="DT93" s="4"/>
      <c r="DU93" s="4"/>
      <c r="DV93" s="4"/>
      <c r="DW93" s="4"/>
      <c r="DX93" s="4"/>
      <c r="DY93" s="4">
        <v>0.4</v>
      </c>
      <c r="DZ93" s="4"/>
      <c r="EA93" s="4"/>
      <c r="EB93" s="4"/>
      <c r="EC93" s="4"/>
      <c r="ED93" s="5"/>
      <c r="EE93" s="6"/>
      <c r="EF93" s="4">
        <v>100</v>
      </c>
      <c r="EG93" s="4">
        <v>0</v>
      </c>
      <c r="EH93" s="4">
        <v>0</v>
      </c>
      <c r="EI93" s="6"/>
      <c r="EJ93" s="4">
        <v>100</v>
      </c>
      <c r="EK93" s="4">
        <v>0</v>
      </c>
      <c r="EL93" s="4">
        <v>0</v>
      </c>
    </row>
    <row r="94" spans="1:142" x14ac:dyDescent="0.25">
      <c r="A94" s="37" t="s">
        <v>542</v>
      </c>
      <c r="B94" s="4" t="s">
        <v>543</v>
      </c>
      <c r="C94" s="4" t="s">
        <v>544</v>
      </c>
      <c r="D94" s="119" t="s">
        <v>545</v>
      </c>
      <c r="E94" s="4" t="s">
        <v>82</v>
      </c>
      <c r="F94" s="4">
        <v>95.42</v>
      </c>
      <c r="G94" s="6"/>
      <c r="H94" s="31">
        <v>25.6</v>
      </c>
      <c r="I94" s="4">
        <v>21.5</v>
      </c>
      <c r="J94" s="4">
        <v>1.5</v>
      </c>
      <c r="K94" s="4">
        <v>1.9</v>
      </c>
      <c r="L94" s="4">
        <v>0.7</v>
      </c>
      <c r="M94" s="31">
        <v>51.8</v>
      </c>
      <c r="N94" s="4">
        <v>87.4</v>
      </c>
      <c r="O94" s="4">
        <v>71</v>
      </c>
      <c r="P94" s="6"/>
      <c r="Q94" s="32">
        <v>25.8</v>
      </c>
      <c r="R94" s="4">
        <v>21.5</v>
      </c>
      <c r="S94" s="4">
        <v>1.5</v>
      </c>
      <c r="T94" s="4">
        <v>1.8</v>
      </c>
      <c r="U94" s="4">
        <v>0.4</v>
      </c>
      <c r="V94" s="31">
        <v>62.2</v>
      </c>
      <c r="W94" s="4">
        <v>87.4</v>
      </c>
      <c r="X94" s="4">
        <v>71</v>
      </c>
      <c r="Y94" s="5"/>
      <c r="Z94" s="6"/>
      <c r="AA94" s="4">
        <v>16968.8</v>
      </c>
      <c r="AB94" s="4">
        <v>1131527.93</v>
      </c>
      <c r="AC94" s="4">
        <v>1131527.93</v>
      </c>
      <c r="AD94" s="4">
        <v>110.8</v>
      </c>
      <c r="AE94" s="4">
        <v>8.3000000000000007</v>
      </c>
      <c r="AF94" s="4"/>
      <c r="AG94" s="4">
        <v>50</v>
      </c>
      <c r="AH94" s="6"/>
      <c r="AI94" s="4">
        <v>5366.03</v>
      </c>
      <c r="AJ94" s="6"/>
      <c r="AK94" s="4">
        <v>0.3</v>
      </c>
      <c r="AL94" s="4">
        <v>15.26</v>
      </c>
      <c r="AM94" s="4">
        <v>8.83</v>
      </c>
      <c r="AN94" s="6"/>
      <c r="AO94" s="4">
        <v>0.85</v>
      </c>
      <c r="AP94" s="4">
        <v>7.0000000000000007E-2</v>
      </c>
      <c r="AQ94" s="4">
        <v>0.35</v>
      </c>
      <c r="AR94" s="4"/>
      <c r="AS94" s="4"/>
      <c r="AT94" s="4">
        <v>0.23</v>
      </c>
      <c r="AU94" s="4">
        <v>0.22</v>
      </c>
      <c r="AV94" s="4"/>
      <c r="AW94" s="4"/>
      <c r="AX94" s="4">
        <v>0.04</v>
      </c>
      <c r="AY94" s="4">
        <v>0.37</v>
      </c>
      <c r="AZ94" s="4"/>
      <c r="BA94" s="4">
        <v>1.39</v>
      </c>
      <c r="BB94" s="4"/>
      <c r="BC94" s="4"/>
      <c r="BD94" s="4"/>
      <c r="BE94" s="6"/>
      <c r="BF94" s="4">
        <v>1287.48</v>
      </c>
      <c r="BG94" s="4">
        <v>30.19</v>
      </c>
      <c r="BH94" s="4">
        <v>3.71</v>
      </c>
      <c r="BI94" s="4"/>
      <c r="BJ94" s="4"/>
      <c r="BK94" s="4">
        <v>0.12</v>
      </c>
      <c r="BL94" s="4">
        <v>2.8</v>
      </c>
      <c r="BM94" s="4">
        <v>0</v>
      </c>
      <c r="BN94" s="4"/>
      <c r="BO94" s="4"/>
      <c r="BP94" s="6"/>
      <c r="BQ94" s="4">
        <v>0.01</v>
      </c>
      <c r="BR94" s="4">
        <v>2.77</v>
      </c>
      <c r="BS94" s="4"/>
      <c r="BT94" s="4"/>
      <c r="BU94" s="4"/>
      <c r="BV94" s="4"/>
      <c r="BW94" s="4"/>
      <c r="BX94" s="4">
        <v>0.01</v>
      </c>
      <c r="BY94" s="4">
        <v>0.1</v>
      </c>
      <c r="BZ94" s="4"/>
      <c r="CA94" s="4"/>
      <c r="CB94" s="4"/>
      <c r="CC94" s="4"/>
      <c r="CD94" s="4"/>
      <c r="CE94" s="4"/>
      <c r="CF94" s="4"/>
      <c r="CG94" s="5"/>
      <c r="CH94" s="6"/>
      <c r="CI94" s="4">
        <v>1131527.93</v>
      </c>
      <c r="CJ94" s="4"/>
      <c r="CK94" s="4">
        <v>14.54</v>
      </c>
      <c r="CL94" s="4">
        <v>66.319999999999993</v>
      </c>
      <c r="CM94" s="4"/>
      <c r="CN94" s="4">
        <v>69.319999999999993</v>
      </c>
      <c r="CO94" s="4"/>
      <c r="CP94" s="4"/>
      <c r="CQ94" s="6"/>
      <c r="CR94" s="6"/>
      <c r="CS94" s="4">
        <v>278.83</v>
      </c>
      <c r="CT94" s="4">
        <v>51</v>
      </c>
      <c r="CU94" s="6"/>
      <c r="CV94" s="4"/>
      <c r="CW94" s="4"/>
      <c r="CX94" s="6"/>
      <c r="CY94" s="4"/>
      <c r="CZ94" s="4"/>
      <c r="DA94" s="4"/>
      <c r="DB94" s="6"/>
      <c r="DC94" s="4">
        <v>8.83</v>
      </c>
      <c r="DD94" s="4">
        <v>29.1</v>
      </c>
      <c r="DE94" s="4">
        <v>40.200000000000003</v>
      </c>
      <c r="DF94" s="6"/>
      <c r="DG94" s="4"/>
      <c r="DH94" s="4"/>
      <c r="DI94" s="4"/>
      <c r="DJ94" s="6"/>
      <c r="DK94" s="4">
        <v>0.04</v>
      </c>
      <c r="DL94" s="4">
        <v>45</v>
      </c>
      <c r="DM94" s="4">
        <v>196</v>
      </c>
      <c r="DN94" s="6"/>
      <c r="DO94" s="4"/>
      <c r="DP94" s="4"/>
      <c r="DQ94" s="4"/>
      <c r="DR94" s="4">
        <v>0.18</v>
      </c>
      <c r="DS94" s="4">
        <v>0.01</v>
      </c>
      <c r="DT94" s="4"/>
      <c r="DU94" s="4"/>
      <c r="DV94" s="4"/>
      <c r="DW94" s="4"/>
      <c r="DX94" s="4"/>
      <c r="DY94" s="4">
        <v>1.23</v>
      </c>
      <c r="DZ94" s="4"/>
      <c r="EA94" s="4"/>
      <c r="EB94" s="4"/>
      <c r="EC94" s="4"/>
      <c r="ED94" s="5"/>
      <c r="EE94" s="6"/>
      <c r="EF94" s="4">
        <v>100</v>
      </c>
      <c r="EG94" s="4">
        <v>0</v>
      </c>
      <c r="EH94" s="4">
        <v>0</v>
      </c>
      <c r="EI94" s="6"/>
      <c r="EJ94" s="4">
        <v>100</v>
      </c>
      <c r="EK94" s="4">
        <v>0</v>
      </c>
      <c r="EL94" s="4">
        <v>0</v>
      </c>
    </row>
    <row r="95" spans="1:142" x14ac:dyDescent="0.25">
      <c r="A95" s="37" t="s">
        <v>546</v>
      </c>
      <c r="B95" s="4" t="s">
        <v>547</v>
      </c>
      <c r="C95" s="4" t="s">
        <v>548</v>
      </c>
      <c r="D95" s="119" t="s">
        <v>549</v>
      </c>
      <c r="E95" s="4" t="s">
        <v>82</v>
      </c>
      <c r="F95" s="4">
        <v>89.95</v>
      </c>
      <c r="G95" s="6"/>
      <c r="H95" s="31">
        <v>21.3</v>
      </c>
      <c r="I95" s="4">
        <v>17.7</v>
      </c>
      <c r="J95" s="4">
        <v>1.1000000000000001</v>
      </c>
      <c r="K95" s="4">
        <v>1.9</v>
      </c>
      <c r="L95" s="4">
        <v>0.7</v>
      </c>
      <c r="M95" s="31">
        <v>66.099999999999994</v>
      </c>
      <c r="N95" s="4">
        <v>87.4</v>
      </c>
      <c r="O95" s="4">
        <v>76</v>
      </c>
      <c r="P95" s="6"/>
      <c r="Q95" s="32">
        <v>21</v>
      </c>
      <c r="R95" s="4">
        <v>17.7</v>
      </c>
      <c r="S95" s="4">
        <v>1.1000000000000001</v>
      </c>
      <c r="T95" s="4">
        <v>1.8</v>
      </c>
      <c r="U95" s="4">
        <v>0.4</v>
      </c>
      <c r="V95" s="31">
        <v>66.400000000000006</v>
      </c>
      <c r="W95" s="4">
        <v>87.4</v>
      </c>
      <c r="X95" s="4">
        <v>76</v>
      </c>
      <c r="Y95" s="5"/>
      <c r="Z95" s="6"/>
      <c r="AA95" s="4">
        <v>21153.14</v>
      </c>
      <c r="AB95" s="4">
        <v>1116110.48</v>
      </c>
      <c r="AC95" s="4">
        <v>1116110.48</v>
      </c>
      <c r="AD95" s="4">
        <v>106.99</v>
      </c>
      <c r="AE95" s="4">
        <v>4.13</v>
      </c>
      <c r="AF95" s="4"/>
      <c r="AG95" s="4">
        <v>50</v>
      </c>
      <c r="AH95" s="6"/>
      <c r="AI95" s="4">
        <v>1792.74</v>
      </c>
      <c r="AJ95" s="6"/>
      <c r="AK95" s="4"/>
      <c r="AL95" s="4">
        <v>7.42</v>
      </c>
      <c r="AM95" s="4">
        <v>4.38</v>
      </c>
      <c r="AN95" s="6"/>
      <c r="AO95" s="4">
        <v>1.1399999999999999</v>
      </c>
      <c r="AP95" s="4">
        <v>0.1</v>
      </c>
      <c r="AQ95" s="4">
        <v>0.48</v>
      </c>
      <c r="AR95" s="4"/>
      <c r="AS95" s="4"/>
      <c r="AT95" s="4">
        <v>0.01</v>
      </c>
      <c r="AU95" s="4"/>
      <c r="AV95" s="4"/>
      <c r="AW95" s="4"/>
      <c r="AX95" s="4"/>
      <c r="AY95" s="4">
        <v>7.0000000000000007E-2</v>
      </c>
      <c r="AZ95" s="4"/>
      <c r="BA95" s="4">
        <v>1.28</v>
      </c>
      <c r="BB95" s="4"/>
      <c r="BC95" s="4">
        <v>7.0000000000000007E-2</v>
      </c>
      <c r="BD95" s="4"/>
      <c r="BE95" s="6"/>
      <c r="BF95" s="4">
        <v>842.07</v>
      </c>
      <c r="BG95" s="4">
        <v>26.89</v>
      </c>
      <c r="BH95" s="4">
        <v>11.87</v>
      </c>
      <c r="BI95" s="4"/>
      <c r="BJ95" s="4"/>
      <c r="BK95" s="4">
        <v>0.38</v>
      </c>
      <c r="BL95" s="4">
        <v>2.8</v>
      </c>
      <c r="BM95" s="4"/>
      <c r="BN95" s="4">
        <v>70</v>
      </c>
      <c r="BO95" s="4"/>
      <c r="BP95" s="6"/>
      <c r="BQ95" s="4">
        <v>0.22</v>
      </c>
      <c r="BR95" s="4">
        <v>3.63</v>
      </c>
      <c r="BS95" s="4"/>
      <c r="BT95" s="4"/>
      <c r="BU95" s="4"/>
      <c r="BV95" s="4"/>
      <c r="BW95" s="4"/>
      <c r="BX95" s="4"/>
      <c r="BY95" s="4">
        <v>0.05</v>
      </c>
      <c r="BZ95" s="4"/>
      <c r="CA95" s="4"/>
      <c r="CB95" s="4"/>
      <c r="CC95" s="4"/>
      <c r="CD95" s="4"/>
      <c r="CE95" s="4"/>
      <c r="CF95" s="4"/>
      <c r="CG95" s="5"/>
      <c r="CH95" s="6"/>
      <c r="CI95" s="4">
        <v>1116219</v>
      </c>
      <c r="CJ95" s="4"/>
      <c r="CK95" s="4">
        <v>15.72</v>
      </c>
      <c r="CL95" s="4">
        <v>50.35</v>
      </c>
      <c r="CM95" s="4">
        <v>31.87</v>
      </c>
      <c r="CN95" s="4">
        <v>45.43</v>
      </c>
      <c r="CO95" s="4"/>
      <c r="CP95" s="4"/>
      <c r="CQ95" s="6"/>
      <c r="CR95" s="6"/>
      <c r="CS95" s="4">
        <v>261.63</v>
      </c>
      <c r="CT95" s="4">
        <v>50</v>
      </c>
      <c r="CU95" s="6"/>
      <c r="CV95" s="4"/>
      <c r="CW95" s="4"/>
      <c r="CX95" s="6"/>
      <c r="CY95" s="4"/>
      <c r="CZ95" s="4"/>
      <c r="DA95" s="4"/>
      <c r="DB95" s="6"/>
      <c r="DC95" s="4"/>
      <c r="DD95" s="4"/>
      <c r="DE95" s="4"/>
      <c r="DF95" s="6"/>
      <c r="DG95" s="4">
        <v>1.48</v>
      </c>
      <c r="DH95" s="4">
        <v>35</v>
      </c>
      <c r="DI95" s="4">
        <v>23</v>
      </c>
      <c r="DJ95" s="6"/>
      <c r="DK95" s="4"/>
      <c r="DL95" s="4"/>
      <c r="DM95" s="4"/>
      <c r="DN95" s="6"/>
      <c r="DO95" s="4"/>
      <c r="DP95" s="4"/>
      <c r="DQ95" s="4"/>
      <c r="DR95" s="4">
        <v>0.05</v>
      </c>
      <c r="DS95" s="4"/>
      <c r="DT95" s="4"/>
      <c r="DU95" s="4"/>
      <c r="DV95" s="4"/>
      <c r="DW95" s="4"/>
      <c r="DX95" s="4"/>
      <c r="DY95" s="4">
        <v>0.59</v>
      </c>
      <c r="DZ95" s="4"/>
      <c r="EA95" s="4"/>
      <c r="EB95" s="4"/>
      <c r="EC95" s="4"/>
      <c r="ED95" s="5"/>
      <c r="EE95" s="6"/>
      <c r="EF95" s="4">
        <v>100</v>
      </c>
      <c r="EG95" s="4">
        <v>0</v>
      </c>
      <c r="EH95" s="4">
        <v>0</v>
      </c>
      <c r="EI95" s="6"/>
      <c r="EJ95" s="4">
        <v>100</v>
      </c>
      <c r="EK95" s="4">
        <v>0</v>
      </c>
      <c r="EL95" s="4">
        <v>0</v>
      </c>
    </row>
    <row r="96" spans="1:142" x14ac:dyDescent="0.25">
      <c r="A96" s="37" t="s">
        <v>550</v>
      </c>
      <c r="B96" s="4" t="s">
        <v>551</v>
      </c>
      <c r="C96" s="4" t="s">
        <v>552</v>
      </c>
      <c r="D96" s="119" t="s">
        <v>553</v>
      </c>
      <c r="E96" s="4" t="s">
        <v>82</v>
      </c>
      <c r="F96" s="4">
        <v>97.47</v>
      </c>
      <c r="G96" s="6"/>
      <c r="H96" s="31">
        <v>32.1</v>
      </c>
      <c r="I96" s="4">
        <v>28.6</v>
      </c>
      <c r="J96" s="4">
        <v>0.9</v>
      </c>
      <c r="K96" s="4">
        <v>1.9</v>
      </c>
      <c r="L96" s="4">
        <v>0.7</v>
      </c>
      <c r="M96" s="31">
        <v>55.3</v>
      </c>
      <c r="N96" s="4">
        <v>87.4</v>
      </c>
      <c r="O96" s="4">
        <v>63</v>
      </c>
      <c r="P96" s="6"/>
      <c r="Q96" s="32">
        <v>31.8</v>
      </c>
      <c r="R96" s="4">
        <v>28.6</v>
      </c>
      <c r="S96" s="4">
        <v>0.9</v>
      </c>
      <c r="T96" s="4">
        <v>1.8</v>
      </c>
      <c r="U96" s="4">
        <v>0.4</v>
      </c>
      <c r="V96" s="31">
        <v>55.6</v>
      </c>
      <c r="W96" s="4">
        <v>87.4</v>
      </c>
      <c r="X96" s="4">
        <v>64</v>
      </c>
      <c r="Y96" s="5"/>
      <c r="Z96" s="6"/>
      <c r="AA96" s="4">
        <v>25023.87</v>
      </c>
      <c r="AB96" s="4">
        <v>1395858.64</v>
      </c>
      <c r="AC96" s="4">
        <v>1395858.64</v>
      </c>
      <c r="AD96" s="4">
        <v>65.33</v>
      </c>
      <c r="AE96" s="4">
        <v>9.32</v>
      </c>
      <c r="AF96" s="4"/>
      <c r="AG96" s="4">
        <v>50</v>
      </c>
      <c r="AH96" s="6"/>
      <c r="AI96" s="4">
        <v>6310.59</v>
      </c>
      <c r="AJ96" s="6"/>
      <c r="AK96" s="4"/>
      <c r="AL96" s="4">
        <v>19.63</v>
      </c>
      <c r="AM96" s="4">
        <v>14.56</v>
      </c>
      <c r="AN96" s="6"/>
      <c r="AO96" s="4">
        <v>0.51</v>
      </c>
      <c r="AP96" s="4">
        <v>0.25</v>
      </c>
      <c r="AQ96" s="4">
        <v>1.02</v>
      </c>
      <c r="AR96" s="4"/>
      <c r="AS96" s="4"/>
      <c r="AT96" s="4">
        <v>0.69</v>
      </c>
      <c r="AU96" s="4"/>
      <c r="AV96" s="4"/>
      <c r="AW96" s="4"/>
      <c r="AX96" s="4"/>
      <c r="AY96" s="4">
        <v>0.25</v>
      </c>
      <c r="AZ96" s="4"/>
      <c r="BA96" s="4">
        <v>1.35</v>
      </c>
      <c r="BB96" s="4"/>
      <c r="BC96" s="4"/>
      <c r="BD96" s="4"/>
      <c r="BE96" s="6"/>
      <c r="BF96" s="4">
        <v>914.48</v>
      </c>
      <c r="BG96" s="4">
        <v>45.86</v>
      </c>
      <c r="BH96" s="4">
        <v>12.38</v>
      </c>
      <c r="BI96" s="4"/>
      <c r="BJ96" s="4"/>
      <c r="BK96" s="4">
        <v>0.53</v>
      </c>
      <c r="BL96" s="4">
        <v>2.8</v>
      </c>
      <c r="BM96" s="4">
        <v>0</v>
      </c>
      <c r="BN96" s="4"/>
      <c r="BO96" s="4"/>
      <c r="BP96" s="6"/>
      <c r="BQ96" s="4">
        <v>0.12</v>
      </c>
      <c r="BR96" s="4">
        <v>4.83</v>
      </c>
      <c r="BS96" s="4"/>
      <c r="BT96" s="4"/>
      <c r="BU96" s="4"/>
      <c r="BV96" s="4"/>
      <c r="BW96" s="4"/>
      <c r="BX96" s="4"/>
      <c r="BY96" s="4">
        <v>0.12</v>
      </c>
      <c r="BZ96" s="4"/>
      <c r="CA96" s="4"/>
      <c r="CB96" s="4"/>
      <c r="CC96" s="4"/>
      <c r="CD96" s="4"/>
      <c r="CE96" s="4"/>
      <c r="CF96" s="4"/>
      <c r="CG96" s="5"/>
      <c r="CH96" s="6"/>
      <c r="CI96" s="4">
        <v>1395858.64</v>
      </c>
      <c r="CJ96" s="4"/>
      <c r="CK96" s="4">
        <v>16.45</v>
      </c>
      <c r="CL96" s="4">
        <v>34.369999999999997</v>
      </c>
      <c r="CM96" s="4">
        <v>51.96</v>
      </c>
      <c r="CN96" s="4"/>
      <c r="CO96" s="4">
        <v>44.74</v>
      </c>
      <c r="CP96" s="4">
        <v>48.05</v>
      </c>
      <c r="CQ96" s="6"/>
      <c r="CR96" s="6"/>
      <c r="CS96" s="4">
        <v>195.28</v>
      </c>
      <c r="CT96" s="4">
        <v>48</v>
      </c>
      <c r="CU96" s="6"/>
      <c r="CV96" s="4"/>
      <c r="CW96" s="4"/>
      <c r="CX96" s="6"/>
      <c r="CY96" s="4"/>
      <c r="CZ96" s="4"/>
      <c r="DA96" s="4"/>
      <c r="DB96" s="6"/>
      <c r="DC96" s="4"/>
      <c r="DD96" s="4"/>
      <c r="DE96" s="4"/>
      <c r="DF96" s="6"/>
      <c r="DG96" s="4"/>
      <c r="DH96" s="4"/>
      <c r="DI96" s="4"/>
      <c r="DJ96" s="6"/>
      <c r="DK96" s="4">
        <v>0.21</v>
      </c>
      <c r="DL96" s="4">
        <v>40</v>
      </c>
      <c r="DM96" s="4">
        <v>15</v>
      </c>
      <c r="DN96" s="6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>
        <v>0.35</v>
      </c>
      <c r="DZ96" s="4"/>
      <c r="EA96" s="4"/>
      <c r="EB96" s="4"/>
      <c r="EC96" s="4"/>
      <c r="ED96" s="5"/>
      <c r="EE96" s="6"/>
      <c r="EF96" s="4">
        <v>100</v>
      </c>
      <c r="EG96" s="4">
        <v>0</v>
      </c>
      <c r="EH96" s="4">
        <v>0</v>
      </c>
      <c r="EI96" s="6"/>
      <c r="EJ96" s="4">
        <v>100</v>
      </c>
      <c r="EK96" s="4">
        <v>0</v>
      </c>
      <c r="EL96" s="4">
        <v>0</v>
      </c>
    </row>
    <row r="97" spans="1:142" x14ac:dyDescent="0.25">
      <c r="A97" s="37" t="s">
        <v>554</v>
      </c>
      <c r="B97" s="4" t="s">
        <v>555</v>
      </c>
      <c r="C97" s="4" t="s">
        <v>556</v>
      </c>
      <c r="D97" s="119" t="s">
        <v>557</v>
      </c>
      <c r="E97" s="4" t="s">
        <v>82</v>
      </c>
      <c r="F97" s="4" t="e">
        <v>#N/A</v>
      </c>
      <c r="G97" s="6"/>
      <c r="H97" s="31">
        <v>34</v>
      </c>
      <c r="I97" s="4">
        <v>29.9</v>
      </c>
      <c r="J97" s="4">
        <v>1.5</v>
      </c>
      <c r="K97" s="4">
        <v>1.9</v>
      </c>
      <c r="L97" s="4">
        <v>0.7</v>
      </c>
      <c r="M97" s="31">
        <v>53.4</v>
      </c>
      <c r="N97" s="4">
        <v>87.4</v>
      </c>
      <c r="O97" s="4">
        <v>61</v>
      </c>
      <c r="P97" s="6"/>
      <c r="Q97" s="32">
        <v>33.6</v>
      </c>
      <c r="R97" s="4">
        <v>29.9</v>
      </c>
      <c r="S97" s="4">
        <v>1.5</v>
      </c>
      <c r="T97" s="4">
        <v>1.8</v>
      </c>
      <c r="U97" s="4">
        <v>0.4</v>
      </c>
      <c r="V97" s="31">
        <v>53.8</v>
      </c>
      <c r="W97" s="4">
        <v>87.4</v>
      </c>
      <c r="X97" s="4">
        <v>62</v>
      </c>
      <c r="Y97" s="5"/>
      <c r="Z97" s="6"/>
      <c r="AA97" s="4">
        <v>5485.49</v>
      </c>
      <c r="AB97" s="4">
        <v>245301.54</v>
      </c>
      <c r="AC97" s="4">
        <v>245301.54</v>
      </c>
      <c r="AD97" s="4">
        <v>42.15</v>
      </c>
      <c r="AE97" s="4">
        <v>12.81</v>
      </c>
      <c r="AF97" s="4"/>
      <c r="AG97" s="4">
        <v>50</v>
      </c>
      <c r="AH97" s="6"/>
      <c r="AI97" s="4">
        <v>4436.99</v>
      </c>
      <c r="AJ97" s="6"/>
      <c r="AK97" s="4"/>
      <c r="AL97" s="4">
        <v>20.43</v>
      </c>
      <c r="AM97" s="4">
        <v>3.55</v>
      </c>
      <c r="AN97" s="6"/>
      <c r="AO97" s="4">
        <v>7.0000000000000007E-2</v>
      </c>
      <c r="AP97" s="4">
        <v>0.16</v>
      </c>
      <c r="AQ97" s="4">
        <v>0.74</v>
      </c>
      <c r="AR97" s="4"/>
      <c r="AS97" s="4"/>
      <c r="AT97" s="4"/>
      <c r="AU97" s="4"/>
      <c r="AV97" s="4"/>
      <c r="AW97" s="4">
        <v>1.1599999999999999</v>
      </c>
      <c r="AX97" s="4"/>
      <c r="AY97" s="4">
        <v>0.04</v>
      </c>
      <c r="AZ97" s="4"/>
      <c r="BA97" s="4">
        <v>1.69</v>
      </c>
      <c r="BB97" s="4"/>
      <c r="BC97" s="4"/>
      <c r="BD97" s="4">
        <v>0.01</v>
      </c>
      <c r="BE97" s="6"/>
      <c r="BF97" s="4">
        <v>1345.4</v>
      </c>
      <c r="BG97" s="4"/>
      <c r="BH97" s="4"/>
      <c r="BI97" s="4"/>
      <c r="BJ97" s="4"/>
      <c r="BK97" s="4">
        <v>0.2</v>
      </c>
      <c r="BL97" s="4"/>
      <c r="BM97" s="4"/>
      <c r="BN97" s="4"/>
      <c r="BO97" s="4"/>
      <c r="BP97" s="6"/>
      <c r="BQ97" s="4"/>
      <c r="BR97" s="4">
        <v>1.59</v>
      </c>
      <c r="BS97" s="4">
        <v>1.18</v>
      </c>
      <c r="BT97" s="4"/>
      <c r="BU97" s="4"/>
      <c r="BV97" s="4"/>
      <c r="BW97" s="4"/>
      <c r="BX97" s="4">
        <v>0.01</v>
      </c>
      <c r="BY97" s="4"/>
      <c r="BZ97" s="4"/>
      <c r="CA97" s="4"/>
      <c r="CB97" s="4"/>
      <c r="CC97" s="4"/>
      <c r="CD97" s="4"/>
      <c r="CE97" s="4"/>
      <c r="CF97" s="4"/>
      <c r="CG97" s="5"/>
      <c r="CH97" s="6"/>
      <c r="CI97" s="4">
        <v>245301.54</v>
      </c>
      <c r="CJ97" s="4"/>
      <c r="CK97" s="4">
        <v>17.989999999999998</v>
      </c>
      <c r="CL97" s="4">
        <v>53.55</v>
      </c>
      <c r="CM97" s="4"/>
      <c r="CN97" s="4"/>
      <c r="CO97" s="4">
        <v>19.3</v>
      </c>
      <c r="CP97" s="4">
        <v>51.34</v>
      </c>
      <c r="CQ97" s="6"/>
      <c r="CR97" s="6"/>
      <c r="CS97" s="4">
        <v>300.77999999999997</v>
      </c>
      <c r="CT97" s="4">
        <v>51</v>
      </c>
      <c r="CU97" s="6"/>
      <c r="CV97" s="4"/>
      <c r="CW97" s="4"/>
      <c r="CX97" s="6"/>
      <c r="CY97" s="4"/>
      <c r="CZ97" s="4"/>
      <c r="DA97" s="4"/>
      <c r="DB97" s="6"/>
      <c r="DC97" s="4"/>
      <c r="DD97" s="4"/>
      <c r="DE97" s="4"/>
      <c r="DF97" s="6"/>
      <c r="DG97" s="4"/>
      <c r="DH97" s="4"/>
      <c r="DI97" s="4"/>
      <c r="DJ97" s="6"/>
      <c r="DK97" s="4"/>
      <c r="DL97" s="4"/>
      <c r="DM97" s="4"/>
      <c r="DN97" s="6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>
        <v>1.48</v>
      </c>
      <c r="DZ97" s="4"/>
      <c r="EA97" s="4"/>
      <c r="EB97" s="4"/>
      <c r="EC97" s="4"/>
      <c r="ED97" s="5"/>
      <c r="EE97" s="6"/>
      <c r="EF97" s="4">
        <v>100</v>
      </c>
      <c r="EG97" s="4">
        <v>0</v>
      </c>
      <c r="EH97" s="4">
        <v>0</v>
      </c>
      <c r="EI97" s="6"/>
      <c r="EJ97" s="4">
        <v>100</v>
      </c>
      <c r="EK97" s="4">
        <v>0</v>
      </c>
      <c r="EL97" s="4">
        <v>0</v>
      </c>
    </row>
    <row r="98" spans="1:142" x14ac:dyDescent="0.25">
      <c r="A98" s="37" t="s">
        <v>558</v>
      </c>
      <c r="B98" s="4" t="s">
        <v>559</v>
      </c>
      <c r="C98" s="4" t="s">
        <v>560</v>
      </c>
      <c r="D98" s="119" t="s">
        <v>561</v>
      </c>
      <c r="E98" s="4" t="s">
        <v>82</v>
      </c>
      <c r="F98" s="4">
        <v>93.9</v>
      </c>
      <c r="G98" s="6"/>
      <c r="H98" s="31">
        <v>34</v>
      </c>
      <c r="I98" s="4">
        <v>30</v>
      </c>
      <c r="J98" s="4">
        <v>1.4</v>
      </c>
      <c r="K98" s="4">
        <v>1.9</v>
      </c>
      <c r="L98" s="4">
        <v>0.7</v>
      </c>
      <c r="M98" s="31">
        <v>53.4</v>
      </c>
      <c r="N98" s="4">
        <v>87.4</v>
      </c>
      <c r="O98" s="4">
        <v>61</v>
      </c>
      <c r="P98" s="6"/>
      <c r="Q98" s="32">
        <v>33.6</v>
      </c>
      <c r="R98" s="4">
        <v>30</v>
      </c>
      <c r="S98" s="4">
        <v>1.4</v>
      </c>
      <c r="T98" s="4">
        <v>1.8</v>
      </c>
      <c r="U98" s="4">
        <v>0.4</v>
      </c>
      <c r="V98" s="31">
        <v>53.8</v>
      </c>
      <c r="W98" s="4">
        <v>87.4</v>
      </c>
      <c r="X98" s="4">
        <v>62</v>
      </c>
      <c r="Y98" s="5"/>
      <c r="Z98" s="6"/>
      <c r="AA98" s="4">
        <v>11292.98</v>
      </c>
      <c r="AB98" s="4">
        <v>630526.30000000005</v>
      </c>
      <c r="AC98" s="4">
        <v>630526.30000000005</v>
      </c>
      <c r="AD98" s="4">
        <v>114.3</v>
      </c>
      <c r="AE98" s="4">
        <v>18.100000000000001</v>
      </c>
      <c r="AF98" s="4"/>
      <c r="AG98" s="4">
        <v>50</v>
      </c>
      <c r="AH98" s="6"/>
      <c r="AI98" s="4">
        <v>3867.67</v>
      </c>
      <c r="AJ98" s="6"/>
      <c r="AK98" s="4">
        <v>4.87</v>
      </c>
      <c r="AL98" s="4">
        <v>9.7799999999999994</v>
      </c>
      <c r="AM98" s="4">
        <v>3.62</v>
      </c>
      <c r="AN98" s="6"/>
      <c r="AO98" s="4">
        <v>0.72</v>
      </c>
      <c r="AP98" s="4">
        <v>0.02</v>
      </c>
      <c r="AQ98" s="4">
        <v>0.15</v>
      </c>
      <c r="AR98" s="4"/>
      <c r="AS98" s="4"/>
      <c r="AT98" s="4">
        <v>0.36</v>
      </c>
      <c r="AU98" s="4">
        <v>0.36</v>
      </c>
      <c r="AV98" s="4"/>
      <c r="AW98" s="4">
        <v>0.02</v>
      </c>
      <c r="AX98" s="4"/>
      <c r="AY98" s="4">
        <v>0.37</v>
      </c>
      <c r="AZ98" s="4">
        <v>0.04</v>
      </c>
      <c r="BA98" s="4">
        <v>1.27</v>
      </c>
      <c r="BB98" s="4">
        <v>0.18</v>
      </c>
      <c r="BC98" s="4">
        <v>0.15</v>
      </c>
      <c r="BD98" s="4">
        <v>0.14000000000000001</v>
      </c>
      <c r="BE98" s="6"/>
      <c r="BF98" s="4">
        <v>1183.75</v>
      </c>
      <c r="BG98" s="4">
        <v>45.9</v>
      </c>
      <c r="BH98" s="4">
        <v>17.77</v>
      </c>
      <c r="BI98" s="4">
        <v>2.13</v>
      </c>
      <c r="BJ98" s="4">
        <v>0.49</v>
      </c>
      <c r="BK98" s="4">
        <v>0.38</v>
      </c>
      <c r="BL98" s="4">
        <v>2.8</v>
      </c>
      <c r="BM98" s="4">
        <v>0</v>
      </c>
      <c r="BN98" s="4">
        <v>12.7</v>
      </c>
      <c r="BO98" s="4">
        <v>120</v>
      </c>
      <c r="BP98" s="6"/>
      <c r="BQ98" s="4"/>
      <c r="BR98" s="4">
        <v>4.9000000000000004</v>
      </c>
      <c r="BS98" s="4">
        <v>1.2</v>
      </c>
      <c r="BT98" s="4">
        <v>11</v>
      </c>
      <c r="BU98" s="4"/>
      <c r="BV98" s="4"/>
      <c r="BW98" s="4"/>
      <c r="BX98" s="4"/>
      <c r="BY98" s="4">
        <v>0.18</v>
      </c>
      <c r="BZ98" s="4"/>
      <c r="CA98" s="4"/>
      <c r="CB98" s="4"/>
      <c r="CC98" s="4"/>
      <c r="CD98" s="4"/>
      <c r="CE98" s="4"/>
      <c r="CF98" s="4"/>
      <c r="CG98" s="5"/>
      <c r="CH98" s="6"/>
      <c r="CI98" s="4">
        <v>645807.34</v>
      </c>
      <c r="CJ98" s="4"/>
      <c r="CK98" s="4">
        <v>44.27</v>
      </c>
      <c r="CL98" s="4">
        <v>16.07</v>
      </c>
      <c r="CM98" s="4">
        <v>26.35</v>
      </c>
      <c r="CN98" s="4">
        <v>41</v>
      </c>
      <c r="CO98" s="4"/>
      <c r="CP98" s="4"/>
      <c r="CQ98" s="6"/>
      <c r="CR98" s="6"/>
      <c r="CS98" s="4">
        <v>307.29000000000002</v>
      </c>
      <c r="CT98" s="4">
        <v>50</v>
      </c>
      <c r="CU98" s="6"/>
      <c r="CV98" s="4"/>
      <c r="CW98" s="4"/>
      <c r="CX98" s="6"/>
      <c r="CY98" s="4"/>
      <c r="CZ98" s="4"/>
      <c r="DA98" s="4"/>
      <c r="DB98" s="6"/>
      <c r="DC98" s="4"/>
      <c r="DD98" s="4"/>
      <c r="DE98" s="4"/>
      <c r="DF98" s="6"/>
      <c r="DG98" s="4">
        <v>1.56</v>
      </c>
      <c r="DH98" s="4">
        <v>27</v>
      </c>
      <c r="DI98" s="4">
        <v>42.2</v>
      </c>
      <c r="DJ98" s="6"/>
      <c r="DK98" s="4">
        <v>0.16</v>
      </c>
      <c r="DL98" s="4">
        <v>45</v>
      </c>
      <c r="DM98" s="4">
        <v>7.12</v>
      </c>
      <c r="DN98" s="6"/>
      <c r="DO98" s="4"/>
      <c r="DP98" s="4"/>
      <c r="DQ98" s="4"/>
      <c r="DR98" s="4">
        <v>0.01</v>
      </c>
      <c r="DS98" s="4"/>
      <c r="DT98" s="4"/>
      <c r="DU98" s="4"/>
      <c r="DV98" s="4"/>
      <c r="DW98" s="4"/>
      <c r="DX98" s="4"/>
      <c r="DY98" s="4">
        <v>2.39</v>
      </c>
      <c r="DZ98" s="4"/>
      <c r="EA98" s="4"/>
      <c r="EB98" s="4"/>
      <c r="EC98" s="4"/>
      <c r="ED98" s="5"/>
      <c r="EE98" s="6"/>
      <c r="EF98" s="4">
        <v>100</v>
      </c>
      <c r="EG98" s="4">
        <v>0</v>
      </c>
      <c r="EH98" s="4">
        <v>0</v>
      </c>
      <c r="EI98" s="6"/>
      <c r="EJ98" s="4">
        <v>100</v>
      </c>
      <c r="EK98" s="4">
        <v>0</v>
      </c>
      <c r="EL98" s="4">
        <v>0</v>
      </c>
    </row>
    <row r="99" spans="1:142" x14ac:dyDescent="0.25">
      <c r="A99" s="37" t="s">
        <v>562</v>
      </c>
      <c r="B99" s="4" t="s">
        <v>563</v>
      </c>
      <c r="C99" s="4" t="s">
        <v>564</v>
      </c>
      <c r="D99" s="119" t="s">
        <v>565</v>
      </c>
      <c r="E99" s="4" t="s">
        <v>82</v>
      </c>
      <c r="F99" s="4" t="e">
        <v>#N/A</v>
      </c>
      <c r="G99" s="6"/>
      <c r="H99" s="31">
        <v>31.5</v>
      </c>
      <c r="I99" s="4">
        <v>27.8</v>
      </c>
      <c r="J99" s="4">
        <v>1.1000000000000001</v>
      </c>
      <c r="K99" s="4">
        <v>1.9</v>
      </c>
      <c r="L99" s="4">
        <v>0.7</v>
      </c>
      <c r="M99" s="31">
        <v>55.9</v>
      </c>
      <c r="N99" s="4">
        <v>87.4</v>
      </c>
      <c r="O99" s="4">
        <v>64</v>
      </c>
      <c r="P99" s="6"/>
      <c r="Q99" s="32">
        <v>0.4</v>
      </c>
      <c r="R99" s="4">
        <v>0</v>
      </c>
      <c r="S99" s="4">
        <v>0</v>
      </c>
      <c r="T99" s="4">
        <v>0</v>
      </c>
      <c r="U99" s="4">
        <v>0.4</v>
      </c>
      <c r="V99" s="31">
        <v>87</v>
      </c>
      <c r="W99" s="4">
        <v>87.4</v>
      </c>
      <c r="X99" s="4">
        <v>99</v>
      </c>
      <c r="Y99" s="5"/>
      <c r="Z99" s="6"/>
      <c r="AA99" s="4">
        <v>23682.19</v>
      </c>
      <c r="AB99" s="4">
        <v>1422566.15</v>
      </c>
      <c r="AC99" s="4">
        <v>1422566.15</v>
      </c>
      <c r="AD99" s="4">
        <v>91.4</v>
      </c>
      <c r="AE99" s="4">
        <v>8.1999999999999993</v>
      </c>
      <c r="AF99" s="4"/>
      <c r="AG99" s="4">
        <v>50</v>
      </c>
      <c r="AH99" s="6"/>
      <c r="AI99" s="4">
        <v>3100.46</v>
      </c>
      <c r="AJ99" s="6"/>
      <c r="AK99" s="4"/>
      <c r="AL99" s="4">
        <v>21.44</v>
      </c>
      <c r="AM99" s="4">
        <v>1.1200000000000001</v>
      </c>
      <c r="AN99" s="6"/>
      <c r="AO99" s="4">
        <v>0.45</v>
      </c>
      <c r="AP99" s="4">
        <v>0.11</v>
      </c>
      <c r="AQ99" s="4">
        <v>0.5</v>
      </c>
      <c r="AR99" s="4"/>
      <c r="AS99" s="4"/>
      <c r="AT99" s="4">
        <v>0.69</v>
      </c>
      <c r="AU99" s="4"/>
      <c r="AV99" s="4"/>
      <c r="AW99" s="4"/>
      <c r="AX99" s="4"/>
      <c r="AY99" s="4">
        <v>0.11</v>
      </c>
      <c r="AZ99" s="4">
        <v>0.01</v>
      </c>
      <c r="BA99" s="4">
        <v>1.48</v>
      </c>
      <c r="BB99" s="4">
        <v>0.02</v>
      </c>
      <c r="BC99" s="4">
        <v>0.47</v>
      </c>
      <c r="BD99" s="4">
        <v>0.02</v>
      </c>
      <c r="BE99" s="6"/>
      <c r="BF99" s="4">
        <v>602.09</v>
      </c>
      <c r="BG99" s="4">
        <v>25.04</v>
      </c>
      <c r="BH99" s="4">
        <v>3.15</v>
      </c>
      <c r="BI99" s="4">
        <v>6.15</v>
      </c>
      <c r="BJ99" s="4">
        <v>7.0000000000000007E-2</v>
      </c>
      <c r="BK99" s="4">
        <v>0.38</v>
      </c>
      <c r="BL99" s="4">
        <v>2.8</v>
      </c>
      <c r="BM99" s="4"/>
      <c r="BN99" s="4">
        <v>27.6</v>
      </c>
      <c r="BO99" s="4">
        <v>13.09</v>
      </c>
      <c r="BP99" s="6"/>
      <c r="BQ99" s="4"/>
      <c r="BR99" s="4">
        <v>3.11</v>
      </c>
      <c r="BS99" s="4">
        <v>1.22</v>
      </c>
      <c r="BT99" s="4"/>
      <c r="BU99" s="4"/>
      <c r="BV99" s="4"/>
      <c r="BW99" s="4"/>
      <c r="BX99" s="4">
        <v>0.01</v>
      </c>
      <c r="BY99" s="4">
        <v>0.05</v>
      </c>
      <c r="BZ99" s="4"/>
      <c r="CA99" s="4"/>
      <c r="CB99" s="4"/>
      <c r="CC99" s="4"/>
      <c r="CD99" s="4"/>
      <c r="CE99" s="4"/>
      <c r="CF99" s="4"/>
      <c r="CG99" s="5"/>
      <c r="CH99" s="6"/>
      <c r="CI99" s="4">
        <v>1451756.08</v>
      </c>
      <c r="CJ99" s="4"/>
      <c r="CK99" s="4"/>
      <c r="CL99" s="4">
        <v>48.24</v>
      </c>
      <c r="CM99" s="4">
        <v>48.92</v>
      </c>
      <c r="CN99" s="4"/>
      <c r="CO99" s="4">
        <v>6.34</v>
      </c>
      <c r="CP99" s="4">
        <v>49.71</v>
      </c>
      <c r="CQ99" s="6"/>
      <c r="CR99" s="6"/>
      <c r="CS99" s="4">
        <v>269.73</v>
      </c>
      <c r="CT99" s="4">
        <v>50</v>
      </c>
      <c r="CU99" s="6"/>
      <c r="CV99" s="4"/>
      <c r="CW99" s="4"/>
      <c r="CX99" s="6"/>
      <c r="CY99" s="4"/>
      <c r="CZ99" s="4"/>
      <c r="DA99" s="4"/>
      <c r="DB99" s="6"/>
      <c r="DC99" s="4"/>
      <c r="DD99" s="4"/>
      <c r="DE99" s="4"/>
      <c r="DF99" s="6"/>
      <c r="DG99" s="4"/>
      <c r="DH99" s="4"/>
      <c r="DI99" s="4"/>
      <c r="DJ99" s="6"/>
      <c r="DK99" s="4">
        <v>0.04</v>
      </c>
      <c r="DL99" s="4">
        <v>45</v>
      </c>
      <c r="DM99" s="4">
        <v>23.4</v>
      </c>
      <c r="DN99" s="6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>
        <v>0.41</v>
      </c>
      <c r="DZ99" s="4"/>
      <c r="EA99" s="4"/>
      <c r="EB99" s="4"/>
      <c r="EC99" s="4"/>
      <c r="ED99" s="5"/>
      <c r="EE99" s="6"/>
      <c r="EF99" s="4">
        <v>100</v>
      </c>
      <c r="EG99" s="4">
        <v>0</v>
      </c>
      <c r="EH99" s="4">
        <v>0</v>
      </c>
      <c r="EI99" s="6"/>
      <c r="EJ99" s="4">
        <v>0</v>
      </c>
      <c r="EK99" s="4">
        <v>0</v>
      </c>
      <c r="EL99" s="4">
        <v>0</v>
      </c>
    </row>
    <row r="100" spans="1:142" x14ac:dyDescent="0.25">
      <c r="A100" s="37" t="s">
        <v>566</v>
      </c>
      <c r="B100" s="4" t="s">
        <v>567</v>
      </c>
      <c r="C100" s="4" t="s">
        <v>568</v>
      </c>
      <c r="D100" s="119" t="s">
        <v>569</v>
      </c>
      <c r="E100" s="4" t="s">
        <v>82</v>
      </c>
      <c r="F100" s="4" t="e">
        <v>#N/A</v>
      </c>
      <c r="G100" s="6"/>
      <c r="H100" s="31">
        <v>25.2</v>
      </c>
      <c r="I100" s="4">
        <v>21.3</v>
      </c>
      <c r="J100" s="4">
        <v>1.3</v>
      </c>
      <c r="K100" s="4">
        <v>1.9</v>
      </c>
      <c r="L100" s="4">
        <v>0.7</v>
      </c>
      <c r="M100" s="31">
        <v>62.2</v>
      </c>
      <c r="N100" s="4">
        <v>87.4</v>
      </c>
      <c r="O100" s="4">
        <v>71</v>
      </c>
      <c r="P100" s="6"/>
      <c r="Q100" s="32">
        <v>24.8</v>
      </c>
      <c r="R100" s="4">
        <v>21.3</v>
      </c>
      <c r="S100" s="4">
        <v>1.3</v>
      </c>
      <c r="T100" s="4">
        <v>1.8</v>
      </c>
      <c r="U100" s="4">
        <v>0.4</v>
      </c>
      <c r="V100" s="31">
        <v>62.6</v>
      </c>
      <c r="W100" s="4">
        <v>87.4</v>
      </c>
      <c r="X100" s="4">
        <v>72</v>
      </c>
      <c r="Y100" s="5"/>
      <c r="Z100" s="6"/>
      <c r="AA100" s="4">
        <v>22707.439999999999</v>
      </c>
      <c r="AB100" s="4">
        <v>1122601.73</v>
      </c>
      <c r="AC100" s="4">
        <v>1122601.73</v>
      </c>
      <c r="AD100" s="4">
        <v>41.82</v>
      </c>
      <c r="AE100" s="4">
        <v>6.6</v>
      </c>
      <c r="AF100" s="4"/>
      <c r="AG100" s="4">
        <v>50</v>
      </c>
      <c r="AH100" s="6"/>
      <c r="AI100" s="4">
        <v>14693.37</v>
      </c>
      <c r="AJ100" s="6"/>
      <c r="AK100" s="4"/>
      <c r="AL100" s="4">
        <v>5.29</v>
      </c>
      <c r="AM100" s="4">
        <v>1.65</v>
      </c>
      <c r="AN100" s="6"/>
      <c r="AO100" s="4">
        <v>0.19</v>
      </c>
      <c r="AP100" s="4">
        <v>0.15</v>
      </c>
      <c r="AQ100" s="4">
        <v>0.72</v>
      </c>
      <c r="AR100" s="4"/>
      <c r="AS100" s="4"/>
      <c r="AT100" s="4"/>
      <c r="AU100" s="4"/>
      <c r="AV100" s="4"/>
      <c r="AW100" s="4">
        <v>1.1100000000000001</v>
      </c>
      <c r="AX100" s="4"/>
      <c r="AY100" s="4">
        <v>0.05</v>
      </c>
      <c r="AZ100" s="4">
        <v>0.15</v>
      </c>
      <c r="BA100" s="4">
        <v>2.0699999999999998</v>
      </c>
      <c r="BB100" s="4"/>
      <c r="BC100" s="4"/>
      <c r="BD100" s="4"/>
      <c r="BE100" s="6"/>
      <c r="BF100" s="4">
        <v>1068.08</v>
      </c>
      <c r="BG100" s="4">
        <v>1.64</v>
      </c>
      <c r="BH100" s="4">
        <v>0.39</v>
      </c>
      <c r="BI100" s="4"/>
      <c r="BJ100" s="4"/>
      <c r="BK100" s="4">
        <v>0.38</v>
      </c>
      <c r="BL100" s="4">
        <v>2.8</v>
      </c>
      <c r="BM100" s="4"/>
      <c r="BN100" s="4"/>
      <c r="BO100" s="4"/>
      <c r="BP100" s="6"/>
      <c r="BQ100" s="4"/>
      <c r="BR100" s="4">
        <v>1.74</v>
      </c>
      <c r="BS100" s="4">
        <v>0.84</v>
      </c>
      <c r="BT100" s="4"/>
      <c r="BU100" s="4"/>
      <c r="BV100" s="4"/>
      <c r="BW100" s="4"/>
      <c r="BX100" s="4"/>
      <c r="BY100" s="4">
        <v>0.12</v>
      </c>
      <c r="BZ100" s="4"/>
      <c r="CA100" s="4"/>
      <c r="CB100" s="4">
        <v>1.32</v>
      </c>
      <c r="CC100" s="4"/>
      <c r="CD100" s="4"/>
      <c r="CE100" s="4"/>
      <c r="CF100" s="4"/>
      <c r="CG100" s="5"/>
      <c r="CH100" s="6"/>
      <c r="CI100" s="4">
        <v>1133398.8400000001</v>
      </c>
      <c r="CJ100" s="4"/>
      <c r="CK100" s="4">
        <v>29.82</v>
      </c>
      <c r="CL100" s="4">
        <v>48.86</v>
      </c>
      <c r="CM100" s="4"/>
      <c r="CN100" s="4"/>
      <c r="CO100" s="4">
        <v>7.2</v>
      </c>
      <c r="CP100" s="4">
        <v>50.63</v>
      </c>
      <c r="CQ100" s="6"/>
      <c r="CR100" s="6"/>
      <c r="CS100" s="4">
        <v>291.31</v>
      </c>
      <c r="CT100" s="4">
        <v>50</v>
      </c>
      <c r="CU100" s="6"/>
      <c r="CV100" s="4"/>
      <c r="CW100" s="4"/>
      <c r="CX100" s="6"/>
      <c r="CY100" s="4"/>
      <c r="CZ100" s="4"/>
      <c r="DA100" s="4"/>
      <c r="DB100" s="6"/>
      <c r="DC100" s="4"/>
      <c r="DD100" s="4"/>
      <c r="DE100" s="4"/>
      <c r="DF100" s="6"/>
      <c r="DG100" s="4"/>
      <c r="DH100" s="4"/>
      <c r="DI100" s="4"/>
      <c r="DJ100" s="6"/>
      <c r="DK100" s="4">
        <v>0.08</v>
      </c>
      <c r="DL100" s="4">
        <v>45</v>
      </c>
      <c r="DM100" s="4">
        <v>54.45</v>
      </c>
      <c r="DN100" s="6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>
        <v>0.64</v>
      </c>
      <c r="DZ100" s="4"/>
      <c r="EA100" s="4"/>
      <c r="EB100" s="4"/>
      <c r="EC100" s="4"/>
      <c r="ED100" s="5"/>
      <c r="EE100" s="6"/>
      <c r="EF100" s="4">
        <v>100</v>
      </c>
      <c r="EG100" s="4">
        <v>0</v>
      </c>
      <c r="EH100" s="4">
        <v>0</v>
      </c>
      <c r="EI100" s="6"/>
      <c r="EJ100" s="4">
        <v>100</v>
      </c>
      <c r="EK100" s="4">
        <v>0</v>
      </c>
      <c r="EL100" s="4">
        <v>0</v>
      </c>
    </row>
    <row r="101" spans="1:142" x14ac:dyDescent="0.25">
      <c r="A101" s="37" t="s">
        <v>570</v>
      </c>
      <c r="B101" s="4" t="s">
        <v>571</v>
      </c>
      <c r="C101" s="4" t="s">
        <v>572</v>
      </c>
      <c r="D101" s="119" t="s">
        <v>573</v>
      </c>
      <c r="E101" s="4" t="s">
        <v>82</v>
      </c>
      <c r="F101" s="4" t="e">
        <v>#N/A</v>
      </c>
      <c r="G101" s="6"/>
      <c r="H101" s="31">
        <v>40.799999999999997</v>
      </c>
      <c r="I101" s="4">
        <v>30.8</v>
      </c>
      <c r="J101" s="4">
        <v>7.4</v>
      </c>
      <c r="K101" s="4">
        <v>1.9</v>
      </c>
      <c r="L101" s="4">
        <v>0.7</v>
      </c>
      <c r="M101" s="31">
        <v>46.6</v>
      </c>
      <c r="N101" s="4">
        <v>87.4</v>
      </c>
      <c r="O101" s="4">
        <v>53</v>
      </c>
      <c r="P101" s="6"/>
      <c r="Q101" s="32">
        <v>0.4</v>
      </c>
      <c r="R101" s="4">
        <v>0</v>
      </c>
      <c r="S101" s="4">
        <v>0</v>
      </c>
      <c r="T101" s="4">
        <v>0</v>
      </c>
      <c r="U101" s="4">
        <v>0.4</v>
      </c>
      <c r="V101" s="31">
        <v>87</v>
      </c>
      <c r="W101" s="4">
        <v>87.4</v>
      </c>
      <c r="X101" s="4">
        <v>99</v>
      </c>
      <c r="Y101" s="5"/>
      <c r="Z101" s="6"/>
      <c r="AA101" s="4">
        <v>7013.47</v>
      </c>
      <c r="AB101" s="4">
        <v>477458.51</v>
      </c>
      <c r="AC101" s="4">
        <v>477458.51</v>
      </c>
      <c r="AD101" s="4">
        <v>2.79</v>
      </c>
      <c r="AE101" s="4">
        <v>0.44</v>
      </c>
      <c r="AF101" s="4"/>
      <c r="AG101" s="4">
        <v>8</v>
      </c>
      <c r="AH101" s="6"/>
      <c r="AI101" s="4">
        <v>7013.47</v>
      </c>
      <c r="AJ101" s="6"/>
      <c r="AK101" s="4"/>
      <c r="AL101" s="4">
        <v>12</v>
      </c>
      <c r="AM101" s="4">
        <v>5</v>
      </c>
      <c r="AN101" s="6"/>
      <c r="AO101" s="4">
        <v>2</v>
      </c>
      <c r="AP101" s="4"/>
      <c r="AQ101" s="4"/>
      <c r="AR101" s="4"/>
      <c r="AS101" s="4"/>
      <c r="AT101" s="4"/>
      <c r="AU101" s="4"/>
      <c r="AV101" s="4"/>
      <c r="AW101" s="4"/>
      <c r="AX101" s="4"/>
      <c r="AY101" s="4">
        <v>1</v>
      </c>
      <c r="AZ101" s="4"/>
      <c r="BA101" s="4">
        <v>2</v>
      </c>
      <c r="BB101" s="4"/>
      <c r="BC101" s="4"/>
      <c r="BD101" s="4"/>
      <c r="BE101" s="6"/>
      <c r="BF101" s="4">
        <v>1000</v>
      </c>
      <c r="BG101" s="4">
        <v>42.8</v>
      </c>
      <c r="BH101" s="4">
        <v>10.08</v>
      </c>
      <c r="BI101" s="4"/>
      <c r="BJ101" s="4"/>
      <c r="BK101" s="4">
        <v>0.38</v>
      </c>
      <c r="BL101" s="4">
        <v>2.8</v>
      </c>
      <c r="BM101" s="4"/>
      <c r="BN101" s="4"/>
      <c r="BO101" s="4"/>
      <c r="BP101" s="6"/>
      <c r="BQ101" s="4"/>
      <c r="BR101" s="4">
        <v>6</v>
      </c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5"/>
      <c r="CH101" s="6"/>
      <c r="CI101" s="4">
        <v>1213913.26</v>
      </c>
      <c r="CJ101" s="4">
        <v>19119.759999999998</v>
      </c>
      <c r="CK101" s="4"/>
      <c r="CL101" s="4">
        <v>88.14</v>
      </c>
      <c r="CM101" s="4"/>
      <c r="CN101" s="4">
        <v>71.5</v>
      </c>
      <c r="CO101" s="4"/>
      <c r="CP101" s="4"/>
      <c r="CQ101" s="6"/>
      <c r="CR101" s="6"/>
      <c r="CS101" s="4">
        <v>223.78</v>
      </c>
      <c r="CT101" s="4">
        <v>47</v>
      </c>
      <c r="CU101" s="6"/>
      <c r="CV101" s="4">
        <v>15.75</v>
      </c>
      <c r="CW101" s="4">
        <v>47.91</v>
      </c>
      <c r="CX101" s="6"/>
      <c r="CY101" s="4">
        <v>5.48</v>
      </c>
      <c r="CZ101" s="4">
        <v>49.03</v>
      </c>
      <c r="DA101" s="4">
        <v>81.569999999999993</v>
      </c>
      <c r="DB101" s="6"/>
      <c r="DC101" s="4"/>
      <c r="DD101" s="4"/>
      <c r="DE101" s="4"/>
      <c r="DF101" s="6"/>
      <c r="DG101" s="4"/>
      <c r="DH101" s="4"/>
      <c r="DI101" s="4"/>
      <c r="DJ101" s="6"/>
      <c r="DK101" s="4"/>
      <c r="DL101" s="4"/>
      <c r="DM101" s="4"/>
      <c r="DN101" s="6"/>
      <c r="DO101" s="4"/>
      <c r="DP101" s="4"/>
      <c r="DQ101" s="4"/>
      <c r="DR101" s="4">
        <v>367</v>
      </c>
      <c r="DS101" s="4">
        <v>0.08</v>
      </c>
      <c r="DT101" s="4"/>
      <c r="DU101" s="4"/>
      <c r="DV101" s="4"/>
      <c r="DW101" s="4"/>
      <c r="DX101" s="4"/>
      <c r="DY101" s="4">
        <v>1.05</v>
      </c>
      <c r="DZ101" s="4"/>
      <c r="EA101" s="4"/>
      <c r="EB101" s="4"/>
      <c r="EC101" s="4"/>
      <c r="ED101" s="5"/>
      <c r="EE101" s="6"/>
      <c r="EF101" s="4">
        <v>100</v>
      </c>
      <c r="EG101" s="4">
        <v>0</v>
      </c>
      <c r="EH101" s="4">
        <v>0</v>
      </c>
      <c r="EI101" s="6"/>
      <c r="EJ101" s="4">
        <v>0</v>
      </c>
      <c r="EK101" s="4">
        <v>0</v>
      </c>
      <c r="EL101" s="4">
        <v>0</v>
      </c>
    </row>
    <row r="102" spans="1:142" x14ac:dyDescent="0.25">
      <c r="A102" s="37" t="s">
        <v>574</v>
      </c>
      <c r="B102" s="4" t="s">
        <v>575</v>
      </c>
      <c r="C102" s="4" t="s">
        <v>576</v>
      </c>
      <c r="D102" s="119" t="s">
        <v>577</v>
      </c>
      <c r="E102" s="4" t="s">
        <v>82</v>
      </c>
      <c r="F102" s="4" t="e">
        <v>#N/A</v>
      </c>
      <c r="G102" s="6"/>
      <c r="H102" s="31">
        <v>27.4</v>
      </c>
      <c r="I102" s="4">
        <v>23.8</v>
      </c>
      <c r="J102" s="4">
        <v>1</v>
      </c>
      <c r="K102" s="4">
        <v>1.9</v>
      </c>
      <c r="L102" s="4">
        <v>0.7</v>
      </c>
      <c r="M102" s="31">
        <v>60</v>
      </c>
      <c r="N102" s="4">
        <v>87.4</v>
      </c>
      <c r="O102" s="4">
        <v>69</v>
      </c>
      <c r="P102" s="6"/>
      <c r="Q102" s="32">
        <v>0.4</v>
      </c>
      <c r="R102" s="4">
        <v>0</v>
      </c>
      <c r="S102" s="4">
        <v>0</v>
      </c>
      <c r="T102" s="4">
        <v>0</v>
      </c>
      <c r="U102" s="4">
        <v>0.4</v>
      </c>
      <c r="V102" s="31">
        <v>87</v>
      </c>
      <c r="W102" s="4">
        <v>87.4</v>
      </c>
      <c r="X102" s="4">
        <v>99</v>
      </c>
      <c r="Y102" s="5"/>
      <c r="Z102" s="6"/>
      <c r="AA102" s="4">
        <v>21178.37</v>
      </c>
      <c r="AB102" s="4">
        <v>1389614.21</v>
      </c>
      <c r="AC102" s="4">
        <v>1385144.92</v>
      </c>
      <c r="AD102" s="4">
        <v>68.95</v>
      </c>
      <c r="AE102" s="4">
        <v>12.6</v>
      </c>
      <c r="AF102" s="4"/>
      <c r="AG102" s="4">
        <v>50</v>
      </c>
      <c r="AH102" s="6"/>
      <c r="AI102" s="4">
        <v>12059.14</v>
      </c>
      <c r="AJ102" s="6"/>
      <c r="AK102" s="4"/>
      <c r="AL102" s="4">
        <v>9.9499999999999993</v>
      </c>
      <c r="AM102" s="4">
        <v>4.4000000000000004</v>
      </c>
      <c r="AN102" s="6"/>
      <c r="AO102" s="4">
        <v>1.04</v>
      </c>
      <c r="AP102" s="4">
        <v>0.01</v>
      </c>
      <c r="AQ102" s="4">
        <v>0.04</v>
      </c>
      <c r="AR102" s="4"/>
      <c r="AS102" s="4"/>
      <c r="AT102" s="4">
        <v>7.0000000000000007E-2</v>
      </c>
      <c r="AU102" s="4">
        <v>0.09</v>
      </c>
      <c r="AV102" s="4"/>
      <c r="AW102" s="4"/>
      <c r="AX102" s="4"/>
      <c r="AY102" s="4">
        <v>0.52</v>
      </c>
      <c r="AZ102" s="4"/>
      <c r="BA102" s="4">
        <v>1.25</v>
      </c>
      <c r="BB102" s="4">
        <v>0.15</v>
      </c>
      <c r="BC102" s="4">
        <v>0.06</v>
      </c>
      <c r="BD102" s="4"/>
      <c r="BE102" s="6"/>
      <c r="BF102" s="4">
        <v>889.35</v>
      </c>
      <c r="BG102" s="4">
        <v>36.880000000000003</v>
      </c>
      <c r="BH102" s="4">
        <v>5.23</v>
      </c>
      <c r="BI102" s="4"/>
      <c r="BJ102" s="4"/>
      <c r="BK102" s="4">
        <v>0.38</v>
      </c>
      <c r="BL102" s="4">
        <v>2.8</v>
      </c>
      <c r="BM102" s="4"/>
      <c r="BN102" s="4">
        <v>40</v>
      </c>
      <c r="BO102" s="4"/>
      <c r="BP102" s="6"/>
      <c r="BQ102" s="4"/>
      <c r="BR102" s="4">
        <v>4.54</v>
      </c>
      <c r="BS102" s="4">
        <v>0.96</v>
      </c>
      <c r="BT102" s="4">
        <v>11</v>
      </c>
      <c r="BU102" s="4"/>
      <c r="BV102" s="4"/>
      <c r="BW102" s="4"/>
      <c r="BX102" s="4"/>
      <c r="BY102" s="4">
        <v>0.25</v>
      </c>
      <c r="BZ102" s="4"/>
      <c r="CA102" s="4"/>
      <c r="CB102" s="4"/>
      <c r="CC102" s="4"/>
      <c r="CD102" s="4"/>
      <c r="CE102" s="4"/>
      <c r="CF102" s="4"/>
      <c r="CG102" s="5"/>
      <c r="CH102" s="6"/>
      <c r="CI102" s="4">
        <v>1388267.28</v>
      </c>
      <c r="CJ102" s="4"/>
      <c r="CK102" s="4"/>
      <c r="CL102" s="4">
        <v>44.89</v>
      </c>
      <c r="CM102" s="4">
        <v>57.58</v>
      </c>
      <c r="CN102" s="4">
        <v>62.84</v>
      </c>
      <c r="CO102" s="4"/>
      <c r="CP102" s="4"/>
      <c r="CQ102" s="6"/>
      <c r="CR102" s="6"/>
      <c r="CS102" s="4">
        <v>265.20999999999998</v>
      </c>
      <c r="CT102" s="4">
        <v>49</v>
      </c>
      <c r="CU102" s="6"/>
      <c r="CV102" s="4"/>
      <c r="CW102" s="4"/>
      <c r="CX102" s="6"/>
      <c r="CY102" s="4"/>
      <c r="CZ102" s="4"/>
      <c r="DA102" s="4"/>
      <c r="DB102" s="6"/>
      <c r="DC102" s="4"/>
      <c r="DD102" s="4"/>
      <c r="DE102" s="4"/>
      <c r="DF102" s="6"/>
      <c r="DG102" s="4">
        <v>0.86</v>
      </c>
      <c r="DH102" s="4">
        <v>49.96</v>
      </c>
      <c r="DI102" s="4">
        <v>63</v>
      </c>
      <c r="DJ102" s="6"/>
      <c r="DK102" s="4">
        <v>0.05</v>
      </c>
      <c r="DL102" s="4">
        <v>45</v>
      </c>
      <c r="DM102" s="4">
        <v>58.4</v>
      </c>
      <c r="DN102" s="6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>
        <v>1.34</v>
      </c>
      <c r="DZ102" s="4"/>
      <c r="EA102" s="4"/>
      <c r="EB102" s="4"/>
      <c r="EC102" s="4"/>
      <c r="ED102" s="5"/>
      <c r="EE102" s="6"/>
      <c r="EF102" s="4">
        <v>100</v>
      </c>
      <c r="EG102" s="4">
        <v>0</v>
      </c>
      <c r="EH102" s="4">
        <v>0</v>
      </c>
      <c r="EI102" s="6"/>
      <c r="EJ102" s="4">
        <v>0</v>
      </c>
      <c r="EK102" s="4">
        <v>0</v>
      </c>
      <c r="EL102" s="4">
        <v>0</v>
      </c>
    </row>
    <row r="103" spans="1:142" x14ac:dyDescent="0.25">
      <c r="A103" s="37" t="s">
        <v>578</v>
      </c>
      <c r="B103" s="4" t="s">
        <v>579</v>
      </c>
      <c r="C103" s="4" t="s">
        <v>580</v>
      </c>
      <c r="D103" s="119" t="s">
        <v>581</v>
      </c>
      <c r="E103" s="4" t="s">
        <v>82</v>
      </c>
      <c r="F103" s="4" t="e">
        <v>#N/A</v>
      </c>
      <c r="G103" s="6"/>
      <c r="H103" s="31">
        <v>25.3</v>
      </c>
      <c r="I103" s="4">
        <v>21.6</v>
      </c>
      <c r="J103" s="4">
        <v>1.1000000000000001</v>
      </c>
      <c r="K103" s="4">
        <v>1.9</v>
      </c>
      <c r="L103" s="4">
        <v>0.7</v>
      </c>
      <c r="M103" s="31">
        <v>62.1</v>
      </c>
      <c r="N103" s="4">
        <v>87.4</v>
      </c>
      <c r="O103" s="4">
        <v>71</v>
      </c>
      <c r="P103" s="6"/>
      <c r="Q103" s="32">
        <v>25</v>
      </c>
      <c r="R103" s="4">
        <v>21.6</v>
      </c>
      <c r="S103" s="4">
        <v>1.1000000000000001</v>
      </c>
      <c r="T103" s="4">
        <v>1.8</v>
      </c>
      <c r="U103" s="4">
        <v>0.4</v>
      </c>
      <c r="V103" s="31">
        <v>62.4</v>
      </c>
      <c r="W103" s="4">
        <v>87.4</v>
      </c>
      <c r="X103" s="4">
        <v>71</v>
      </c>
      <c r="Y103" s="5"/>
      <c r="Z103" s="6"/>
      <c r="AA103" s="4">
        <v>20571.98</v>
      </c>
      <c r="AB103" s="4">
        <v>1956404.45</v>
      </c>
      <c r="AC103" s="4">
        <v>1956404.45</v>
      </c>
      <c r="AD103" s="4">
        <v>39</v>
      </c>
      <c r="AE103" s="4">
        <v>1.8</v>
      </c>
      <c r="AF103" s="4">
        <v>4991.0200000000004</v>
      </c>
      <c r="AG103" s="4">
        <v>50</v>
      </c>
      <c r="AH103" s="6"/>
      <c r="AI103" s="4">
        <v>12654.56</v>
      </c>
      <c r="AJ103" s="6"/>
      <c r="AK103" s="4"/>
      <c r="AL103" s="4"/>
      <c r="AM103" s="4">
        <v>0.1</v>
      </c>
      <c r="AN103" s="6"/>
      <c r="AO103" s="4">
        <v>0.87</v>
      </c>
      <c r="AP103" s="4">
        <v>0.04</v>
      </c>
      <c r="AQ103" s="4">
        <v>0.19</v>
      </c>
      <c r="AR103" s="4"/>
      <c r="AS103" s="4"/>
      <c r="AT103" s="4"/>
      <c r="AU103" s="4"/>
      <c r="AV103" s="4"/>
      <c r="AW103" s="4"/>
      <c r="AX103" s="4">
        <v>0.28000000000000003</v>
      </c>
      <c r="AY103" s="4"/>
      <c r="AZ103" s="4"/>
      <c r="BA103" s="4">
        <v>0.52</v>
      </c>
      <c r="BB103" s="4">
        <v>0.45</v>
      </c>
      <c r="BC103" s="4">
        <v>0.01</v>
      </c>
      <c r="BD103" s="4">
        <v>0.49</v>
      </c>
      <c r="BE103" s="6"/>
      <c r="BF103" s="4">
        <v>1379.66</v>
      </c>
      <c r="BG103" s="4"/>
      <c r="BH103" s="4"/>
      <c r="BI103" s="4">
        <v>17.16</v>
      </c>
      <c r="BJ103" s="4"/>
      <c r="BK103" s="4">
        <v>0.01</v>
      </c>
      <c r="BL103" s="4"/>
      <c r="BM103" s="4"/>
      <c r="BN103" s="4">
        <v>7.3</v>
      </c>
      <c r="BO103" s="4"/>
      <c r="BP103" s="6"/>
      <c r="BQ103" s="4"/>
      <c r="BR103" s="4">
        <v>1.6</v>
      </c>
      <c r="BS103" s="4">
        <v>0.96</v>
      </c>
      <c r="BT103" s="4">
        <v>11</v>
      </c>
      <c r="BU103" s="4"/>
      <c r="BV103" s="4"/>
      <c r="BW103" s="4"/>
      <c r="BX103" s="4">
        <v>0.02</v>
      </c>
      <c r="BY103" s="4">
        <v>0.21</v>
      </c>
      <c r="BZ103" s="4"/>
      <c r="CA103" s="4"/>
      <c r="CB103" s="4">
        <v>23.4</v>
      </c>
      <c r="CC103" s="4"/>
      <c r="CD103" s="4"/>
      <c r="CE103" s="4"/>
      <c r="CF103" s="4"/>
      <c r="CG103" s="5"/>
      <c r="CH103" s="6"/>
      <c r="CI103" s="4">
        <v>1956404.45</v>
      </c>
      <c r="CJ103" s="4"/>
      <c r="CK103" s="4">
        <v>23.09</v>
      </c>
      <c r="CL103" s="4">
        <v>18.53</v>
      </c>
      <c r="CM103" s="4">
        <v>60.58</v>
      </c>
      <c r="CN103" s="4">
        <v>9.35</v>
      </c>
      <c r="CO103" s="4">
        <v>15.41</v>
      </c>
      <c r="CP103" s="4">
        <v>47.55</v>
      </c>
      <c r="CQ103" s="6"/>
      <c r="CR103" s="6"/>
      <c r="CS103" s="4">
        <v>285.94</v>
      </c>
      <c r="CT103" s="4">
        <v>47.55</v>
      </c>
      <c r="CU103" s="6"/>
      <c r="CV103" s="4"/>
      <c r="CW103" s="4"/>
      <c r="CX103" s="6"/>
      <c r="CY103" s="4"/>
      <c r="CZ103" s="4"/>
      <c r="DA103" s="4"/>
      <c r="DB103" s="6"/>
      <c r="DC103" s="4"/>
      <c r="DD103" s="4"/>
      <c r="DE103" s="4"/>
      <c r="DF103" s="6"/>
      <c r="DG103" s="4"/>
      <c r="DH103" s="4"/>
      <c r="DI103" s="4"/>
      <c r="DJ103" s="6"/>
      <c r="DK103" s="4"/>
      <c r="DL103" s="4"/>
      <c r="DM103" s="4"/>
      <c r="DN103" s="6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>
        <v>0.45</v>
      </c>
      <c r="DZ103" s="4"/>
      <c r="EA103" s="4"/>
      <c r="EB103" s="4"/>
      <c r="EC103" s="4"/>
      <c r="ED103" s="5"/>
      <c r="EE103" s="6"/>
      <c r="EF103" s="4">
        <v>100</v>
      </c>
      <c r="EG103" s="4">
        <v>0</v>
      </c>
      <c r="EH103" s="4">
        <v>0</v>
      </c>
      <c r="EI103" s="6"/>
      <c r="EJ103" s="4">
        <v>100</v>
      </c>
      <c r="EK103" s="4">
        <v>0</v>
      </c>
      <c r="EL103" s="4">
        <v>0</v>
      </c>
    </row>
    <row r="104" spans="1:142" x14ac:dyDescent="0.25">
      <c r="A104" s="37" t="s">
        <v>582</v>
      </c>
      <c r="B104" s="4" t="s">
        <v>583</v>
      </c>
      <c r="C104" s="4" t="s">
        <v>584</v>
      </c>
      <c r="D104" s="119" t="s">
        <v>585</v>
      </c>
      <c r="E104" s="4" t="s">
        <v>82</v>
      </c>
      <c r="F104" s="4" t="e">
        <v>#N/A</v>
      </c>
      <c r="G104" s="6"/>
      <c r="H104" s="31">
        <v>41.5</v>
      </c>
      <c r="I104" s="4">
        <v>37.200000000000003</v>
      </c>
      <c r="J104" s="4">
        <v>1.7</v>
      </c>
      <c r="K104" s="4">
        <v>1.9</v>
      </c>
      <c r="L104" s="4">
        <v>0.7</v>
      </c>
      <c r="M104" s="31">
        <v>45.9</v>
      </c>
      <c r="N104" s="4">
        <v>87.4</v>
      </c>
      <c r="O104" s="4">
        <v>53</v>
      </c>
      <c r="P104" s="6"/>
      <c r="Q104" s="32">
        <v>41.1</v>
      </c>
      <c r="R104" s="4">
        <v>37.200000000000003</v>
      </c>
      <c r="S104" s="4">
        <v>1.7</v>
      </c>
      <c r="T104" s="4">
        <v>1.8</v>
      </c>
      <c r="U104" s="4">
        <v>0.4</v>
      </c>
      <c r="V104" s="31">
        <v>46.3</v>
      </c>
      <c r="W104" s="4">
        <v>87.4</v>
      </c>
      <c r="X104" s="4">
        <v>53</v>
      </c>
      <c r="Y104" s="5"/>
      <c r="Z104" s="6"/>
      <c r="AA104" s="4">
        <v>10416.35</v>
      </c>
      <c r="AB104" s="4">
        <v>440430.45</v>
      </c>
      <c r="AC104" s="4">
        <v>440430.45</v>
      </c>
      <c r="AD104" s="4"/>
      <c r="AE104" s="4">
        <v>5.27</v>
      </c>
      <c r="AF104" s="4"/>
      <c r="AG104" s="4"/>
      <c r="AH104" s="6"/>
      <c r="AI104" s="4">
        <v>3661.13</v>
      </c>
      <c r="AJ104" s="6"/>
      <c r="AK104" s="4"/>
      <c r="AL104" s="4">
        <v>18.71</v>
      </c>
      <c r="AM104" s="4">
        <v>7.98</v>
      </c>
      <c r="AN104" s="6"/>
      <c r="AO104" s="4">
        <v>0.72</v>
      </c>
      <c r="AP104" s="4"/>
      <c r="AQ104" s="4">
        <v>0.03</v>
      </c>
      <c r="AR104" s="4"/>
      <c r="AS104" s="4">
        <v>1.1200000000000001</v>
      </c>
      <c r="AT104" s="4">
        <v>0.12</v>
      </c>
      <c r="AU104" s="4"/>
      <c r="AV104" s="4"/>
      <c r="AW104" s="4">
        <v>1.95</v>
      </c>
      <c r="AX104" s="4">
        <v>7.0000000000000007E-2</v>
      </c>
      <c r="AY104" s="4">
        <v>0.55000000000000004</v>
      </c>
      <c r="AZ104" s="4"/>
      <c r="BA104" s="4">
        <v>2.4900000000000002</v>
      </c>
      <c r="BB104" s="4">
        <v>0.03</v>
      </c>
      <c r="BC104" s="4">
        <v>0</v>
      </c>
      <c r="BD104" s="4">
        <v>0.05</v>
      </c>
      <c r="BE104" s="6"/>
      <c r="BF104" s="4">
        <v>967.52</v>
      </c>
      <c r="BG104" s="4">
        <v>56.25</v>
      </c>
      <c r="BH104" s="4">
        <v>3</v>
      </c>
      <c r="BI104" s="4"/>
      <c r="BJ104" s="4"/>
      <c r="BK104" s="4">
        <v>0.17</v>
      </c>
      <c r="BL104" s="4">
        <v>12.14</v>
      </c>
      <c r="BM104" s="4"/>
      <c r="BN104" s="4"/>
      <c r="BO104" s="4"/>
      <c r="BP104" s="6"/>
      <c r="BQ104" s="4"/>
      <c r="BR104" s="4">
        <v>3.38</v>
      </c>
      <c r="BS104" s="4">
        <v>2.16</v>
      </c>
      <c r="BT104" s="4">
        <v>11</v>
      </c>
      <c r="BU104" s="4"/>
      <c r="BV104" s="4"/>
      <c r="BW104" s="4"/>
      <c r="BX104" s="4">
        <v>0.01</v>
      </c>
      <c r="BY104" s="4">
        <v>0.37</v>
      </c>
      <c r="BZ104" s="4"/>
      <c r="CA104" s="4"/>
      <c r="CB104" s="4"/>
      <c r="CC104" s="4"/>
      <c r="CD104" s="4"/>
      <c r="CE104" s="4"/>
      <c r="CF104" s="4"/>
      <c r="CG104" s="5"/>
      <c r="CH104" s="6"/>
      <c r="CI104" s="4">
        <v>732005.59</v>
      </c>
      <c r="CJ104" s="4"/>
      <c r="CK104" s="4">
        <v>7.86</v>
      </c>
      <c r="CL104" s="4">
        <v>18.489999999999998</v>
      </c>
      <c r="CM104" s="4">
        <v>78.900000000000006</v>
      </c>
      <c r="CN104" s="4"/>
      <c r="CO104" s="4"/>
      <c r="CP104" s="4"/>
      <c r="CQ104" s="6"/>
      <c r="CR104" s="6"/>
      <c r="CS104" s="4">
        <v>311.25</v>
      </c>
      <c r="CT104" s="4">
        <v>50</v>
      </c>
      <c r="CU104" s="6"/>
      <c r="CV104" s="4"/>
      <c r="CW104" s="4"/>
      <c r="CX104" s="6"/>
      <c r="CY104" s="4"/>
      <c r="CZ104" s="4"/>
      <c r="DA104" s="4"/>
      <c r="DB104" s="6"/>
      <c r="DC104" s="4"/>
      <c r="DD104" s="4"/>
      <c r="DE104" s="4"/>
      <c r="DF104" s="6"/>
      <c r="DG104" s="4"/>
      <c r="DH104" s="4"/>
      <c r="DI104" s="4"/>
      <c r="DJ104" s="6"/>
      <c r="DK104" s="4"/>
      <c r="DL104" s="4"/>
      <c r="DM104" s="4"/>
      <c r="DN104" s="6"/>
      <c r="DO104" s="4"/>
      <c r="DP104" s="4"/>
      <c r="DQ104" s="4"/>
      <c r="DR104" s="4">
        <v>0.19</v>
      </c>
      <c r="DS104" s="4">
        <v>0.25</v>
      </c>
      <c r="DT104" s="4"/>
      <c r="DU104" s="4"/>
      <c r="DV104" s="4"/>
      <c r="DW104" s="4"/>
      <c r="DX104" s="4"/>
      <c r="DY104" s="4">
        <v>1.76</v>
      </c>
      <c r="DZ104" s="4"/>
      <c r="EA104" s="4"/>
      <c r="EB104" s="4"/>
      <c r="EC104" s="4"/>
      <c r="ED104" s="5"/>
      <c r="EE104" s="6"/>
      <c r="EF104" s="4">
        <v>100</v>
      </c>
      <c r="EG104" s="4">
        <v>0</v>
      </c>
      <c r="EH104" s="4">
        <v>0</v>
      </c>
      <c r="EI104" s="6"/>
      <c r="EJ104" s="4">
        <v>100</v>
      </c>
      <c r="EK104" s="4">
        <v>0</v>
      </c>
      <c r="EL104" s="4">
        <v>0</v>
      </c>
    </row>
    <row r="105" spans="1:142" x14ac:dyDescent="0.25">
      <c r="A105" s="37" t="s">
        <v>586</v>
      </c>
      <c r="B105" s="4" t="s">
        <v>587</v>
      </c>
      <c r="C105" s="4" t="s">
        <v>588</v>
      </c>
      <c r="D105" s="119" t="s">
        <v>589</v>
      </c>
      <c r="E105" s="4" t="s">
        <v>82</v>
      </c>
      <c r="F105" s="4" t="e">
        <v>#N/A</v>
      </c>
      <c r="G105" s="6"/>
      <c r="H105" s="31">
        <v>28.1</v>
      </c>
      <c r="I105" s="4">
        <v>24.2</v>
      </c>
      <c r="J105" s="4">
        <v>1.3</v>
      </c>
      <c r="K105" s="4">
        <v>1.9</v>
      </c>
      <c r="L105" s="4">
        <v>0.7</v>
      </c>
      <c r="M105" s="31">
        <v>59.3</v>
      </c>
      <c r="N105" s="4">
        <v>87.4</v>
      </c>
      <c r="O105" s="4">
        <v>68</v>
      </c>
      <c r="P105" s="6"/>
      <c r="Q105" s="32">
        <v>27.8</v>
      </c>
      <c r="R105" s="4">
        <v>24.2</v>
      </c>
      <c r="S105" s="4">
        <v>1.3</v>
      </c>
      <c r="T105" s="4">
        <v>1.8</v>
      </c>
      <c r="U105" s="4">
        <v>0.4</v>
      </c>
      <c r="V105" s="31">
        <v>59.6</v>
      </c>
      <c r="W105" s="4">
        <v>87.4</v>
      </c>
      <c r="X105" s="4">
        <v>68</v>
      </c>
      <c r="Y105" s="5"/>
      <c r="Z105" s="6"/>
      <c r="AA105" s="4">
        <v>11666.76</v>
      </c>
      <c r="AB105" s="4">
        <v>599286.07999999996</v>
      </c>
      <c r="AC105" s="4">
        <v>599289.07999999996</v>
      </c>
      <c r="AD105" s="4">
        <v>33.4</v>
      </c>
      <c r="AE105" s="4">
        <v>10.1</v>
      </c>
      <c r="AF105" s="4"/>
      <c r="AG105" s="4">
        <v>50</v>
      </c>
      <c r="AH105" s="6"/>
      <c r="AI105" s="4">
        <v>11513.65</v>
      </c>
      <c r="AJ105" s="6"/>
      <c r="AK105" s="4"/>
      <c r="AL105" s="4">
        <v>13.15</v>
      </c>
      <c r="AM105" s="4"/>
      <c r="AN105" s="6"/>
      <c r="AO105" s="4">
        <v>0.06</v>
      </c>
      <c r="AP105" s="4">
        <v>0.06</v>
      </c>
      <c r="AQ105" s="4">
        <v>0.32</v>
      </c>
      <c r="AR105" s="4"/>
      <c r="AS105" s="4"/>
      <c r="AT105" s="4">
        <v>0.03</v>
      </c>
      <c r="AU105" s="4"/>
      <c r="AV105" s="4"/>
      <c r="AW105" s="4">
        <v>0.87</v>
      </c>
      <c r="AX105" s="4"/>
      <c r="AY105" s="4"/>
      <c r="AZ105" s="4"/>
      <c r="BA105" s="4">
        <v>1.57</v>
      </c>
      <c r="BB105" s="4"/>
      <c r="BC105" s="4"/>
      <c r="BD105" s="4"/>
      <c r="BE105" s="6"/>
      <c r="BF105" s="4">
        <v>501.5</v>
      </c>
      <c r="BG105" s="4">
        <v>29.2</v>
      </c>
      <c r="BH105" s="4"/>
      <c r="BI105" s="4"/>
      <c r="BJ105" s="4"/>
      <c r="BK105" s="4">
        <v>0.38</v>
      </c>
      <c r="BL105" s="4">
        <v>2.8</v>
      </c>
      <c r="BM105" s="4"/>
      <c r="BN105" s="4"/>
      <c r="BO105" s="4"/>
      <c r="BP105" s="6"/>
      <c r="BQ105" s="4"/>
      <c r="BR105" s="4">
        <v>1.58</v>
      </c>
      <c r="BS105" s="4">
        <v>2.14</v>
      </c>
      <c r="BT105" s="4">
        <v>11</v>
      </c>
      <c r="BU105" s="4"/>
      <c r="BV105" s="4"/>
      <c r="BW105" s="4"/>
      <c r="BX105" s="4">
        <v>0.11</v>
      </c>
      <c r="BY105" s="4">
        <v>0.03</v>
      </c>
      <c r="BZ105" s="4"/>
      <c r="CA105" s="4"/>
      <c r="CB105" s="4"/>
      <c r="CC105" s="4"/>
      <c r="CD105" s="4"/>
      <c r="CE105" s="4"/>
      <c r="CF105" s="4"/>
      <c r="CG105" s="5"/>
      <c r="CH105" s="6"/>
      <c r="CI105" s="4">
        <v>786752.55</v>
      </c>
      <c r="CJ105" s="4"/>
      <c r="CK105" s="4">
        <v>12.14</v>
      </c>
      <c r="CL105" s="4">
        <v>15.48</v>
      </c>
      <c r="CM105" s="4">
        <v>71.75</v>
      </c>
      <c r="CN105" s="4">
        <v>9.52</v>
      </c>
      <c r="CO105" s="4">
        <v>4.5199999999999996</v>
      </c>
      <c r="CP105" s="4">
        <v>50</v>
      </c>
      <c r="CQ105" s="6"/>
      <c r="CR105" s="6"/>
      <c r="CS105" s="4">
        <v>298.60000000000002</v>
      </c>
      <c r="CT105" s="4">
        <v>47</v>
      </c>
      <c r="CU105" s="6"/>
      <c r="CV105" s="4"/>
      <c r="CW105" s="4"/>
      <c r="CX105" s="6"/>
      <c r="CY105" s="4">
        <v>0.46</v>
      </c>
      <c r="CZ105" s="4">
        <v>50</v>
      </c>
      <c r="DA105" s="4">
        <v>135</v>
      </c>
      <c r="DB105" s="6"/>
      <c r="DC105" s="4"/>
      <c r="DD105" s="4"/>
      <c r="DE105" s="4"/>
      <c r="DF105" s="6"/>
      <c r="DG105" s="4"/>
      <c r="DH105" s="4"/>
      <c r="DI105" s="4"/>
      <c r="DJ105" s="6"/>
      <c r="DK105" s="4"/>
      <c r="DL105" s="4"/>
      <c r="DM105" s="4"/>
      <c r="DN105" s="6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>
        <v>1.58</v>
      </c>
      <c r="DZ105" s="4"/>
      <c r="EA105" s="4"/>
      <c r="EB105" s="4"/>
      <c r="EC105" s="4"/>
      <c r="ED105" s="5"/>
      <c r="EE105" s="6"/>
      <c r="EF105" s="4">
        <v>100</v>
      </c>
      <c r="EG105" s="4">
        <v>0</v>
      </c>
      <c r="EH105" s="4">
        <v>0</v>
      </c>
      <c r="EI105" s="6"/>
      <c r="EJ105" s="4">
        <v>100</v>
      </c>
      <c r="EK105" s="4">
        <v>0</v>
      </c>
      <c r="EL105" s="4">
        <v>0</v>
      </c>
    </row>
    <row r="106" spans="1:142" x14ac:dyDescent="0.25">
      <c r="A106" s="37" t="s">
        <v>590</v>
      </c>
      <c r="B106" s="4" t="s">
        <v>591</v>
      </c>
      <c r="C106" s="4" t="s">
        <v>592</v>
      </c>
      <c r="D106" s="119" t="s">
        <v>593</v>
      </c>
      <c r="E106" s="4" t="s">
        <v>82</v>
      </c>
      <c r="F106" s="4" t="e">
        <v>#N/A</v>
      </c>
      <c r="G106" s="6"/>
      <c r="H106" s="31">
        <v>24.4</v>
      </c>
      <c r="I106" s="4">
        <v>20.6</v>
      </c>
      <c r="J106" s="4">
        <v>1.2</v>
      </c>
      <c r="K106" s="4">
        <v>1.9</v>
      </c>
      <c r="L106" s="4">
        <v>0.7</v>
      </c>
      <c r="M106" s="31">
        <v>63</v>
      </c>
      <c r="N106" s="4">
        <v>87.4</v>
      </c>
      <c r="O106" s="4">
        <v>72</v>
      </c>
      <c r="P106" s="6"/>
      <c r="Q106" s="32">
        <v>24</v>
      </c>
      <c r="R106" s="4">
        <v>20.6</v>
      </c>
      <c r="S106" s="4">
        <v>1.2</v>
      </c>
      <c r="T106" s="4">
        <v>1.8</v>
      </c>
      <c r="U106" s="4">
        <v>0.4</v>
      </c>
      <c r="V106" s="31">
        <v>63.4</v>
      </c>
      <c r="W106" s="4">
        <v>87.4</v>
      </c>
      <c r="X106" s="4">
        <v>73</v>
      </c>
      <c r="Y106" s="5"/>
      <c r="Z106" s="6"/>
      <c r="AA106" s="4">
        <v>19529.5</v>
      </c>
      <c r="AB106" s="4">
        <v>862551.71</v>
      </c>
      <c r="AC106" s="4">
        <v>862551.71</v>
      </c>
      <c r="AD106" s="4">
        <v>101.83</v>
      </c>
      <c r="AE106" s="4">
        <v>10.77</v>
      </c>
      <c r="AF106" s="4"/>
      <c r="AG106" s="4">
        <v>50</v>
      </c>
      <c r="AH106" s="6"/>
      <c r="AI106" s="4">
        <v>11930.73</v>
      </c>
      <c r="AJ106" s="6"/>
      <c r="AK106" s="4"/>
      <c r="AL106" s="4">
        <v>5.2</v>
      </c>
      <c r="AM106" s="4">
        <v>0.03</v>
      </c>
      <c r="AN106" s="6"/>
      <c r="AO106" s="4">
        <v>0.21</v>
      </c>
      <c r="AP106" s="4">
        <v>0.06</v>
      </c>
      <c r="AQ106" s="4">
        <v>0.27</v>
      </c>
      <c r="AR106" s="4"/>
      <c r="AS106" s="4"/>
      <c r="AT106" s="4">
        <v>0.28999999999999998</v>
      </c>
      <c r="AU106" s="4"/>
      <c r="AV106" s="4"/>
      <c r="AW106" s="4">
        <v>0.71</v>
      </c>
      <c r="AX106" s="4">
        <v>0.04</v>
      </c>
      <c r="AY106" s="4">
        <v>0.12</v>
      </c>
      <c r="AZ106" s="4"/>
      <c r="BA106" s="4">
        <v>1.2</v>
      </c>
      <c r="BB106" s="4">
        <v>0.14000000000000001</v>
      </c>
      <c r="BC106" s="4">
        <v>0.02</v>
      </c>
      <c r="BD106" s="4">
        <v>0.19</v>
      </c>
      <c r="BE106" s="6"/>
      <c r="BF106" s="4">
        <v>375.05</v>
      </c>
      <c r="BG106" s="4">
        <v>27.47</v>
      </c>
      <c r="BH106" s="4">
        <v>0.06</v>
      </c>
      <c r="BI106" s="4"/>
      <c r="BJ106" s="4"/>
      <c r="BK106" s="4">
        <v>0.38</v>
      </c>
      <c r="BL106" s="4">
        <v>2.8</v>
      </c>
      <c r="BM106" s="4"/>
      <c r="BN106" s="4"/>
      <c r="BO106" s="4"/>
      <c r="BP106" s="6"/>
      <c r="BQ106" s="4"/>
      <c r="BR106" s="4"/>
      <c r="BS106" s="4">
        <v>3.36</v>
      </c>
      <c r="BT106" s="4"/>
      <c r="BU106" s="4"/>
      <c r="BV106" s="4"/>
      <c r="BW106" s="4"/>
      <c r="BX106" s="4">
        <v>0.03</v>
      </c>
      <c r="BY106" s="4">
        <v>0.14000000000000001</v>
      </c>
      <c r="BZ106" s="4"/>
      <c r="CA106" s="4"/>
      <c r="CB106" s="4">
        <v>8.61</v>
      </c>
      <c r="CC106" s="4"/>
      <c r="CD106" s="4">
        <v>1.99</v>
      </c>
      <c r="CE106" s="4"/>
      <c r="CF106" s="4"/>
      <c r="CG106" s="5"/>
      <c r="CH106" s="6"/>
      <c r="CI106" s="4">
        <v>992741.27</v>
      </c>
      <c r="CJ106" s="4"/>
      <c r="CK106" s="4">
        <v>6.14</v>
      </c>
      <c r="CL106" s="4">
        <v>14.06</v>
      </c>
      <c r="CM106" s="4">
        <v>93.68</v>
      </c>
      <c r="CN106" s="4">
        <v>8.3000000000000007</v>
      </c>
      <c r="CO106" s="4"/>
      <c r="CP106" s="4"/>
      <c r="CQ106" s="6"/>
      <c r="CR106" s="6"/>
      <c r="CS106" s="4">
        <v>308.5</v>
      </c>
      <c r="CT106" s="4">
        <v>49</v>
      </c>
      <c r="CU106" s="6"/>
      <c r="CV106" s="4"/>
      <c r="CW106" s="4"/>
      <c r="CX106" s="6"/>
      <c r="CY106" s="4">
        <v>2.6</v>
      </c>
      <c r="CZ106" s="4">
        <v>49.7</v>
      </c>
      <c r="DA106" s="4">
        <v>59.6</v>
      </c>
      <c r="DB106" s="6"/>
      <c r="DC106" s="4"/>
      <c r="DD106" s="4"/>
      <c r="DE106" s="4"/>
      <c r="DF106" s="6"/>
      <c r="DG106" s="4"/>
      <c r="DH106" s="4"/>
      <c r="DI106" s="4"/>
      <c r="DJ106" s="6"/>
      <c r="DK106" s="4"/>
      <c r="DL106" s="4"/>
      <c r="DM106" s="4"/>
      <c r="DN106" s="6"/>
      <c r="DO106" s="4"/>
      <c r="DP106" s="4"/>
      <c r="DQ106" s="4"/>
      <c r="DR106" s="4"/>
      <c r="DS106" s="4">
        <v>0.04</v>
      </c>
      <c r="DT106" s="4"/>
      <c r="DU106" s="4"/>
      <c r="DV106" s="4"/>
      <c r="DW106" s="4"/>
      <c r="DX106" s="4"/>
      <c r="DY106" s="4">
        <v>1.1599999999999999</v>
      </c>
      <c r="DZ106" s="4"/>
      <c r="EA106" s="4"/>
      <c r="EB106" s="4"/>
      <c r="EC106" s="4"/>
      <c r="ED106" s="5"/>
      <c r="EE106" s="6"/>
      <c r="EF106" s="4">
        <v>100</v>
      </c>
      <c r="EG106" s="4">
        <v>0</v>
      </c>
      <c r="EH106" s="4">
        <v>0</v>
      </c>
      <c r="EI106" s="6"/>
      <c r="EJ106" s="4">
        <v>100</v>
      </c>
      <c r="EK106" s="4">
        <v>0</v>
      </c>
      <c r="EL106" s="4">
        <v>0</v>
      </c>
    </row>
    <row r="107" spans="1:142" x14ac:dyDescent="0.25">
      <c r="A107" s="37" t="s">
        <v>594</v>
      </c>
      <c r="B107" s="4" t="s">
        <v>595</v>
      </c>
      <c r="C107" s="4" t="s">
        <v>596</v>
      </c>
      <c r="D107" s="119" t="s">
        <v>597</v>
      </c>
      <c r="E107" s="4" t="s">
        <v>82</v>
      </c>
      <c r="F107" s="4" t="e">
        <v>#N/A</v>
      </c>
      <c r="G107" s="6"/>
      <c r="H107" s="31">
        <v>38.9</v>
      </c>
      <c r="I107" s="4">
        <v>35.1</v>
      </c>
      <c r="J107" s="4">
        <v>1.1000000000000001</v>
      </c>
      <c r="K107" s="4">
        <v>1.9</v>
      </c>
      <c r="L107" s="4">
        <v>0.7</v>
      </c>
      <c r="M107" s="31">
        <v>48.5</v>
      </c>
      <c r="N107" s="4">
        <v>87.4</v>
      </c>
      <c r="O107" s="4">
        <v>56</v>
      </c>
      <c r="P107" s="6"/>
      <c r="Q107" s="32">
        <v>38.5</v>
      </c>
      <c r="R107" s="4">
        <v>35.1</v>
      </c>
      <c r="S107" s="4">
        <v>1.1000000000000001</v>
      </c>
      <c r="T107" s="4">
        <v>1.8</v>
      </c>
      <c r="U107" s="4">
        <v>0.4</v>
      </c>
      <c r="V107" s="31">
        <v>48.9</v>
      </c>
      <c r="W107" s="4">
        <v>87.4</v>
      </c>
      <c r="X107" s="4">
        <v>56</v>
      </c>
      <c r="Y107" s="5"/>
      <c r="Z107" s="6"/>
      <c r="AA107" s="4">
        <v>14199.12</v>
      </c>
      <c r="AB107" s="4">
        <v>709266.74</v>
      </c>
      <c r="AC107" s="4">
        <v>709266.74</v>
      </c>
      <c r="AD107" s="4">
        <v>85.48</v>
      </c>
      <c r="AE107" s="4">
        <v>13.81</v>
      </c>
      <c r="AF107" s="4"/>
      <c r="AG107" s="4">
        <v>50</v>
      </c>
      <c r="AH107" s="6"/>
      <c r="AI107" s="4">
        <v>14199.12</v>
      </c>
      <c r="AJ107" s="6"/>
      <c r="AK107" s="4"/>
      <c r="AL107" s="4">
        <v>12</v>
      </c>
      <c r="AM107" s="4">
        <v>5</v>
      </c>
      <c r="AN107" s="6"/>
      <c r="AO107" s="4">
        <v>2</v>
      </c>
      <c r="AP107" s="4"/>
      <c r="AQ107" s="4"/>
      <c r="AR107" s="4"/>
      <c r="AS107" s="4"/>
      <c r="AT107" s="4"/>
      <c r="AU107" s="4"/>
      <c r="AV107" s="4"/>
      <c r="AW107" s="4"/>
      <c r="AX107" s="4"/>
      <c r="AY107" s="4">
        <v>1</v>
      </c>
      <c r="AZ107" s="4"/>
      <c r="BA107" s="4">
        <v>2</v>
      </c>
      <c r="BB107" s="4"/>
      <c r="BC107" s="4"/>
      <c r="BD107" s="4"/>
      <c r="BE107" s="6"/>
      <c r="BF107" s="4">
        <v>1000</v>
      </c>
      <c r="BG107" s="4">
        <v>42.8</v>
      </c>
      <c r="BH107" s="4">
        <v>10.08</v>
      </c>
      <c r="BI107" s="4"/>
      <c r="BJ107" s="4"/>
      <c r="BK107" s="4">
        <v>0.38</v>
      </c>
      <c r="BL107" s="4">
        <v>2.8</v>
      </c>
      <c r="BM107" s="4"/>
      <c r="BN107" s="4"/>
      <c r="BO107" s="4"/>
      <c r="BP107" s="6"/>
      <c r="BQ107" s="4"/>
      <c r="BR107" s="4">
        <v>6</v>
      </c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5"/>
      <c r="CH107" s="6"/>
      <c r="CI107" s="4">
        <v>922826.65</v>
      </c>
      <c r="CJ107" s="4"/>
      <c r="CK107" s="4">
        <v>14.38</v>
      </c>
      <c r="CL107" s="4">
        <v>35.9</v>
      </c>
      <c r="CM107" s="4">
        <v>47.21</v>
      </c>
      <c r="CN107" s="4"/>
      <c r="CO107" s="4">
        <v>31.71</v>
      </c>
      <c r="CP107" s="4">
        <v>52.04</v>
      </c>
      <c r="CQ107" s="6"/>
      <c r="CR107" s="6"/>
      <c r="CS107" s="4">
        <v>268.29000000000002</v>
      </c>
      <c r="CT107" s="4">
        <v>52.04</v>
      </c>
      <c r="CU107" s="6"/>
      <c r="CV107" s="4"/>
      <c r="CW107" s="4"/>
      <c r="CX107" s="6"/>
      <c r="CY107" s="4"/>
      <c r="CZ107" s="4"/>
      <c r="DA107" s="4"/>
      <c r="DB107" s="6"/>
      <c r="DC107" s="4"/>
      <c r="DD107" s="4"/>
      <c r="DE107" s="4"/>
      <c r="DF107" s="6"/>
      <c r="DG107" s="4"/>
      <c r="DH107" s="4"/>
      <c r="DI107" s="4"/>
      <c r="DJ107" s="6"/>
      <c r="DK107" s="4">
        <v>0.05</v>
      </c>
      <c r="DL107" s="4">
        <v>45</v>
      </c>
      <c r="DM107" s="4">
        <v>10.6</v>
      </c>
      <c r="DN107" s="6"/>
      <c r="DO107" s="4"/>
      <c r="DP107" s="4"/>
      <c r="DQ107" s="4"/>
      <c r="DR107" s="4"/>
      <c r="DS107" s="4">
        <v>0.08</v>
      </c>
      <c r="DT107" s="4"/>
      <c r="DU107" s="4"/>
      <c r="DV107" s="4"/>
      <c r="DW107" s="4"/>
      <c r="DX107" s="4"/>
      <c r="DY107" s="4">
        <v>1.2</v>
      </c>
      <c r="DZ107" s="4"/>
      <c r="EA107" s="4"/>
      <c r="EB107" s="4"/>
      <c r="EC107" s="4"/>
      <c r="ED107" s="5"/>
      <c r="EE107" s="6"/>
      <c r="EF107" s="4">
        <v>100</v>
      </c>
      <c r="EG107" s="4">
        <v>0</v>
      </c>
      <c r="EH107" s="4">
        <v>0</v>
      </c>
      <c r="EI107" s="6"/>
      <c r="EJ107" s="4">
        <v>100</v>
      </c>
      <c r="EK107" s="4">
        <v>0</v>
      </c>
      <c r="EL107" s="4">
        <v>0</v>
      </c>
    </row>
    <row r="108" spans="1:142" x14ac:dyDescent="0.25">
      <c r="A108" s="37" t="s">
        <v>598</v>
      </c>
      <c r="B108" s="4" t="s">
        <v>599</v>
      </c>
      <c r="C108" s="4" t="s">
        <v>600</v>
      </c>
      <c r="D108" s="119" t="s">
        <v>601</v>
      </c>
      <c r="E108" s="4" t="s">
        <v>82</v>
      </c>
      <c r="F108" s="4" t="e">
        <v>#N/A</v>
      </c>
      <c r="G108" s="6"/>
      <c r="H108" s="31">
        <v>20.399999999999999</v>
      </c>
      <c r="I108" s="4">
        <v>16.7</v>
      </c>
      <c r="J108" s="4">
        <v>1.1000000000000001</v>
      </c>
      <c r="K108" s="4">
        <v>1.9</v>
      </c>
      <c r="L108" s="4">
        <v>0.7</v>
      </c>
      <c r="M108" s="31">
        <v>67</v>
      </c>
      <c r="N108" s="4">
        <v>87.4</v>
      </c>
      <c r="O108" s="4">
        <v>77</v>
      </c>
      <c r="P108" s="6"/>
      <c r="Q108" s="32">
        <v>0.4</v>
      </c>
      <c r="R108" s="4">
        <v>0</v>
      </c>
      <c r="S108" s="4">
        <v>0</v>
      </c>
      <c r="T108" s="4">
        <v>0</v>
      </c>
      <c r="U108" s="4">
        <v>0.4</v>
      </c>
      <c r="V108" s="31">
        <v>87</v>
      </c>
      <c r="W108" s="4">
        <v>87.4</v>
      </c>
      <c r="X108" s="4">
        <v>99</v>
      </c>
      <c r="Y108" s="5"/>
      <c r="Z108" s="6"/>
      <c r="AA108" s="4">
        <v>33099.29</v>
      </c>
      <c r="AB108" s="4">
        <v>1257807.19</v>
      </c>
      <c r="AC108" s="4">
        <v>1256645.99</v>
      </c>
      <c r="AD108" s="4">
        <v>84.1</v>
      </c>
      <c r="AE108" s="4">
        <v>7.05</v>
      </c>
      <c r="AF108" s="4"/>
      <c r="AG108" s="4">
        <v>50</v>
      </c>
      <c r="AH108" s="6"/>
      <c r="AI108" s="4">
        <v>4130.92</v>
      </c>
      <c r="AJ108" s="6"/>
      <c r="AK108" s="4">
        <v>0.17</v>
      </c>
      <c r="AL108" s="4">
        <v>13.34</v>
      </c>
      <c r="AM108" s="4">
        <v>4.54</v>
      </c>
      <c r="AN108" s="6"/>
      <c r="AO108" s="4">
        <v>0.2</v>
      </c>
      <c r="AP108" s="4">
        <v>0.11</v>
      </c>
      <c r="AQ108" s="4">
        <v>0.49</v>
      </c>
      <c r="AR108" s="4"/>
      <c r="AS108" s="4"/>
      <c r="AT108" s="4">
        <v>0.09</v>
      </c>
      <c r="AU108" s="4"/>
      <c r="AV108" s="4"/>
      <c r="AW108" s="4"/>
      <c r="AX108" s="4"/>
      <c r="AY108" s="4">
        <v>0.12</v>
      </c>
      <c r="AZ108" s="4"/>
      <c r="BA108" s="4">
        <v>0.59</v>
      </c>
      <c r="BB108" s="4"/>
      <c r="BC108" s="4"/>
      <c r="BD108" s="4"/>
      <c r="BE108" s="6"/>
      <c r="BF108" s="4">
        <v>1219.82</v>
      </c>
      <c r="BG108" s="4">
        <v>27.5</v>
      </c>
      <c r="BH108" s="4">
        <v>0.88</v>
      </c>
      <c r="BI108" s="4"/>
      <c r="BJ108" s="4"/>
      <c r="BK108" s="4">
        <v>0.38</v>
      </c>
      <c r="BL108" s="4">
        <v>0.8</v>
      </c>
      <c r="BM108" s="4"/>
      <c r="BN108" s="4"/>
      <c r="BO108" s="4"/>
      <c r="BP108" s="6"/>
      <c r="BQ108" s="4"/>
      <c r="BR108" s="4">
        <v>4.04</v>
      </c>
      <c r="BS108" s="4">
        <v>0.96</v>
      </c>
      <c r="BT108" s="4">
        <v>11</v>
      </c>
      <c r="BU108" s="4"/>
      <c r="BV108" s="4"/>
      <c r="BW108" s="4"/>
      <c r="BX108" s="4"/>
      <c r="BY108" s="4">
        <v>0.19</v>
      </c>
      <c r="BZ108" s="4"/>
      <c r="CA108" s="4"/>
      <c r="CB108" s="4"/>
      <c r="CC108" s="4"/>
      <c r="CD108" s="4"/>
      <c r="CE108" s="4"/>
      <c r="CF108" s="4"/>
      <c r="CG108" s="5"/>
      <c r="CH108" s="6"/>
      <c r="CI108" s="4">
        <v>1283332.75</v>
      </c>
      <c r="CJ108" s="4"/>
      <c r="CK108" s="4"/>
      <c r="CL108" s="4">
        <v>86.84</v>
      </c>
      <c r="CM108" s="4"/>
      <c r="CN108" s="4">
        <v>85.34</v>
      </c>
      <c r="CO108" s="4">
        <v>2.39</v>
      </c>
      <c r="CP108" s="4">
        <v>50</v>
      </c>
      <c r="CQ108" s="6"/>
      <c r="CR108" s="6"/>
      <c r="CS108" s="4">
        <v>345.31</v>
      </c>
      <c r="CT108" s="4">
        <v>51</v>
      </c>
      <c r="CU108" s="6"/>
      <c r="CV108" s="4"/>
      <c r="CW108" s="4"/>
      <c r="CX108" s="6"/>
      <c r="CY108" s="4"/>
      <c r="CZ108" s="4"/>
      <c r="DA108" s="4"/>
      <c r="DB108" s="6"/>
      <c r="DC108" s="4"/>
      <c r="DD108" s="4"/>
      <c r="DE108" s="4"/>
      <c r="DF108" s="6"/>
      <c r="DG108" s="4"/>
      <c r="DH108" s="4"/>
      <c r="DI108" s="4"/>
      <c r="DJ108" s="6"/>
      <c r="DK108" s="4">
        <v>0.22</v>
      </c>
      <c r="DL108" s="4">
        <v>45</v>
      </c>
      <c r="DM108" s="4">
        <v>12.1</v>
      </c>
      <c r="DN108" s="6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>
        <v>0.85</v>
      </c>
      <c r="DZ108" s="4"/>
      <c r="EA108" s="4"/>
      <c r="EB108" s="4"/>
      <c r="EC108" s="4"/>
      <c r="ED108" s="5"/>
      <c r="EE108" s="6"/>
      <c r="EF108" s="4">
        <v>100</v>
      </c>
      <c r="EG108" s="4">
        <v>0</v>
      </c>
      <c r="EH108" s="4">
        <v>0</v>
      </c>
      <c r="EI108" s="6"/>
      <c r="EJ108" s="4">
        <v>0</v>
      </c>
      <c r="EK108" s="4">
        <v>0</v>
      </c>
      <c r="EL108" s="4">
        <v>0</v>
      </c>
    </row>
    <row r="109" spans="1:142" x14ac:dyDescent="0.25">
      <c r="A109" s="37" t="s">
        <v>602</v>
      </c>
      <c r="B109" s="4" t="s">
        <v>603</v>
      </c>
      <c r="C109" s="4" t="s">
        <v>604</v>
      </c>
      <c r="D109" s="119" t="s">
        <v>610</v>
      </c>
      <c r="E109" s="4" t="s">
        <v>82</v>
      </c>
      <c r="F109" s="4">
        <v>100</v>
      </c>
      <c r="G109" s="6"/>
      <c r="H109" s="31">
        <v>20.8</v>
      </c>
      <c r="I109" s="4">
        <v>16</v>
      </c>
      <c r="J109" s="4">
        <v>2.2000000000000002</v>
      </c>
      <c r="K109" s="4">
        <v>1.9</v>
      </c>
      <c r="L109" s="4">
        <v>0.7</v>
      </c>
      <c r="M109" s="31">
        <v>66.599999999999994</v>
      </c>
      <c r="N109" s="4">
        <v>87.4</v>
      </c>
      <c r="O109" s="4">
        <v>76</v>
      </c>
      <c r="P109" s="6"/>
      <c r="Q109" s="32">
        <v>20.399999999999999</v>
      </c>
      <c r="R109" s="4" t="s">
        <v>605</v>
      </c>
      <c r="S109" s="4">
        <v>1.8</v>
      </c>
      <c r="T109" s="4">
        <v>0.4</v>
      </c>
      <c r="U109" s="4"/>
      <c r="V109" s="31">
        <v>67</v>
      </c>
      <c r="W109" s="4">
        <v>87.4</v>
      </c>
      <c r="X109" s="4">
        <v>77</v>
      </c>
      <c r="Y109" s="5"/>
      <c r="Z109" s="6"/>
      <c r="AA109" s="4">
        <v>26304.54</v>
      </c>
      <c r="AB109" s="4">
        <v>1640985.3</v>
      </c>
      <c r="AC109" s="4"/>
      <c r="AD109" s="4">
        <v>93.54</v>
      </c>
      <c r="AE109" s="4">
        <v>8.4600000000000009</v>
      </c>
      <c r="AF109" s="4"/>
      <c r="AG109" s="4">
        <v>50</v>
      </c>
      <c r="AH109" s="6"/>
      <c r="AI109" s="4">
        <v>631.04</v>
      </c>
      <c r="AJ109" s="6"/>
      <c r="AK109" s="4"/>
      <c r="AL109" s="4">
        <v>2.34</v>
      </c>
      <c r="AM109" s="4">
        <v>3.93</v>
      </c>
      <c r="AN109" s="6"/>
      <c r="AO109" s="4">
        <v>0.11</v>
      </c>
      <c r="AP109" s="4">
        <v>0.02</v>
      </c>
      <c r="AQ109" s="4">
        <v>0.02</v>
      </c>
      <c r="AR109" s="4"/>
      <c r="AS109" s="4"/>
      <c r="AT109" s="4">
        <v>0.16</v>
      </c>
      <c r="AU109" s="4">
        <v>0.05</v>
      </c>
      <c r="AV109" s="4"/>
      <c r="AW109" s="4"/>
      <c r="AX109" s="4"/>
      <c r="AY109" s="4"/>
      <c r="AZ109" s="4"/>
      <c r="BA109" s="4">
        <v>0.04</v>
      </c>
      <c r="BB109" s="4">
        <v>0.85</v>
      </c>
      <c r="BC109" s="4">
        <v>0.17</v>
      </c>
      <c r="BD109" s="4">
        <v>0.89</v>
      </c>
      <c r="BE109" s="6"/>
      <c r="BF109" s="4">
        <v>793.98</v>
      </c>
      <c r="BG109" s="4">
        <v>0.16</v>
      </c>
      <c r="BH109" s="4">
        <v>0.97</v>
      </c>
      <c r="BI109" s="4"/>
      <c r="BJ109" s="4"/>
      <c r="BK109" s="4">
        <v>0.49</v>
      </c>
      <c r="BL109" s="4">
        <v>28.83</v>
      </c>
      <c r="BM109" s="4">
        <v>0.95</v>
      </c>
      <c r="BN109" s="4"/>
      <c r="BO109" s="4"/>
      <c r="BP109" s="6"/>
      <c r="BQ109" s="4"/>
      <c r="BR109" s="4">
        <v>4.05</v>
      </c>
      <c r="BS109" s="4"/>
      <c r="BT109" s="4"/>
      <c r="BU109" s="4"/>
      <c r="BV109" s="4"/>
      <c r="BW109" s="4"/>
      <c r="BX109" s="4">
        <v>0.01</v>
      </c>
      <c r="BY109" s="4">
        <v>0.21</v>
      </c>
      <c r="BZ109" s="4"/>
      <c r="CA109" s="4"/>
      <c r="CB109" s="4"/>
      <c r="CC109" s="4"/>
      <c r="CD109" s="4"/>
      <c r="CE109" s="4"/>
      <c r="CF109" s="4"/>
      <c r="CG109" s="5"/>
      <c r="CH109" s="6"/>
      <c r="CI109" s="4">
        <v>1640985.3</v>
      </c>
      <c r="CJ109" s="4"/>
      <c r="CK109" s="4">
        <v>40.9</v>
      </c>
      <c r="CL109" s="4">
        <v>20.52</v>
      </c>
      <c r="CM109" s="4">
        <v>42.73</v>
      </c>
      <c r="CN109" s="4"/>
      <c r="CO109" s="4">
        <v>19.649999999999999</v>
      </c>
      <c r="CP109" s="4">
        <v>54</v>
      </c>
      <c r="CQ109" s="6"/>
      <c r="CR109" s="6"/>
      <c r="CS109" s="4">
        <v>235.51</v>
      </c>
      <c r="CT109" s="4">
        <v>54</v>
      </c>
      <c r="CU109" s="6"/>
      <c r="CV109" s="4"/>
      <c r="CW109" s="4"/>
      <c r="CX109" s="6"/>
      <c r="CY109" s="4"/>
      <c r="CZ109" s="4"/>
      <c r="DA109" s="4"/>
      <c r="DB109" s="6"/>
      <c r="DC109" s="4"/>
      <c r="DD109" s="4"/>
      <c r="DE109" s="4"/>
      <c r="DF109" s="6"/>
      <c r="DG109" s="4"/>
      <c r="DH109" s="4"/>
      <c r="DI109" s="4"/>
      <c r="DJ109" s="6"/>
      <c r="DK109" s="4"/>
      <c r="DL109" s="4"/>
      <c r="DM109" s="4"/>
      <c r="DN109" s="6"/>
      <c r="DO109" s="4"/>
      <c r="DP109" s="4"/>
      <c r="DQ109" s="4"/>
      <c r="DR109" s="4">
        <v>0.11</v>
      </c>
      <c r="DS109" s="4"/>
      <c r="DT109" s="4"/>
      <c r="DU109" s="4"/>
      <c r="DV109" s="4"/>
      <c r="DW109" s="4"/>
      <c r="DX109" s="4"/>
      <c r="DY109" s="4">
        <v>1.08</v>
      </c>
      <c r="DZ109" s="4"/>
      <c r="EA109" s="4">
        <v>26.08</v>
      </c>
      <c r="EB109" s="4"/>
      <c r="EC109" s="4"/>
      <c r="ED109" s="5"/>
      <c r="EE109" s="6"/>
      <c r="EF109" s="4">
        <v>100</v>
      </c>
      <c r="EG109" s="4">
        <v>0</v>
      </c>
      <c r="EH109" s="4">
        <v>0</v>
      </c>
      <c r="EI109" s="6"/>
      <c r="EJ109" s="4">
        <v>100</v>
      </c>
      <c r="EK109" s="4">
        <v>0</v>
      </c>
      <c r="EL109" s="4">
        <v>0</v>
      </c>
    </row>
    <row r="110" spans="1:142" x14ac:dyDescent="0.25">
      <c r="A110" s="37" t="s">
        <v>606</v>
      </c>
      <c r="B110" s="4" t="s">
        <v>607</v>
      </c>
      <c r="C110" s="4" t="s">
        <v>608</v>
      </c>
      <c r="D110" s="119" t="s">
        <v>609</v>
      </c>
      <c r="E110" s="4" t="s">
        <v>82</v>
      </c>
      <c r="F110" s="4">
        <v>55.99</v>
      </c>
      <c r="G110" s="6"/>
      <c r="H110" s="31">
        <v>21.1</v>
      </c>
      <c r="I110" s="4">
        <v>17.2</v>
      </c>
      <c r="J110" s="4">
        <v>1.3</v>
      </c>
      <c r="K110" s="4">
        <v>1.9</v>
      </c>
      <c r="L110" s="4">
        <v>0.7</v>
      </c>
      <c r="M110" s="31">
        <v>66.3</v>
      </c>
      <c r="N110" s="4">
        <v>87.4</v>
      </c>
      <c r="O110" s="4">
        <v>76</v>
      </c>
      <c r="P110" s="6"/>
      <c r="Q110" s="32">
        <v>20.8</v>
      </c>
      <c r="R110" s="4">
        <v>17.2</v>
      </c>
      <c r="S110" s="4">
        <v>1.3</v>
      </c>
      <c r="T110" s="4">
        <v>1.8</v>
      </c>
      <c r="U110" s="4">
        <v>0.4</v>
      </c>
      <c r="V110" s="31">
        <v>66.599999999999994</v>
      </c>
      <c r="W110" s="4">
        <v>87.4</v>
      </c>
      <c r="X110" s="4">
        <v>76</v>
      </c>
      <c r="Y110" s="5"/>
      <c r="Z110" s="6"/>
      <c r="AA110" s="4">
        <v>26554.68</v>
      </c>
      <c r="AB110" s="4">
        <v>1608673.21</v>
      </c>
      <c r="AC110" s="4">
        <v>1608673.21</v>
      </c>
      <c r="AD110" s="4">
        <v>103.05</v>
      </c>
      <c r="AE110" s="4">
        <v>11.18</v>
      </c>
      <c r="AF110" s="4"/>
      <c r="AG110" s="4">
        <v>50</v>
      </c>
      <c r="AH110" s="6"/>
      <c r="AI110" s="4">
        <v>755.48</v>
      </c>
      <c r="AJ110" s="6"/>
      <c r="AK110" s="4"/>
      <c r="AL110" s="4">
        <v>15.45</v>
      </c>
      <c r="AM110" s="4">
        <v>3.2</v>
      </c>
      <c r="AN110" s="6"/>
      <c r="AO110" s="4">
        <v>0.05</v>
      </c>
      <c r="AP110" s="4"/>
      <c r="AQ110" s="4">
        <v>0.1</v>
      </c>
      <c r="AR110" s="4"/>
      <c r="AS110" s="4"/>
      <c r="AT110" s="4">
        <v>0.02</v>
      </c>
      <c r="AU110" s="4"/>
      <c r="AV110" s="4"/>
      <c r="AW110" s="4"/>
      <c r="AX110" s="4"/>
      <c r="AY110" s="4"/>
      <c r="AZ110" s="4"/>
      <c r="BA110" s="4">
        <v>0.1</v>
      </c>
      <c r="BB110" s="4">
        <v>0.03</v>
      </c>
      <c r="BC110" s="4">
        <v>0.19</v>
      </c>
      <c r="BD110" s="4"/>
      <c r="BE110" s="6"/>
      <c r="BF110" s="4">
        <v>804.93</v>
      </c>
      <c r="BG110" s="4">
        <v>35.9</v>
      </c>
      <c r="BH110" s="4">
        <v>8.91</v>
      </c>
      <c r="BI110" s="4">
        <v>0.41</v>
      </c>
      <c r="BJ110" s="4">
        <v>0.6</v>
      </c>
      <c r="BK110" s="4">
        <v>0.45</v>
      </c>
      <c r="BL110" s="4">
        <v>5.3</v>
      </c>
      <c r="BM110" s="4">
        <v>0.9</v>
      </c>
      <c r="BN110" s="4">
        <v>50</v>
      </c>
      <c r="BO110" s="4">
        <v>50</v>
      </c>
      <c r="BP110" s="6"/>
      <c r="BQ110" s="4">
        <v>0.26</v>
      </c>
      <c r="BR110" s="4">
        <v>4.75</v>
      </c>
      <c r="BS110" s="4"/>
      <c r="BT110" s="4"/>
      <c r="BU110" s="4"/>
      <c r="BV110" s="4"/>
      <c r="BW110" s="4"/>
      <c r="BX110" s="4">
        <v>0.02</v>
      </c>
      <c r="BY110" s="4">
        <v>0.4</v>
      </c>
      <c r="BZ110" s="4"/>
      <c r="CA110" s="4"/>
      <c r="CB110" s="4">
        <v>0.71</v>
      </c>
      <c r="CC110" s="4"/>
      <c r="CD110" s="4"/>
      <c r="CE110" s="4"/>
      <c r="CF110" s="4"/>
      <c r="CG110" s="5"/>
      <c r="CH110" s="6"/>
      <c r="CI110" s="4">
        <v>2873232.61</v>
      </c>
      <c r="CJ110" s="4"/>
      <c r="CK110" s="4">
        <v>13.25</v>
      </c>
      <c r="CL110" s="4">
        <v>43.46</v>
      </c>
      <c r="CM110" s="4">
        <v>42.24</v>
      </c>
      <c r="CN110" s="4"/>
      <c r="CO110" s="4">
        <v>11.98</v>
      </c>
      <c r="CP110" s="4">
        <v>51</v>
      </c>
      <c r="CQ110" s="6"/>
      <c r="CR110" s="6"/>
      <c r="CS110" s="4">
        <v>256.64999999999998</v>
      </c>
      <c r="CT110" s="4">
        <v>51</v>
      </c>
      <c r="CU110" s="6"/>
      <c r="CV110" s="4"/>
      <c r="CW110" s="4"/>
      <c r="CX110" s="6"/>
      <c r="CY110" s="4"/>
      <c r="CZ110" s="4"/>
      <c r="DA110" s="4"/>
      <c r="DB110" s="6"/>
      <c r="DC110" s="4"/>
      <c r="DD110" s="4"/>
      <c r="DE110" s="4"/>
      <c r="DF110" s="6"/>
      <c r="DG110" s="4"/>
      <c r="DH110" s="4"/>
      <c r="DI110" s="4"/>
      <c r="DJ110" s="6"/>
      <c r="DK110" s="4"/>
      <c r="DL110" s="4"/>
      <c r="DM110" s="4"/>
      <c r="DN110" s="6"/>
      <c r="DO110" s="4"/>
      <c r="DP110" s="4"/>
      <c r="DQ110" s="4"/>
      <c r="DR110" s="4">
        <v>0.12</v>
      </c>
      <c r="DS110" s="4">
        <v>0.03</v>
      </c>
      <c r="DT110" s="4"/>
      <c r="DU110" s="4"/>
      <c r="DV110" s="4"/>
      <c r="DW110" s="4"/>
      <c r="DX110" s="4"/>
      <c r="DY110" s="4">
        <v>0.55000000000000004</v>
      </c>
      <c r="DZ110" s="4"/>
      <c r="EA110" s="4">
        <v>0.22</v>
      </c>
      <c r="EB110" s="4"/>
      <c r="EC110" s="4"/>
      <c r="ED110" s="5"/>
      <c r="EE110" s="6"/>
      <c r="EF110" s="4">
        <v>100</v>
      </c>
      <c r="EG110" s="4">
        <v>0</v>
      </c>
      <c r="EH110" s="4">
        <v>0</v>
      </c>
      <c r="EI110" s="6"/>
      <c r="EJ110" s="4">
        <v>100</v>
      </c>
      <c r="EK110" s="4">
        <v>0</v>
      </c>
      <c r="EL110" s="4">
        <v>0</v>
      </c>
    </row>
    <row r="111" spans="1:142" x14ac:dyDescent="0.25">
      <c r="A111" s="37" t="s">
        <v>611</v>
      </c>
      <c r="B111" s="4" t="s">
        <v>612</v>
      </c>
      <c r="C111" s="4" t="s">
        <v>613</v>
      </c>
      <c r="D111" s="119" t="s">
        <v>614</v>
      </c>
      <c r="E111" s="4" t="s">
        <v>82</v>
      </c>
      <c r="F111" s="4">
        <v>97.88</v>
      </c>
      <c r="G111" s="6"/>
      <c r="H111" s="31">
        <v>23</v>
      </c>
      <c r="I111" s="4">
        <v>19.399999999999999</v>
      </c>
      <c r="J111" s="4">
        <v>1</v>
      </c>
      <c r="K111" s="4">
        <v>1.9</v>
      </c>
      <c r="L111" s="4">
        <v>0.7</v>
      </c>
      <c r="M111" s="31">
        <v>64.400000000000006</v>
      </c>
      <c r="N111" s="4">
        <v>87.4</v>
      </c>
      <c r="O111" s="4">
        <v>74</v>
      </c>
      <c r="P111" s="6"/>
      <c r="Q111" s="32">
        <v>22.6</v>
      </c>
      <c r="R111" s="4">
        <v>19.399999999999999</v>
      </c>
      <c r="S111" s="4">
        <v>1</v>
      </c>
      <c r="T111" s="4">
        <v>1.8</v>
      </c>
      <c r="U111" s="4">
        <v>0.4</v>
      </c>
      <c r="V111" s="31">
        <v>64.8</v>
      </c>
      <c r="W111" s="4">
        <v>87.4</v>
      </c>
      <c r="X111" s="4">
        <v>74</v>
      </c>
      <c r="Y111" s="5"/>
      <c r="Z111" s="6"/>
      <c r="AA111" s="4">
        <v>45151.22</v>
      </c>
      <c r="AB111" s="4">
        <v>3232067.29</v>
      </c>
      <c r="AC111" s="4">
        <v>3232067.29</v>
      </c>
      <c r="AD111" s="4">
        <v>106.75</v>
      </c>
      <c r="AE111" s="4">
        <v>15.76</v>
      </c>
      <c r="AF111" s="4">
        <v>14795.05</v>
      </c>
      <c r="AG111" s="4">
        <v>50</v>
      </c>
      <c r="AH111" s="6"/>
      <c r="AI111" s="4">
        <v>5114.66</v>
      </c>
      <c r="AJ111" s="6"/>
      <c r="AK111" s="4"/>
      <c r="AL111" s="4">
        <v>4.12</v>
      </c>
      <c r="AM111" s="4">
        <v>5.72</v>
      </c>
      <c r="AN111" s="6"/>
      <c r="AO111" s="4">
        <v>0.66</v>
      </c>
      <c r="AP111" s="4">
        <v>0.12</v>
      </c>
      <c r="AQ111" s="4">
        <v>0.12</v>
      </c>
      <c r="AR111" s="4"/>
      <c r="AS111" s="4"/>
      <c r="AT111" s="4">
        <v>0.61</v>
      </c>
      <c r="AU111" s="4"/>
      <c r="AV111" s="4"/>
      <c r="AW111" s="4"/>
      <c r="AX111" s="4"/>
      <c r="AY111" s="4">
        <v>0.1</v>
      </c>
      <c r="AZ111" s="4">
        <v>0.11</v>
      </c>
      <c r="BA111" s="4">
        <v>1.23</v>
      </c>
      <c r="BB111" s="4"/>
      <c r="BC111" s="4"/>
      <c r="BD111" s="4"/>
      <c r="BE111" s="6"/>
      <c r="BF111" s="4">
        <v>1067.06</v>
      </c>
      <c r="BG111" s="4">
        <v>33.450000000000003</v>
      </c>
      <c r="BH111" s="4">
        <v>10.01</v>
      </c>
      <c r="BI111" s="4"/>
      <c r="BJ111" s="4"/>
      <c r="BK111" s="4">
        <v>0.38</v>
      </c>
      <c r="BL111" s="4">
        <v>2.8</v>
      </c>
      <c r="BM111" s="4"/>
      <c r="BN111" s="4"/>
      <c r="BO111" s="4"/>
      <c r="BP111" s="6"/>
      <c r="BQ111" s="4">
        <v>0.24</v>
      </c>
      <c r="BR111" s="4">
        <v>4.8600000000000003</v>
      </c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5"/>
      <c r="CH111" s="6"/>
      <c r="CI111" s="4">
        <v>3232067.29</v>
      </c>
      <c r="CJ111" s="4">
        <v>14795.05</v>
      </c>
      <c r="CK111" s="4">
        <v>17.059999999999999</v>
      </c>
      <c r="CL111" s="4">
        <v>41.47</v>
      </c>
      <c r="CM111" s="4">
        <v>42.77</v>
      </c>
      <c r="CN111" s="4">
        <v>68.650000000000006</v>
      </c>
      <c r="CO111" s="4"/>
      <c r="CP111" s="4"/>
      <c r="CQ111" s="6"/>
      <c r="CR111" s="6"/>
      <c r="CS111" s="4">
        <v>268.93</v>
      </c>
      <c r="CT111" s="4">
        <v>48</v>
      </c>
      <c r="CU111" s="6"/>
      <c r="CV111" s="4">
        <v>4.55</v>
      </c>
      <c r="CW111" s="4">
        <v>11.13</v>
      </c>
      <c r="CX111" s="6"/>
      <c r="CY111" s="4"/>
      <c r="CZ111" s="4"/>
      <c r="DA111" s="4"/>
      <c r="DB111" s="6"/>
      <c r="DC111" s="4"/>
      <c r="DD111" s="4"/>
      <c r="DE111" s="4"/>
      <c r="DF111" s="6"/>
      <c r="DG111" s="4"/>
      <c r="DH111" s="4"/>
      <c r="DI111" s="4"/>
      <c r="DJ111" s="6"/>
      <c r="DK111" s="4"/>
      <c r="DL111" s="4"/>
      <c r="DM111" s="4"/>
      <c r="DN111" s="6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>
        <v>0.74</v>
      </c>
      <c r="DZ111" s="4"/>
      <c r="EA111" s="4"/>
      <c r="EB111" s="4"/>
      <c r="EC111" s="4"/>
      <c r="ED111" s="5"/>
      <c r="EE111" s="6"/>
      <c r="EF111" s="4">
        <v>100</v>
      </c>
      <c r="EG111" s="4">
        <v>0</v>
      </c>
      <c r="EH111" s="4">
        <v>0</v>
      </c>
      <c r="EI111" s="6"/>
      <c r="EJ111" s="4">
        <v>100</v>
      </c>
      <c r="EK111" s="4">
        <v>0</v>
      </c>
      <c r="EL111" s="4">
        <v>0</v>
      </c>
    </row>
    <row r="112" spans="1:142" x14ac:dyDescent="0.25">
      <c r="A112" s="37" t="s">
        <v>615</v>
      </c>
      <c r="B112" s="4" t="s">
        <v>616</v>
      </c>
      <c r="C112" s="4" t="s">
        <v>617</v>
      </c>
      <c r="D112" s="119" t="s">
        <v>618</v>
      </c>
      <c r="E112" s="4" t="s">
        <v>82</v>
      </c>
      <c r="F112" s="4">
        <v>94.23</v>
      </c>
      <c r="G112" s="6"/>
      <c r="H112" s="31">
        <v>25.2</v>
      </c>
      <c r="I112" s="4">
        <v>20.8</v>
      </c>
      <c r="J112" s="4">
        <v>1.8</v>
      </c>
      <c r="K112" s="4">
        <v>1.9</v>
      </c>
      <c r="L112" s="4">
        <v>0.7</v>
      </c>
      <c r="M112" s="31">
        <v>62.2</v>
      </c>
      <c r="N112" s="4">
        <v>87.4</v>
      </c>
      <c r="O112" s="4">
        <v>71</v>
      </c>
      <c r="P112" s="6"/>
      <c r="Q112" s="32">
        <v>24.8</v>
      </c>
      <c r="R112" s="4">
        <v>20.8</v>
      </c>
      <c r="S112" s="4">
        <v>1.8</v>
      </c>
      <c r="T112" s="4">
        <v>1.8</v>
      </c>
      <c r="U112" s="4">
        <v>0.4</v>
      </c>
      <c r="V112" s="31">
        <v>62.6</v>
      </c>
      <c r="W112" s="4">
        <v>87.4</v>
      </c>
      <c r="X112" s="4">
        <v>72</v>
      </c>
      <c r="Y112" s="5"/>
      <c r="Z112" s="6"/>
      <c r="AA112" s="4">
        <v>56756.52</v>
      </c>
      <c r="AB112" s="4">
        <v>3677218.08</v>
      </c>
      <c r="AC112" s="4">
        <v>3677218.08</v>
      </c>
      <c r="AD112" s="4">
        <v>68.099999999999994</v>
      </c>
      <c r="AE112" s="4">
        <v>6.68</v>
      </c>
      <c r="AF112" s="4">
        <v>15448.09</v>
      </c>
      <c r="AG112" s="4">
        <v>50</v>
      </c>
      <c r="AH112" s="6"/>
      <c r="AI112" s="4">
        <v>26264.26</v>
      </c>
      <c r="AJ112" s="6"/>
      <c r="AK112" s="4"/>
      <c r="AL112" s="4">
        <v>8.0299999999999994</v>
      </c>
      <c r="AM112" s="4">
        <v>3.24</v>
      </c>
      <c r="AN112" s="6"/>
      <c r="AO112" s="4">
        <v>0.99</v>
      </c>
      <c r="AP112" s="4">
        <v>0.01</v>
      </c>
      <c r="AQ112" s="4">
        <v>0.01</v>
      </c>
      <c r="AR112" s="4"/>
      <c r="AS112" s="4"/>
      <c r="AT112" s="4"/>
      <c r="AU112" s="4"/>
      <c r="AV112" s="4"/>
      <c r="AW112" s="4"/>
      <c r="AX112" s="4"/>
      <c r="AY112" s="4">
        <v>0.5</v>
      </c>
      <c r="AZ112" s="4"/>
      <c r="BA112" s="4">
        <v>1.04</v>
      </c>
      <c r="BB112" s="4">
        <v>0.47</v>
      </c>
      <c r="BC112" s="4">
        <v>0.17</v>
      </c>
      <c r="BD112" s="4">
        <v>0.31</v>
      </c>
      <c r="BE112" s="6"/>
      <c r="BF112" s="4">
        <v>821.39</v>
      </c>
      <c r="BG112" s="4">
        <v>35.26</v>
      </c>
      <c r="BH112" s="4">
        <v>5.32</v>
      </c>
      <c r="BI112" s="4"/>
      <c r="BJ112" s="4"/>
      <c r="BK112" s="4">
        <v>0.23</v>
      </c>
      <c r="BL112" s="4">
        <v>1.92</v>
      </c>
      <c r="BM112" s="4">
        <v>0.03</v>
      </c>
      <c r="BN112" s="4">
        <v>0.06</v>
      </c>
      <c r="BO112" s="4"/>
      <c r="BP112" s="6"/>
      <c r="BQ112" s="4"/>
      <c r="BR112" s="4">
        <v>4.5</v>
      </c>
      <c r="BS112" s="4"/>
      <c r="BT112" s="4"/>
      <c r="BU112" s="4"/>
      <c r="BV112" s="4"/>
      <c r="BW112" s="4"/>
      <c r="BX112" s="4"/>
      <c r="BY112" s="4">
        <v>7.0000000000000007E-2</v>
      </c>
      <c r="BZ112" s="4"/>
      <c r="CA112" s="4"/>
      <c r="CB112" s="4"/>
      <c r="CC112" s="4"/>
      <c r="CD112" s="4"/>
      <c r="CE112" s="4"/>
      <c r="CF112" s="4"/>
      <c r="CG112" s="5"/>
      <c r="CH112" s="6"/>
      <c r="CI112" s="4">
        <v>3677218.08</v>
      </c>
      <c r="CJ112" s="4">
        <v>15645.2</v>
      </c>
      <c r="CK112" s="4">
        <v>21.8</v>
      </c>
      <c r="CL112" s="4">
        <v>27.43</v>
      </c>
      <c r="CM112" s="4">
        <v>56.71</v>
      </c>
      <c r="CN112" s="4">
        <v>44.63</v>
      </c>
      <c r="CO112" s="4">
        <v>0.5</v>
      </c>
      <c r="CP112" s="4">
        <v>50</v>
      </c>
      <c r="CQ112" s="6"/>
      <c r="CR112" s="6"/>
      <c r="CS112" s="4">
        <v>152.18</v>
      </c>
      <c r="CT112" s="4">
        <v>48</v>
      </c>
      <c r="CU112" s="6"/>
      <c r="CV112" s="4">
        <v>4.25</v>
      </c>
      <c r="CW112" s="4">
        <v>50</v>
      </c>
      <c r="CX112" s="6"/>
      <c r="CY112" s="4"/>
      <c r="CZ112" s="4"/>
      <c r="DA112" s="4"/>
      <c r="DB112" s="6"/>
      <c r="DC112" s="4"/>
      <c r="DD112" s="4"/>
      <c r="DE112" s="4"/>
      <c r="DF112" s="6"/>
      <c r="DG112" s="4">
        <v>1.0900000000000001</v>
      </c>
      <c r="DH112" s="4">
        <v>26</v>
      </c>
      <c r="DI112" s="4">
        <v>51.68</v>
      </c>
      <c r="DJ112" s="6"/>
      <c r="DK112" s="4"/>
      <c r="DL112" s="4"/>
      <c r="DM112" s="4"/>
      <c r="DN112" s="6"/>
      <c r="DO112" s="4"/>
      <c r="DP112" s="4"/>
      <c r="DQ112" s="4"/>
      <c r="DR112" s="4"/>
      <c r="DS112" s="4">
        <v>1.4E-2</v>
      </c>
      <c r="DT112" s="4"/>
      <c r="DU112" s="4"/>
      <c r="DV112" s="4"/>
      <c r="DW112" s="4"/>
      <c r="DX112" s="4"/>
      <c r="DY112" s="4">
        <v>0.54</v>
      </c>
      <c r="DZ112" s="4"/>
      <c r="EA112" s="4">
        <v>25.81</v>
      </c>
      <c r="EB112" s="4"/>
      <c r="EC112" s="4"/>
      <c r="ED112" s="5"/>
      <c r="EE112" s="6"/>
      <c r="EF112" s="4">
        <v>100</v>
      </c>
      <c r="EG112" s="4">
        <v>0</v>
      </c>
      <c r="EH112" s="4">
        <v>0</v>
      </c>
      <c r="EI112" s="6"/>
      <c r="EJ112" s="4">
        <v>100</v>
      </c>
      <c r="EK112" s="4">
        <v>0</v>
      </c>
      <c r="EL112" s="4">
        <v>0</v>
      </c>
    </row>
    <row r="113" spans="1:142" x14ac:dyDescent="0.25">
      <c r="A113" s="37" t="s">
        <v>619</v>
      </c>
      <c r="B113" s="4" t="s">
        <v>620</v>
      </c>
      <c r="C113" s="4" t="s">
        <v>621</v>
      </c>
      <c r="D113" s="119" t="s">
        <v>622</v>
      </c>
      <c r="E113" s="4" t="s">
        <v>82</v>
      </c>
      <c r="F113" s="4">
        <v>96.19</v>
      </c>
      <c r="G113" s="6"/>
      <c r="H113" s="31">
        <v>24.7</v>
      </c>
      <c r="I113" s="4">
        <v>21</v>
      </c>
      <c r="J113" s="4">
        <v>1.2</v>
      </c>
      <c r="K113" s="4">
        <v>1.9</v>
      </c>
      <c r="L113" s="4">
        <v>0.7</v>
      </c>
      <c r="M113" s="31">
        <v>62.7</v>
      </c>
      <c r="N113" s="4">
        <v>87.4</v>
      </c>
      <c r="O113" s="4">
        <v>72</v>
      </c>
      <c r="P113" s="6"/>
      <c r="Q113" s="32">
        <v>24.4</v>
      </c>
      <c r="R113" s="4">
        <v>211.2</v>
      </c>
      <c r="S113" s="4">
        <v>1.8</v>
      </c>
      <c r="T113" s="4">
        <v>0.4</v>
      </c>
      <c r="U113" s="4"/>
      <c r="V113" s="31">
        <v>63</v>
      </c>
      <c r="W113" s="4">
        <v>87.4</v>
      </c>
      <c r="X113" s="4">
        <v>72</v>
      </c>
      <c r="Y113" s="5"/>
      <c r="Z113" s="6"/>
      <c r="AA113" s="4">
        <v>62259.22</v>
      </c>
      <c r="AB113" s="4">
        <v>4309496.55</v>
      </c>
      <c r="AC113" s="4">
        <v>4309496.55</v>
      </c>
      <c r="AD113" s="4">
        <v>91.87</v>
      </c>
      <c r="AE113" s="4">
        <v>11.53</v>
      </c>
      <c r="AF113" s="4"/>
      <c r="AG113" s="4">
        <v>50</v>
      </c>
      <c r="AH113" s="6"/>
      <c r="AI113" s="4">
        <v>12506.18</v>
      </c>
      <c r="AJ113" s="6"/>
      <c r="AK113" s="4"/>
      <c r="AL113" s="4">
        <v>10.88</v>
      </c>
      <c r="AM113" s="4">
        <v>3.73</v>
      </c>
      <c r="AN113" s="6"/>
      <c r="AO113" s="4">
        <v>1.0900000000000001</v>
      </c>
      <c r="AP113" s="4">
        <v>0.01</v>
      </c>
      <c r="AQ113" s="4">
        <v>0.01</v>
      </c>
      <c r="AR113" s="4"/>
      <c r="AS113" s="4"/>
      <c r="AT113" s="4">
        <v>0.15</v>
      </c>
      <c r="AU113" s="4"/>
      <c r="AV113" s="4"/>
      <c r="AW113" s="4"/>
      <c r="AX113" s="4"/>
      <c r="AY113" s="4">
        <v>0.23</v>
      </c>
      <c r="AZ113" s="4">
        <v>0.22</v>
      </c>
      <c r="BA113" s="4">
        <v>0.73</v>
      </c>
      <c r="BB113" s="4">
        <v>0.06</v>
      </c>
      <c r="BC113" s="4">
        <v>0.12</v>
      </c>
      <c r="BD113" s="4">
        <v>0.12</v>
      </c>
      <c r="BE113" s="6"/>
      <c r="BF113" s="4">
        <v>598.65</v>
      </c>
      <c r="BG113" s="4">
        <v>25.06</v>
      </c>
      <c r="BH113" s="4">
        <v>2.31</v>
      </c>
      <c r="BI113" s="4"/>
      <c r="BJ113" s="4"/>
      <c r="BK113" s="4">
        <v>0.38</v>
      </c>
      <c r="BL113" s="4">
        <v>2.8</v>
      </c>
      <c r="BM113" s="4"/>
      <c r="BN113" s="4"/>
      <c r="BO113" s="4"/>
      <c r="BP113" s="6"/>
      <c r="BQ113" s="4">
        <v>0.3</v>
      </c>
      <c r="BR113" s="4">
        <v>5.08</v>
      </c>
      <c r="BS113" s="4"/>
      <c r="BT113" s="4"/>
      <c r="BU113" s="4"/>
      <c r="BV113" s="4"/>
      <c r="BW113" s="4"/>
      <c r="BX113" s="4">
        <v>0.01</v>
      </c>
      <c r="BY113" s="4">
        <v>0.15</v>
      </c>
      <c r="BZ113" s="4"/>
      <c r="CA113" s="4"/>
      <c r="CB113" s="4"/>
      <c r="CC113" s="4"/>
      <c r="CD113" s="4"/>
      <c r="CE113" s="4"/>
      <c r="CF113" s="4"/>
      <c r="CG113" s="5"/>
      <c r="CH113" s="6"/>
      <c r="CI113" s="4">
        <v>4480126.8</v>
      </c>
      <c r="CJ113" s="4"/>
      <c r="CK113" s="4">
        <v>19.39</v>
      </c>
      <c r="CL113" s="4">
        <v>68.790000000000006</v>
      </c>
      <c r="CM113" s="4"/>
      <c r="CN113" s="4">
        <v>69.94</v>
      </c>
      <c r="CO113" s="4"/>
      <c r="CP113" s="4"/>
      <c r="CQ113" s="6"/>
      <c r="CR113" s="6"/>
      <c r="CS113" s="4">
        <v>287.64</v>
      </c>
      <c r="CT113" s="4">
        <v>51</v>
      </c>
      <c r="CU113" s="6"/>
      <c r="CV113" s="4"/>
      <c r="CW113" s="4"/>
      <c r="CX113" s="6"/>
      <c r="CY113" s="4"/>
      <c r="CZ113" s="4"/>
      <c r="DA113" s="4"/>
      <c r="DB113" s="6"/>
      <c r="DC113" s="4"/>
      <c r="DD113" s="4"/>
      <c r="DE113" s="4"/>
      <c r="DF113" s="6"/>
      <c r="DG113" s="4"/>
      <c r="DH113" s="4"/>
      <c r="DI113" s="4"/>
      <c r="DJ113" s="6"/>
      <c r="DK113" s="4"/>
      <c r="DL113" s="4"/>
      <c r="DM113" s="4"/>
      <c r="DN113" s="6"/>
      <c r="DO113" s="4"/>
      <c r="DP113" s="4"/>
      <c r="DQ113" s="4"/>
      <c r="DR113" s="4">
        <v>0.09</v>
      </c>
      <c r="DS113" s="4">
        <v>0.01</v>
      </c>
      <c r="DT113" s="4"/>
      <c r="DU113" s="4"/>
      <c r="DV113" s="4"/>
      <c r="DW113" s="4"/>
      <c r="DX113" s="4"/>
      <c r="DY113" s="4">
        <v>0.9</v>
      </c>
      <c r="DZ113" s="4"/>
      <c r="EA113" s="4"/>
      <c r="EB113" s="4"/>
      <c r="EC113" s="4"/>
      <c r="ED113" s="5"/>
      <c r="EE113" s="6"/>
      <c r="EF113" s="4">
        <v>100</v>
      </c>
      <c r="EG113" s="4">
        <v>0</v>
      </c>
      <c r="EH113" s="4">
        <v>0</v>
      </c>
      <c r="EI113" s="6"/>
      <c r="EJ113" s="4">
        <v>100</v>
      </c>
      <c r="EK113" s="4">
        <v>0</v>
      </c>
      <c r="EL113" s="4">
        <v>0</v>
      </c>
    </row>
    <row r="114" spans="1:142" x14ac:dyDescent="0.25">
      <c r="A114" s="37" t="s">
        <v>623</v>
      </c>
      <c r="B114" s="4" t="s">
        <v>624</v>
      </c>
      <c r="C114" s="4" t="s">
        <v>625</v>
      </c>
      <c r="D114" s="119" t="s">
        <v>626</v>
      </c>
      <c r="E114" s="4" t="s">
        <v>82</v>
      </c>
      <c r="F114" s="4">
        <v>99.34</v>
      </c>
      <c r="G114" s="6"/>
      <c r="H114" s="31">
        <v>29.9</v>
      </c>
      <c r="I114" s="4">
        <v>25.3</v>
      </c>
      <c r="J114" s="4">
        <v>2.1</v>
      </c>
      <c r="K114" s="4">
        <v>1.9</v>
      </c>
      <c r="L114" s="4">
        <v>0.7</v>
      </c>
      <c r="M114" s="31">
        <v>57.5</v>
      </c>
      <c r="N114" s="4">
        <v>87.4</v>
      </c>
      <c r="O114" s="4">
        <v>66</v>
      </c>
      <c r="P114" s="6"/>
      <c r="Q114" s="32">
        <v>29.6</v>
      </c>
      <c r="R114" s="4">
        <v>25.3</v>
      </c>
      <c r="S114" s="4">
        <v>2.1</v>
      </c>
      <c r="T114" s="4">
        <v>1.8</v>
      </c>
      <c r="U114" s="4">
        <v>0.4</v>
      </c>
      <c r="V114" s="31">
        <v>57.8</v>
      </c>
      <c r="W114" s="4">
        <v>87.4</v>
      </c>
      <c r="X114" s="4">
        <v>66</v>
      </c>
      <c r="Y114" s="5"/>
      <c r="Z114" s="6"/>
      <c r="AA114" s="4">
        <v>48731.519999999997</v>
      </c>
      <c r="AB114" s="4">
        <v>2535082.94</v>
      </c>
      <c r="AC114" s="4">
        <v>2535082.94</v>
      </c>
      <c r="AD114" s="4">
        <v>73.7</v>
      </c>
      <c r="AE114" s="4">
        <v>10.4</v>
      </c>
      <c r="AF114" s="4"/>
      <c r="AG114" s="4">
        <v>50</v>
      </c>
      <c r="AH114" s="6"/>
      <c r="AI114" s="4">
        <v>9506.56</v>
      </c>
      <c r="AJ114" s="6"/>
      <c r="AK114" s="4">
        <v>8.76</v>
      </c>
      <c r="AL114" s="4">
        <v>8.48</v>
      </c>
      <c r="AM114" s="4">
        <v>2.69</v>
      </c>
      <c r="AN114" s="6"/>
      <c r="AO114" s="4">
        <v>0.41</v>
      </c>
      <c r="AP114" s="4">
        <v>0.01</v>
      </c>
      <c r="AQ114" s="4">
        <v>0.03</v>
      </c>
      <c r="AR114" s="4"/>
      <c r="AS114" s="4"/>
      <c r="AT114" s="4">
        <v>0.04</v>
      </c>
      <c r="AU114" s="4"/>
      <c r="AV114" s="4"/>
      <c r="AW114" s="4"/>
      <c r="AX114" s="4"/>
      <c r="AY114" s="4">
        <v>0.2</v>
      </c>
      <c r="AZ114" s="4"/>
      <c r="BA114" s="4">
        <v>0.42</v>
      </c>
      <c r="BB114" s="4">
        <v>0.87</v>
      </c>
      <c r="BC114" s="4">
        <v>0.6</v>
      </c>
      <c r="BD114" s="4">
        <v>0.65</v>
      </c>
      <c r="BE114" s="6"/>
      <c r="BF114" s="4">
        <v>908.84</v>
      </c>
      <c r="BG114" s="4" t="s">
        <v>627</v>
      </c>
      <c r="BH114" s="4">
        <v>27.12</v>
      </c>
      <c r="BI114" s="4"/>
      <c r="BJ114" s="4"/>
      <c r="BK114" s="4">
        <v>0.38</v>
      </c>
      <c r="BL114" s="4">
        <v>2.8</v>
      </c>
      <c r="BM114" s="4">
        <v>0</v>
      </c>
      <c r="BN114" s="4">
        <v>6.6</v>
      </c>
      <c r="BO114" s="4"/>
      <c r="BP114" s="6"/>
      <c r="BQ114" s="4"/>
      <c r="BR114" s="4">
        <v>5.48</v>
      </c>
      <c r="BS114" s="4"/>
      <c r="BT114" s="4"/>
      <c r="BU114" s="4"/>
      <c r="BV114" s="4"/>
      <c r="BW114" s="4"/>
      <c r="BX114" s="4"/>
      <c r="BY114" s="4">
        <v>0.17</v>
      </c>
      <c r="BZ114" s="4"/>
      <c r="CA114" s="4"/>
      <c r="CB114" s="4">
        <v>1.33</v>
      </c>
      <c r="CC114" s="4"/>
      <c r="CD114" s="4"/>
      <c r="CE114" s="4"/>
      <c r="CF114" s="4"/>
      <c r="CG114" s="5"/>
      <c r="CH114" s="6"/>
      <c r="CI114" s="4">
        <v>2535082.94</v>
      </c>
      <c r="CJ114" s="4"/>
      <c r="CK114" s="4">
        <v>35.78</v>
      </c>
      <c r="CL114" s="4">
        <v>16.53</v>
      </c>
      <c r="CM114" s="4">
        <v>45.2</v>
      </c>
      <c r="CN114" s="4">
        <v>22.48</v>
      </c>
      <c r="CO114" s="4"/>
      <c r="CP114" s="4"/>
      <c r="CQ114" s="6"/>
      <c r="CR114" s="6"/>
      <c r="CS114" s="4">
        <v>269.99</v>
      </c>
      <c r="CT114" s="4">
        <v>48</v>
      </c>
      <c r="CU114" s="6"/>
      <c r="CV114" s="4"/>
      <c r="CW114" s="4"/>
      <c r="CX114" s="6"/>
      <c r="CY114" s="4">
        <v>27.46</v>
      </c>
      <c r="CZ114" s="4">
        <v>50</v>
      </c>
      <c r="DA114" s="4">
        <v>100.23</v>
      </c>
      <c r="DB114" s="6"/>
      <c r="DC114" s="4"/>
      <c r="DD114" s="4"/>
      <c r="DE114" s="4"/>
      <c r="DF114" s="6"/>
      <c r="DG114" s="4">
        <v>13.47</v>
      </c>
      <c r="DH114" s="4">
        <v>35</v>
      </c>
      <c r="DI114" s="4">
        <v>110.45</v>
      </c>
      <c r="DJ114" s="6"/>
      <c r="DK114" s="4"/>
      <c r="DL114" s="4"/>
      <c r="DM114" s="4"/>
      <c r="DN114" s="6"/>
      <c r="DO114" s="4">
        <v>12.6</v>
      </c>
      <c r="DP114" s="4">
        <v>45</v>
      </c>
      <c r="DQ114" s="4">
        <v>289.52</v>
      </c>
      <c r="DR114" s="4"/>
      <c r="DS114" s="4"/>
      <c r="DT114" s="4"/>
      <c r="DU114" s="4"/>
      <c r="DV114" s="4"/>
      <c r="DW114" s="4"/>
      <c r="DX114" s="4"/>
      <c r="DY114" s="4">
        <v>7.82</v>
      </c>
      <c r="DZ114" s="4"/>
      <c r="EA114" s="4"/>
      <c r="EB114" s="4"/>
      <c r="EC114" s="4"/>
      <c r="ED114" s="5"/>
      <c r="EE114" s="6"/>
      <c r="EF114" s="4">
        <v>94.5</v>
      </c>
      <c r="EG114" s="4">
        <v>5.5</v>
      </c>
      <c r="EH114" s="4">
        <v>0</v>
      </c>
      <c r="EI114" s="6"/>
      <c r="EJ114" s="4">
        <v>100</v>
      </c>
      <c r="EK114" s="4">
        <v>0</v>
      </c>
      <c r="EL114" s="4">
        <v>0</v>
      </c>
    </row>
    <row r="115" spans="1:142" x14ac:dyDescent="0.25">
      <c r="A115" s="37" t="s">
        <v>628</v>
      </c>
      <c r="B115" s="4" t="s">
        <v>629</v>
      </c>
      <c r="C115" s="4" t="s">
        <v>625</v>
      </c>
      <c r="D115" s="119" t="s">
        <v>626</v>
      </c>
      <c r="E115" s="4" t="s">
        <v>82</v>
      </c>
      <c r="F115" s="4">
        <v>97.43</v>
      </c>
      <c r="G115" s="6"/>
      <c r="H115" s="31">
        <v>36.5</v>
      </c>
      <c r="I115" s="4">
        <v>32.700000000000003</v>
      </c>
      <c r="J115" s="4">
        <v>1.2</v>
      </c>
      <c r="K115" s="4">
        <v>1.9</v>
      </c>
      <c r="L115" s="4">
        <v>0.7</v>
      </c>
      <c r="M115" s="31">
        <v>50.9</v>
      </c>
      <c r="N115" s="4">
        <v>87.4</v>
      </c>
      <c r="O115" s="4">
        <v>58</v>
      </c>
      <c r="P115" s="6"/>
      <c r="Q115" s="32">
        <v>36.1</v>
      </c>
      <c r="R115" s="4">
        <v>32.700000000000003</v>
      </c>
      <c r="S115" s="4">
        <v>1.2</v>
      </c>
      <c r="T115" s="4">
        <v>1.8</v>
      </c>
      <c r="U115" s="4">
        <v>0.4</v>
      </c>
      <c r="V115" s="31">
        <v>51.3</v>
      </c>
      <c r="W115" s="4">
        <v>87.4</v>
      </c>
      <c r="X115" s="4">
        <v>59</v>
      </c>
      <c r="Y115" s="5"/>
      <c r="Z115" s="6"/>
      <c r="AA115" s="4">
        <v>54505.52</v>
      </c>
      <c r="AB115" s="4">
        <v>3260147.75</v>
      </c>
      <c r="AC115" s="4">
        <v>3260147.75</v>
      </c>
      <c r="AD115" s="4">
        <v>69.099999999999994</v>
      </c>
      <c r="AE115" s="4">
        <v>8.1999999999999993</v>
      </c>
      <c r="AF115" s="4">
        <v>15860.61</v>
      </c>
      <c r="AG115" s="4">
        <v>50</v>
      </c>
      <c r="AH115" s="6"/>
      <c r="AI115" s="4">
        <v>54505.54</v>
      </c>
      <c r="AJ115" s="6"/>
      <c r="AK115" s="4"/>
      <c r="AL115" s="4">
        <v>12</v>
      </c>
      <c r="AM115" s="4">
        <v>5</v>
      </c>
      <c r="AN115" s="6"/>
      <c r="AO115" s="4">
        <v>2</v>
      </c>
      <c r="AP115" s="4"/>
      <c r="AQ115" s="4"/>
      <c r="AR115" s="4"/>
      <c r="AS115" s="4"/>
      <c r="AT115" s="4"/>
      <c r="AU115" s="4"/>
      <c r="AV115" s="4"/>
      <c r="AW115" s="4"/>
      <c r="AX115" s="4"/>
      <c r="AY115" s="4">
        <v>1</v>
      </c>
      <c r="AZ115" s="4"/>
      <c r="BA115" s="4">
        <v>2</v>
      </c>
      <c r="BB115" s="4"/>
      <c r="BC115" s="4"/>
      <c r="BD115" s="4"/>
      <c r="BE115" s="6"/>
      <c r="BF115" s="4">
        <v>1000</v>
      </c>
      <c r="BG115" s="4">
        <v>42.8</v>
      </c>
      <c r="BH115" s="4">
        <v>10.08</v>
      </c>
      <c r="BI115" s="4"/>
      <c r="BJ115" s="4"/>
      <c r="BK115" s="4">
        <v>0.38</v>
      </c>
      <c r="BL115" s="4">
        <v>2.8</v>
      </c>
      <c r="BM115" s="4">
        <v>0</v>
      </c>
      <c r="BN115" s="4"/>
      <c r="BO115" s="4"/>
      <c r="BP115" s="6"/>
      <c r="BQ115" s="4"/>
      <c r="BR115" s="4">
        <v>6</v>
      </c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5"/>
      <c r="CH115" s="6"/>
      <c r="CI115" s="4">
        <v>3261662.18</v>
      </c>
      <c r="CJ115" s="4">
        <v>13450.2</v>
      </c>
      <c r="CK115" s="4">
        <v>26.8</v>
      </c>
      <c r="CL115" s="4">
        <v>25.73</v>
      </c>
      <c r="CM115" s="4">
        <v>41.8</v>
      </c>
      <c r="CN115" s="4">
        <v>46.68</v>
      </c>
      <c r="CO115" s="4">
        <v>0.01</v>
      </c>
      <c r="CP115" s="4">
        <v>49</v>
      </c>
      <c r="CQ115" s="6"/>
      <c r="CR115" s="6"/>
      <c r="CS115" s="4">
        <v>262.83</v>
      </c>
      <c r="CT115" s="4">
        <v>49</v>
      </c>
      <c r="CU115" s="6"/>
      <c r="CV115" s="4"/>
      <c r="CW115" s="4"/>
      <c r="CX115" s="6"/>
      <c r="CY115" s="4">
        <v>26.88</v>
      </c>
      <c r="CZ115" s="4">
        <v>50</v>
      </c>
      <c r="DA115" s="4">
        <v>67.22</v>
      </c>
      <c r="DB115" s="6"/>
      <c r="DC115" s="4">
        <v>4.12</v>
      </c>
      <c r="DD115" s="4">
        <v>50</v>
      </c>
      <c r="DE115" s="4">
        <v>23.87</v>
      </c>
      <c r="DF115" s="6"/>
      <c r="DG115" s="4"/>
      <c r="DH115" s="4"/>
      <c r="DI115" s="4"/>
      <c r="DJ115" s="6"/>
      <c r="DK115" s="4"/>
      <c r="DL115" s="4"/>
      <c r="DM115" s="4"/>
      <c r="DN115" s="6"/>
      <c r="DO115" s="4">
        <v>19.07</v>
      </c>
      <c r="DP115" s="4">
        <v>45</v>
      </c>
      <c r="DQ115" s="4">
        <v>49.27</v>
      </c>
      <c r="DR115" s="4"/>
      <c r="DS115" s="4">
        <v>0.02</v>
      </c>
      <c r="DT115" s="4"/>
      <c r="DU115" s="4"/>
      <c r="DV115" s="4"/>
      <c r="DW115" s="4"/>
      <c r="DX115" s="4"/>
      <c r="DY115" s="4">
        <v>0.73</v>
      </c>
      <c r="DZ115" s="4"/>
      <c r="EA115" s="4"/>
      <c r="EB115" s="4"/>
      <c r="EC115" s="4"/>
      <c r="ED115" s="5"/>
      <c r="EE115" s="6"/>
      <c r="EF115" s="4">
        <v>100</v>
      </c>
      <c r="EG115" s="4">
        <v>0</v>
      </c>
      <c r="EH115" s="4">
        <v>0</v>
      </c>
      <c r="EI115" s="6"/>
      <c r="EJ115" s="4">
        <v>100</v>
      </c>
      <c r="EK115" s="4">
        <v>0</v>
      </c>
      <c r="EL115" s="4">
        <v>0</v>
      </c>
    </row>
    <row r="116" spans="1:142" x14ac:dyDescent="0.25">
      <c r="A116" s="37" t="s">
        <v>630</v>
      </c>
      <c r="B116" s="4" t="s">
        <v>631</v>
      </c>
      <c r="C116" s="4" t="s">
        <v>625</v>
      </c>
      <c r="D116" s="119" t="s">
        <v>626</v>
      </c>
      <c r="E116" s="4" t="s">
        <v>82</v>
      </c>
      <c r="F116" s="4">
        <v>97.84</v>
      </c>
      <c r="G116" s="6"/>
      <c r="H116" s="31">
        <v>35.200000000000003</v>
      </c>
      <c r="I116" s="4">
        <v>30</v>
      </c>
      <c r="J116" s="4">
        <v>2.6</v>
      </c>
      <c r="K116" s="4">
        <v>1.9</v>
      </c>
      <c r="L116" s="4">
        <v>0.7</v>
      </c>
      <c r="M116" s="31">
        <v>52.2</v>
      </c>
      <c r="N116" s="4">
        <v>87.4</v>
      </c>
      <c r="O116" s="4">
        <v>60</v>
      </c>
      <c r="P116" s="6"/>
      <c r="Q116" s="32">
        <v>34.799999999999997</v>
      </c>
      <c r="R116" s="4">
        <v>30</v>
      </c>
      <c r="S116" s="4">
        <v>2.6</v>
      </c>
      <c r="T116" s="4">
        <v>1.8</v>
      </c>
      <c r="U116" s="4">
        <v>0.4</v>
      </c>
      <c r="V116" s="31">
        <v>52.6</v>
      </c>
      <c r="W116" s="4">
        <v>87.4</v>
      </c>
      <c r="X116" s="4">
        <v>60</v>
      </c>
      <c r="Y116" s="5"/>
      <c r="Z116" s="6"/>
      <c r="AA116" s="4">
        <v>68547.06</v>
      </c>
      <c r="AB116" s="4">
        <v>4114789.13</v>
      </c>
      <c r="AC116" s="4">
        <v>4114789.13</v>
      </c>
      <c r="AD116" s="4">
        <v>71.7</v>
      </c>
      <c r="AE116" s="4">
        <v>7.8</v>
      </c>
      <c r="AF116" s="4">
        <v>12320.93</v>
      </c>
      <c r="AG116" s="4">
        <v>50</v>
      </c>
      <c r="AH116" s="6"/>
      <c r="AI116" s="4">
        <v>68547.06</v>
      </c>
      <c r="AJ116" s="6"/>
      <c r="AK116" s="4"/>
      <c r="AL116" s="4">
        <v>12</v>
      </c>
      <c r="AM116" s="4">
        <v>5</v>
      </c>
      <c r="AN116" s="6"/>
      <c r="AO116" s="4">
        <v>2</v>
      </c>
      <c r="AP116" s="4"/>
      <c r="AQ116" s="4"/>
      <c r="AR116" s="4"/>
      <c r="AS116" s="4"/>
      <c r="AT116" s="4"/>
      <c r="AU116" s="4"/>
      <c r="AV116" s="4"/>
      <c r="AW116" s="4"/>
      <c r="AX116" s="4"/>
      <c r="AY116" s="4">
        <v>1</v>
      </c>
      <c r="AZ116" s="4"/>
      <c r="BA116" s="4">
        <v>2</v>
      </c>
      <c r="BB116" s="4"/>
      <c r="BC116" s="4"/>
      <c r="BD116" s="4"/>
      <c r="BE116" s="6"/>
      <c r="BF116" s="4">
        <v>1000</v>
      </c>
      <c r="BG116" s="4">
        <v>42.8</v>
      </c>
      <c r="BH116" s="4">
        <v>10.08</v>
      </c>
      <c r="BI116" s="4"/>
      <c r="BJ116" s="4"/>
      <c r="BK116" s="4">
        <v>0.38</v>
      </c>
      <c r="BL116" s="4">
        <v>2.8</v>
      </c>
      <c r="BM116" s="4">
        <v>0</v>
      </c>
      <c r="BN116" s="4"/>
      <c r="BO116" s="4"/>
      <c r="BP116" s="6"/>
      <c r="BQ116" s="4"/>
      <c r="BR116" s="4">
        <v>6</v>
      </c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5"/>
      <c r="CH116" s="6"/>
      <c r="CI116" s="4">
        <v>4114789.13</v>
      </c>
      <c r="CJ116" s="4">
        <v>14731.34</v>
      </c>
      <c r="CK116" s="4">
        <v>31.65</v>
      </c>
      <c r="CL116" s="4">
        <v>16.84</v>
      </c>
      <c r="CM116" s="4">
        <v>54.77</v>
      </c>
      <c r="CN116" s="4">
        <v>59.7</v>
      </c>
      <c r="CO116" s="4"/>
      <c r="CP116" s="4"/>
      <c r="CQ116" s="6"/>
      <c r="CR116" s="6"/>
      <c r="CS116" s="4">
        <v>261.01</v>
      </c>
      <c r="CT116" s="4">
        <v>50</v>
      </c>
      <c r="CU116" s="6"/>
      <c r="CV116" s="4"/>
      <c r="CW116" s="4"/>
      <c r="CX116" s="6"/>
      <c r="CY116" s="4">
        <v>13.62</v>
      </c>
      <c r="CZ116" s="4">
        <v>50</v>
      </c>
      <c r="DA116" s="4">
        <v>63.8</v>
      </c>
      <c r="DB116" s="6"/>
      <c r="DC116" s="4">
        <v>3.58</v>
      </c>
      <c r="DD116" s="4">
        <v>50</v>
      </c>
      <c r="DE116" s="4">
        <v>15.18</v>
      </c>
      <c r="DF116" s="6"/>
      <c r="DG116" s="4">
        <v>0.51</v>
      </c>
      <c r="DH116" s="4">
        <v>35</v>
      </c>
      <c r="DI116" s="4">
        <v>35.76</v>
      </c>
      <c r="DJ116" s="6"/>
      <c r="DK116" s="4"/>
      <c r="DL116" s="4"/>
      <c r="DM116" s="4"/>
      <c r="DN116" s="6"/>
      <c r="DO116" s="4">
        <v>12.02</v>
      </c>
      <c r="DP116" s="4">
        <v>45</v>
      </c>
      <c r="DQ116" s="4">
        <v>49.01</v>
      </c>
      <c r="DR116" s="4">
        <v>0.09</v>
      </c>
      <c r="DS116" s="4">
        <v>0.02</v>
      </c>
      <c r="DT116" s="4"/>
      <c r="DU116" s="4"/>
      <c r="DV116" s="4"/>
      <c r="DW116" s="4"/>
      <c r="DX116" s="4"/>
      <c r="DY116" s="4">
        <v>1.82</v>
      </c>
      <c r="DZ116" s="4"/>
      <c r="EA116" s="4">
        <v>34.770000000000003</v>
      </c>
      <c r="EB116" s="4"/>
      <c r="EC116" s="4"/>
      <c r="ED116" s="5"/>
      <c r="EE116" s="6"/>
      <c r="EF116" s="4">
        <v>100</v>
      </c>
      <c r="EG116" s="4">
        <v>0</v>
      </c>
      <c r="EH116" s="4">
        <v>0</v>
      </c>
      <c r="EI116" s="6"/>
      <c r="EJ116" s="4">
        <v>100</v>
      </c>
      <c r="EK116" s="4">
        <v>0</v>
      </c>
      <c r="EL116" s="4">
        <v>0</v>
      </c>
    </row>
    <row r="117" spans="1:142" x14ac:dyDescent="0.25">
      <c r="A117" s="37" t="s">
        <v>634</v>
      </c>
      <c r="B117" s="4" t="s">
        <v>632</v>
      </c>
      <c r="C117" s="4" t="s">
        <v>280</v>
      </c>
      <c r="D117" s="119" t="s">
        <v>633</v>
      </c>
      <c r="E117" s="4" t="s">
        <v>82</v>
      </c>
      <c r="F117" s="4">
        <v>98.46</v>
      </c>
      <c r="G117" s="6"/>
      <c r="H117" s="31">
        <v>25.1</v>
      </c>
      <c r="I117" s="4">
        <v>21.3</v>
      </c>
      <c r="J117" s="4">
        <v>1.2</v>
      </c>
      <c r="K117" s="4">
        <v>1.9</v>
      </c>
      <c r="L117" s="4">
        <v>0.7</v>
      </c>
      <c r="M117" s="31">
        <v>62.3</v>
      </c>
      <c r="N117" s="4">
        <v>87.4</v>
      </c>
      <c r="O117" s="4">
        <v>71</v>
      </c>
      <c r="P117" s="6"/>
      <c r="Q117" s="32">
        <v>24.7</v>
      </c>
      <c r="R117" s="4">
        <v>21.3</v>
      </c>
      <c r="S117" s="4">
        <v>1.2</v>
      </c>
      <c r="T117" s="4">
        <v>1.8</v>
      </c>
      <c r="U117" s="4">
        <v>0.4</v>
      </c>
      <c r="V117" s="31">
        <v>62.7</v>
      </c>
      <c r="W117" s="4">
        <v>87.4</v>
      </c>
      <c r="X117" s="4">
        <v>72</v>
      </c>
      <c r="Y117" s="5"/>
      <c r="Z117" s="6"/>
      <c r="AA117" s="4">
        <v>84924.23</v>
      </c>
      <c r="AB117" s="4">
        <v>6259064.5700000003</v>
      </c>
      <c r="AC117" s="4">
        <v>4275031.0599999996</v>
      </c>
      <c r="AD117" s="4">
        <v>95.12</v>
      </c>
      <c r="AE117" s="4">
        <v>10.42</v>
      </c>
      <c r="AF117" s="4"/>
      <c r="AG117" s="4">
        <v>50</v>
      </c>
      <c r="AH117" s="6"/>
      <c r="AI117" s="4">
        <v>6108.53</v>
      </c>
      <c r="AJ117" s="6"/>
      <c r="AK117" s="4"/>
      <c r="AL117" s="4">
        <v>5.21</v>
      </c>
      <c r="AM117" s="4">
        <v>2.56</v>
      </c>
      <c r="AN117" s="6"/>
      <c r="AO117" s="4">
        <v>0.25</v>
      </c>
      <c r="AP117" s="4">
        <v>0.01</v>
      </c>
      <c r="AQ117" s="4">
        <v>0.13</v>
      </c>
      <c r="AR117" s="4"/>
      <c r="AS117" s="4"/>
      <c r="AT117" s="4">
        <v>0.47</v>
      </c>
      <c r="AU117" s="4">
        <v>0.28999999999999998</v>
      </c>
      <c r="AV117" s="4"/>
      <c r="AW117" s="4"/>
      <c r="AX117" s="4"/>
      <c r="AY117" s="4">
        <v>0.02</v>
      </c>
      <c r="AZ117" s="4"/>
      <c r="BA117" s="4">
        <v>0.53</v>
      </c>
      <c r="BB117" s="4"/>
      <c r="BC117" s="4"/>
      <c r="BD117" s="4"/>
      <c r="BE117" s="6"/>
      <c r="BF117" s="4">
        <v>1901.94</v>
      </c>
      <c r="BG117" s="4">
        <v>48.74</v>
      </c>
      <c r="BH117" s="4">
        <v>0.23</v>
      </c>
      <c r="BI117" s="4"/>
      <c r="BJ117" s="4"/>
      <c r="BK117" s="4">
        <v>0.38</v>
      </c>
      <c r="BL117" s="4">
        <v>2.8</v>
      </c>
      <c r="BM117" s="4"/>
      <c r="BN117" s="4"/>
      <c r="BO117" s="4"/>
      <c r="BP117" s="6"/>
      <c r="BQ117" s="4"/>
      <c r="BR117" s="4">
        <v>0.14000000000000001</v>
      </c>
      <c r="BS117" s="4">
        <v>3.8</v>
      </c>
      <c r="BT117" s="4">
        <v>9</v>
      </c>
      <c r="BU117" s="4"/>
      <c r="BV117" s="4"/>
      <c r="BW117" s="4"/>
      <c r="BX117" s="4"/>
      <c r="BY117" s="4">
        <v>0.09</v>
      </c>
      <c r="BZ117" s="4"/>
      <c r="CA117" s="4"/>
      <c r="CB117" s="4"/>
      <c r="CC117" s="4"/>
      <c r="CD117" s="4"/>
      <c r="CE117" s="4"/>
      <c r="CF117" s="4"/>
      <c r="CG117" s="5"/>
      <c r="CH117" s="6"/>
      <c r="CI117" s="4">
        <v>4342061.45</v>
      </c>
      <c r="CJ117" s="4"/>
      <c r="CK117" s="4">
        <v>13.62</v>
      </c>
      <c r="CL117" s="4">
        <v>37.85</v>
      </c>
      <c r="CM117" s="4">
        <v>29.89</v>
      </c>
      <c r="CN117" s="4">
        <v>45.58</v>
      </c>
      <c r="CO117" s="4">
        <v>1.28</v>
      </c>
      <c r="CP117" s="4">
        <v>52</v>
      </c>
      <c r="CQ117" s="6"/>
      <c r="CR117" s="6"/>
      <c r="CS117" s="4">
        <v>259.64999999999998</v>
      </c>
      <c r="CT117" s="4">
        <v>50</v>
      </c>
      <c r="CU117" s="6"/>
      <c r="CV117" s="4"/>
      <c r="CW117" s="4"/>
      <c r="CX117" s="6"/>
      <c r="CY117" s="4">
        <v>1.8</v>
      </c>
      <c r="CZ117" s="4">
        <v>50</v>
      </c>
      <c r="DA117" s="4">
        <v>87.5</v>
      </c>
      <c r="DB117" s="6"/>
      <c r="DC117" s="4"/>
      <c r="DD117" s="4"/>
      <c r="DE117" s="4"/>
      <c r="DF117" s="6"/>
      <c r="DG117" s="4">
        <v>0.19</v>
      </c>
      <c r="DH117" s="4">
        <v>35</v>
      </c>
      <c r="DI117" s="4">
        <v>212.68</v>
      </c>
      <c r="DJ117" s="6"/>
      <c r="DK117" s="4">
        <v>0.04</v>
      </c>
      <c r="DL117" s="4">
        <v>45</v>
      </c>
      <c r="DM117" s="4">
        <v>191</v>
      </c>
      <c r="DN117" s="6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>
        <v>0.51</v>
      </c>
      <c r="DZ117" s="4"/>
      <c r="EA117" s="4"/>
      <c r="EB117" s="4"/>
      <c r="EC117" s="4"/>
      <c r="ED117" s="5"/>
      <c r="EE117" s="6"/>
      <c r="EF117" s="4">
        <v>100</v>
      </c>
      <c r="EG117" s="4">
        <v>0</v>
      </c>
      <c r="EH117" s="4">
        <v>0</v>
      </c>
      <c r="EI117" s="6"/>
      <c r="EJ117" s="4">
        <v>100</v>
      </c>
      <c r="EK117" s="4">
        <v>0</v>
      </c>
      <c r="EL117" s="4">
        <v>0</v>
      </c>
    </row>
    <row r="118" spans="1:142" x14ac:dyDescent="0.25">
      <c r="A118" s="37" t="s">
        <v>635</v>
      </c>
      <c r="B118" s="4" t="s">
        <v>636</v>
      </c>
      <c r="C118" s="4" t="s">
        <v>280</v>
      </c>
      <c r="D118" s="119" t="s">
        <v>633</v>
      </c>
      <c r="E118" s="4" t="s">
        <v>82</v>
      </c>
      <c r="F118" s="4">
        <v>98.86</v>
      </c>
      <c r="G118" s="6"/>
      <c r="H118" s="31">
        <v>32.9</v>
      </c>
      <c r="I118" s="4">
        <v>29.2</v>
      </c>
      <c r="J118" s="4">
        <v>1.1000000000000001</v>
      </c>
      <c r="K118" s="4">
        <v>1.9</v>
      </c>
      <c r="L118" s="4">
        <v>0.7</v>
      </c>
      <c r="M118" s="31">
        <v>54.5</v>
      </c>
      <c r="N118" s="4">
        <v>87.4</v>
      </c>
      <c r="O118" s="4">
        <v>62</v>
      </c>
      <c r="P118" s="6"/>
      <c r="Q118" s="32">
        <v>32.5</v>
      </c>
      <c r="R118" s="4">
        <v>29.2</v>
      </c>
      <c r="S118" s="4">
        <v>1.1000000000000001</v>
      </c>
      <c r="T118" s="4">
        <v>1.8</v>
      </c>
      <c r="U118" s="4">
        <v>0.4</v>
      </c>
      <c r="V118" s="31">
        <v>54.9</v>
      </c>
      <c r="W118" s="4">
        <v>87.4</v>
      </c>
      <c r="X118" s="4">
        <v>63</v>
      </c>
      <c r="Y118" s="5"/>
      <c r="Z118" s="6"/>
      <c r="AA118" s="4">
        <v>82942.710000000006</v>
      </c>
      <c r="AB118" s="4">
        <v>5612174.46</v>
      </c>
      <c r="AC118" s="4">
        <v>5318838.03</v>
      </c>
      <c r="AD118" s="4">
        <v>71.930000000000007</v>
      </c>
      <c r="AE118" s="4">
        <v>10.64</v>
      </c>
      <c r="AF118" s="4"/>
      <c r="AG118" s="4">
        <v>50</v>
      </c>
      <c r="AH118" s="6"/>
      <c r="AI118" s="4">
        <v>46336.38</v>
      </c>
      <c r="AJ118" s="6"/>
      <c r="AK118" s="4"/>
      <c r="AL118" s="4">
        <v>8.5</v>
      </c>
      <c r="AM118" s="4">
        <v>3.88</v>
      </c>
      <c r="AN118" s="6"/>
      <c r="AO118" s="4">
        <v>1.06</v>
      </c>
      <c r="AP118" s="4">
        <v>0.01</v>
      </c>
      <c r="AQ118" s="4">
        <v>0.06</v>
      </c>
      <c r="AR118" s="4"/>
      <c r="AS118" s="4"/>
      <c r="AT118" s="4">
        <v>0.1</v>
      </c>
      <c r="AU118" s="4">
        <v>0.3</v>
      </c>
      <c r="AV118" s="4"/>
      <c r="AW118" s="4"/>
      <c r="AX118" s="4"/>
      <c r="AY118" s="4">
        <v>0.51</v>
      </c>
      <c r="AZ118" s="4">
        <v>1.1399999999999999</v>
      </c>
      <c r="BA118" s="4"/>
      <c r="BB118" s="4">
        <v>0.01</v>
      </c>
      <c r="BC118" s="4"/>
      <c r="BD118" s="4"/>
      <c r="BE118" s="6"/>
      <c r="BF118" s="4">
        <v>1437.37</v>
      </c>
      <c r="BG118" s="4">
        <v>32.22</v>
      </c>
      <c r="BH118" s="4">
        <v>5.17</v>
      </c>
      <c r="BI118" s="4"/>
      <c r="BJ118" s="4"/>
      <c r="BK118" s="4">
        <v>0.38</v>
      </c>
      <c r="BL118" s="4">
        <v>2.8</v>
      </c>
      <c r="BM118" s="4"/>
      <c r="BN118" s="4"/>
      <c r="BO118" s="4"/>
      <c r="BP118" s="6"/>
      <c r="BQ118" s="4"/>
      <c r="BR118" s="4">
        <v>3.08</v>
      </c>
      <c r="BS118" s="4">
        <v>3.32</v>
      </c>
      <c r="BT118" s="4">
        <v>9</v>
      </c>
      <c r="BU118" s="4"/>
      <c r="BV118" s="4"/>
      <c r="BW118" s="4"/>
      <c r="BX118" s="4"/>
      <c r="BY118" s="4">
        <v>0.15</v>
      </c>
      <c r="BZ118" s="4"/>
      <c r="CA118" s="4"/>
      <c r="CB118" s="4"/>
      <c r="CC118" s="4"/>
      <c r="CD118" s="4"/>
      <c r="CE118" s="4"/>
      <c r="CF118" s="4"/>
      <c r="CG118" s="5"/>
      <c r="CH118" s="6"/>
      <c r="CI118" s="4">
        <v>5380298.9800000004</v>
      </c>
      <c r="CJ118" s="4"/>
      <c r="CK118" s="4">
        <v>8.27</v>
      </c>
      <c r="CL118" s="4">
        <v>39.32</v>
      </c>
      <c r="CM118" s="4">
        <v>46.67</v>
      </c>
      <c r="CN118" s="4">
        <v>26.91</v>
      </c>
      <c r="CO118" s="4">
        <v>1.93</v>
      </c>
      <c r="CP118" s="4">
        <v>52</v>
      </c>
      <c r="CQ118" s="6"/>
      <c r="CR118" s="6"/>
      <c r="CS118" s="4">
        <v>275.5</v>
      </c>
      <c r="CT118" s="4">
        <v>52</v>
      </c>
      <c r="CU118" s="6"/>
      <c r="CV118" s="4"/>
      <c r="CW118" s="4"/>
      <c r="CX118" s="6"/>
      <c r="CY118" s="4">
        <v>4.4000000000000004</v>
      </c>
      <c r="CZ118" s="4">
        <v>52</v>
      </c>
      <c r="DA118" s="4">
        <v>80</v>
      </c>
      <c r="DB118" s="6"/>
      <c r="DC118" s="4"/>
      <c r="DD118" s="4"/>
      <c r="DE118" s="4"/>
      <c r="DF118" s="6"/>
      <c r="DG118" s="4"/>
      <c r="DH118" s="4"/>
      <c r="DI118" s="4"/>
      <c r="DJ118" s="6"/>
      <c r="DK118" s="4">
        <v>0.05</v>
      </c>
      <c r="DL118" s="4">
        <v>45</v>
      </c>
      <c r="DM118" s="4">
        <v>52</v>
      </c>
      <c r="DN118" s="6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>
        <v>0.12</v>
      </c>
      <c r="DZ118" s="4"/>
      <c r="EA118" s="4"/>
      <c r="EB118" s="4"/>
      <c r="EC118" s="4"/>
      <c r="ED118" s="5"/>
      <c r="EE118" s="6"/>
      <c r="EF118" s="4">
        <v>100</v>
      </c>
      <c r="EG118" s="4">
        <v>0</v>
      </c>
      <c r="EH118" s="4">
        <v>0</v>
      </c>
      <c r="EI118" s="6"/>
      <c r="EJ118" s="4">
        <v>100</v>
      </c>
      <c r="EK118" s="4">
        <v>0</v>
      </c>
      <c r="EL118" s="4">
        <v>0</v>
      </c>
    </row>
    <row r="119" spans="1:142" x14ac:dyDescent="0.25">
      <c r="A119" s="37" t="s">
        <v>637</v>
      </c>
      <c r="B119" s="4" t="s">
        <v>638</v>
      </c>
      <c r="C119" s="4" t="s">
        <v>262</v>
      </c>
      <c r="D119" s="119" t="s">
        <v>365</v>
      </c>
      <c r="E119" s="4" t="s">
        <v>82</v>
      </c>
      <c r="F119" s="4">
        <v>97.3</v>
      </c>
      <c r="G119" s="6"/>
      <c r="H119" s="31">
        <v>25.4</v>
      </c>
      <c r="I119" s="4">
        <v>21.7</v>
      </c>
      <c r="J119" s="4">
        <v>1.1000000000000001</v>
      </c>
      <c r="K119" s="4">
        <v>1.9</v>
      </c>
      <c r="L119" s="4">
        <v>0.7</v>
      </c>
      <c r="M119" s="31">
        <v>62</v>
      </c>
      <c r="N119" s="4">
        <v>87.4</v>
      </c>
      <c r="O119" s="4">
        <v>71</v>
      </c>
      <c r="P119" s="6"/>
      <c r="Q119" s="32">
        <v>25</v>
      </c>
      <c r="R119" s="4">
        <v>21.7</v>
      </c>
      <c r="S119" s="4">
        <v>1.1000000000000001</v>
      </c>
      <c r="T119" s="4">
        <v>1.8</v>
      </c>
      <c r="U119" s="4">
        <v>0.4</v>
      </c>
      <c r="V119" s="31">
        <v>62.4</v>
      </c>
      <c r="W119" s="4">
        <v>87.4</v>
      </c>
      <c r="X119" s="4">
        <v>71</v>
      </c>
      <c r="Y119" s="5"/>
      <c r="Z119" s="6"/>
      <c r="AA119" s="4">
        <v>53035.77</v>
      </c>
      <c r="AB119" s="4">
        <v>3106899.67</v>
      </c>
      <c r="AC119" s="4">
        <v>3106899.67</v>
      </c>
      <c r="AD119" s="4">
        <v>86.62</v>
      </c>
      <c r="AE119" s="4">
        <v>7.91</v>
      </c>
      <c r="AF119" s="4"/>
      <c r="AG119" s="4"/>
      <c r="AH119" s="6"/>
      <c r="AI119" s="4">
        <v>14318.24</v>
      </c>
      <c r="AJ119" s="6"/>
      <c r="AK119" s="4"/>
      <c r="AL119" s="4">
        <v>14.77</v>
      </c>
      <c r="AM119" s="4">
        <v>8.09</v>
      </c>
      <c r="AN119" s="6"/>
      <c r="AO119" s="4">
        <v>0.72</v>
      </c>
      <c r="AP119" s="4">
        <v>7.0000000000000007E-2</v>
      </c>
      <c r="AQ119" s="4">
        <v>0.28999999999999998</v>
      </c>
      <c r="AR119" s="4"/>
      <c r="AS119" s="4"/>
      <c r="AT119" s="4">
        <v>0.61</v>
      </c>
      <c r="AU119" s="4"/>
      <c r="AV119" s="4"/>
      <c r="AW119" s="4">
        <v>0.09</v>
      </c>
      <c r="AX119" s="4"/>
      <c r="AY119" s="4">
        <v>0.33</v>
      </c>
      <c r="AZ119" s="4">
        <v>0.04</v>
      </c>
      <c r="BA119" s="4">
        <v>1.39</v>
      </c>
      <c r="BB119" s="4"/>
      <c r="BC119" s="4"/>
      <c r="BD119" s="4"/>
      <c r="BE119" s="6"/>
      <c r="BF119" s="4">
        <v>1236.73</v>
      </c>
      <c r="BG119" s="4">
        <v>10.7</v>
      </c>
      <c r="BH119" s="4">
        <v>12.65</v>
      </c>
      <c r="BI119" s="4"/>
      <c r="BJ119" s="4"/>
      <c r="BK119" s="4">
        <v>0.38</v>
      </c>
      <c r="BL119" s="4">
        <v>2.8</v>
      </c>
      <c r="BM119" s="4"/>
      <c r="BN119" s="4"/>
      <c r="BO119" s="4"/>
      <c r="BP119" s="6"/>
      <c r="BQ119" s="4"/>
      <c r="BR119" s="4">
        <v>4.34</v>
      </c>
      <c r="BS119" s="4"/>
      <c r="BT119" s="4"/>
      <c r="BU119" s="4"/>
      <c r="BV119" s="4"/>
      <c r="BW119" s="4"/>
      <c r="BX119" s="4"/>
      <c r="BY119" s="4">
        <v>0.1</v>
      </c>
      <c r="BZ119" s="4"/>
      <c r="CA119" s="4"/>
      <c r="CB119" s="4"/>
      <c r="CC119" s="4"/>
      <c r="CD119" s="4"/>
      <c r="CE119" s="4"/>
      <c r="CF119" s="4"/>
      <c r="CG119" s="5"/>
      <c r="CH119" s="6"/>
      <c r="CI119" s="4">
        <v>3193263.09</v>
      </c>
      <c r="CJ119" s="4"/>
      <c r="CK119" s="4">
        <v>14.43</v>
      </c>
      <c r="CL119" s="4">
        <v>76.08</v>
      </c>
      <c r="CM119" s="4"/>
      <c r="CN119" s="4">
        <v>82.78</v>
      </c>
      <c r="CO119" s="4"/>
      <c r="CP119" s="4"/>
      <c r="CQ119" s="6"/>
      <c r="CR119" s="6"/>
      <c r="CS119" s="4">
        <v>264.94</v>
      </c>
      <c r="CT119" s="4">
        <v>50</v>
      </c>
      <c r="CU119" s="6"/>
      <c r="CV119" s="4"/>
      <c r="CW119" s="4"/>
      <c r="CX119" s="6"/>
      <c r="CY119" s="4"/>
      <c r="CZ119" s="4"/>
      <c r="DA119" s="4"/>
      <c r="DB119" s="6"/>
      <c r="DC119" s="4"/>
      <c r="DD119" s="4"/>
      <c r="DE119" s="4"/>
      <c r="DF119" s="6"/>
      <c r="DG119" s="4"/>
      <c r="DH119" s="4"/>
      <c r="DI119" s="4"/>
      <c r="DJ119" s="6"/>
      <c r="DK119" s="4">
        <v>0.01</v>
      </c>
      <c r="DL119" s="4">
        <v>45</v>
      </c>
      <c r="DM119" s="4">
        <v>10</v>
      </c>
      <c r="DN119" s="6"/>
      <c r="DO119" s="4"/>
      <c r="DP119" s="4"/>
      <c r="DQ119" s="4"/>
      <c r="DR119" s="4">
        <v>0.1</v>
      </c>
      <c r="DS119" s="4"/>
      <c r="DT119" s="4"/>
      <c r="DU119" s="4"/>
      <c r="DV119" s="4"/>
      <c r="DW119" s="4"/>
      <c r="DX119" s="4"/>
      <c r="DY119" s="4">
        <v>1.57</v>
      </c>
      <c r="DZ119" s="4"/>
      <c r="EA119" s="4"/>
      <c r="EB119" s="4"/>
      <c r="EC119" s="4"/>
      <c r="ED119" s="5"/>
      <c r="EE119" s="6"/>
      <c r="EF119" s="4">
        <v>100</v>
      </c>
      <c r="EG119" s="4">
        <v>0</v>
      </c>
      <c r="EH119" s="4">
        <v>0</v>
      </c>
      <c r="EI119" s="6"/>
      <c r="EJ119" s="4">
        <v>100</v>
      </c>
      <c r="EK119" s="4">
        <v>0</v>
      </c>
      <c r="EL119" s="4">
        <v>0</v>
      </c>
    </row>
    <row r="120" spans="1:142" x14ac:dyDescent="0.25">
      <c r="A120" s="37" t="s">
        <v>639</v>
      </c>
      <c r="B120" s="4" t="s">
        <v>640</v>
      </c>
      <c r="C120" s="4" t="s">
        <v>262</v>
      </c>
      <c r="D120" s="119" t="s">
        <v>365</v>
      </c>
      <c r="E120" s="4" t="s">
        <v>82</v>
      </c>
      <c r="F120" s="4">
        <v>100</v>
      </c>
      <c r="G120" s="6"/>
      <c r="H120" s="31">
        <v>27.5</v>
      </c>
      <c r="I120" s="4">
        <v>23.7</v>
      </c>
      <c r="J120" s="4">
        <v>1.2</v>
      </c>
      <c r="K120" s="4">
        <v>1.9</v>
      </c>
      <c r="L120" s="4">
        <v>0.7</v>
      </c>
      <c r="M120" s="31">
        <v>59.9</v>
      </c>
      <c r="N120" s="4">
        <v>87.4</v>
      </c>
      <c r="O120" s="4">
        <v>69</v>
      </c>
      <c r="P120" s="6"/>
      <c r="Q120" s="32">
        <v>27.1</v>
      </c>
      <c r="R120" s="4">
        <v>23.7</v>
      </c>
      <c r="S120" s="4">
        <v>1.2</v>
      </c>
      <c r="T120" s="4">
        <v>1.8</v>
      </c>
      <c r="U120" s="4">
        <v>0.4</v>
      </c>
      <c r="V120" s="31">
        <v>60.3</v>
      </c>
      <c r="W120" s="4">
        <v>87.4</v>
      </c>
      <c r="X120" s="4">
        <v>69</v>
      </c>
      <c r="Y120" s="5"/>
      <c r="Z120" s="6"/>
      <c r="AA120" s="4">
        <v>50822.51</v>
      </c>
      <c r="AB120" s="4">
        <v>2676668.4</v>
      </c>
      <c r="AC120" s="4">
        <v>2676668.4</v>
      </c>
      <c r="AD120" s="4">
        <v>75.37</v>
      </c>
      <c r="AE120" s="4">
        <v>7.49</v>
      </c>
      <c r="AF120" s="4"/>
      <c r="AG120" s="4">
        <v>50</v>
      </c>
      <c r="AH120" s="6"/>
      <c r="AI120" s="4">
        <v>18261.97</v>
      </c>
      <c r="AJ120" s="6"/>
      <c r="AK120" s="4"/>
      <c r="AL120" s="4">
        <v>13.01</v>
      </c>
      <c r="AM120" s="4">
        <v>7.14</v>
      </c>
      <c r="AN120" s="6"/>
      <c r="AO120" s="4">
        <v>0.98</v>
      </c>
      <c r="AP120" s="4">
        <v>0.05</v>
      </c>
      <c r="AQ120" s="4">
        <v>0.22</v>
      </c>
      <c r="AR120" s="4"/>
      <c r="AS120" s="4"/>
      <c r="AT120" s="4">
        <v>0.57999999999999996</v>
      </c>
      <c r="AU120" s="4"/>
      <c r="AV120" s="4"/>
      <c r="AW120" s="4">
        <v>0.08</v>
      </c>
      <c r="AX120" s="4"/>
      <c r="AY120" s="4">
        <v>0.42</v>
      </c>
      <c r="AZ120" s="4">
        <v>0.05</v>
      </c>
      <c r="BA120" s="4">
        <v>1.51</v>
      </c>
      <c r="BB120" s="4"/>
      <c r="BC120" s="4"/>
      <c r="BD120" s="4"/>
      <c r="BE120" s="6"/>
      <c r="BF120" s="4">
        <v>1223.24</v>
      </c>
      <c r="BG120" s="4">
        <v>14.81</v>
      </c>
      <c r="BH120" s="4">
        <v>6</v>
      </c>
      <c r="BI120" s="4"/>
      <c r="BJ120" s="4"/>
      <c r="BK120" s="4">
        <v>0.38</v>
      </c>
      <c r="BL120" s="4">
        <v>2.8</v>
      </c>
      <c r="BM120" s="4"/>
      <c r="BN120" s="4"/>
      <c r="BO120" s="4"/>
      <c r="BP120" s="6"/>
      <c r="BQ120" s="4"/>
      <c r="BR120" s="4">
        <v>4.3899999999999997</v>
      </c>
      <c r="BS120" s="4"/>
      <c r="BT120" s="4"/>
      <c r="BU120" s="4"/>
      <c r="BV120" s="4"/>
      <c r="BW120" s="4"/>
      <c r="BX120" s="4"/>
      <c r="BY120" s="4">
        <v>0.08</v>
      </c>
      <c r="BZ120" s="4"/>
      <c r="CA120" s="4"/>
      <c r="CB120" s="4"/>
      <c r="CC120" s="4"/>
      <c r="CD120" s="4"/>
      <c r="CE120" s="4"/>
      <c r="CF120" s="4"/>
      <c r="CG120" s="5"/>
      <c r="CH120" s="6"/>
      <c r="CI120" s="4">
        <v>2676668.4</v>
      </c>
      <c r="CJ120" s="4"/>
      <c r="CK120" s="4">
        <v>49.31</v>
      </c>
      <c r="CL120" s="4">
        <v>40.31</v>
      </c>
      <c r="CM120" s="4"/>
      <c r="CN120" s="4">
        <v>66.34</v>
      </c>
      <c r="CO120" s="4"/>
      <c r="CP120" s="4"/>
      <c r="CQ120" s="6"/>
      <c r="CR120" s="6"/>
      <c r="CS120" s="4">
        <v>264.10000000000002</v>
      </c>
      <c r="CT120" s="4">
        <v>50</v>
      </c>
      <c r="CU120" s="6"/>
      <c r="CV120" s="4"/>
      <c r="CW120" s="4"/>
      <c r="CX120" s="6"/>
      <c r="CY120" s="4"/>
      <c r="CZ120" s="4"/>
      <c r="DA120" s="4"/>
      <c r="DB120" s="6"/>
      <c r="DC120" s="4"/>
      <c r="DD120" s="4"/>
      <c r="DE120" s="4"/>
      <c r="DF120" s="6"/>
      <c r="DG120" s="4"/>
      <c r="DH120" s="4"/>
      <c r="DI120" s="4"/>
      <c r="DJ120" s="6"/>
      <c r="DK120" s="4">
        <v>0.01</v>
      </c>
      <c r="DL120" s="4">
        <v>45</v>
      </c>
      <c r="DM120" s="4">
        <v>91.1</v>
      </c>
      <c r="DN120" s="6"/>
      <c r="DO120" s="4"/>
      <c r="DP120" s="4"/>
      <c r="DQ120" s="4"/>
      <c r="DR120" s="4">
        <v>0.09</v>
      </c>
      <c r="DS120" s="4"/>
      <c r="DT120" s="4"/>
      <c r="DU120" s="4"/>
      <c r="DV120" s="4"/>
      <c r="DW120" s="4"/>
      <c r="DX120" s="4"/>
      <c r="DY120" s="4">
        <v>1.57</v>
      </c>
      <c r="DZ120" s="4"/>
      <c r="EA120" s="4"/>
      <c r="EB120" s="4"/>
      <c r="EC120" s="4"/>
      <c r="ED120" s="5"/>
      <c r="EE120" s="6"/>
      <c r="EF120" s="4">
        <v>100</v>
      </c>
      <c r="EG120" s="4">
        <v>0</v>
      </c>
      <c r="EH120" s="4">
        <v>0</v>
      </c>
      <c r="EI120" s="6"/>
      <c r="EJ120" s="4">
        <v>100</v>
      </c>
      <c r="EK120" s="4">
        <v>0</v>
      </c>
      <c r="EL120" s="4">
        <v>0</v>
      </c>
    </row>
    <row r="121" spans="1:142" x14ac:dyDescent="0.25">
      <c r="A121" s="37" t="s">
        <v>641</v>
      </c>
      <c r="B121" s="4" t="s">
        <v>642</v>
      </c>
      <c r="C121" s="4" t="s">
        <v>643</v>
      </c>
      <c r="D121" s="119" t="s">
        <v>644</v>
      </c>
      <c r="E121" s="4" t="s">
        <v>82</v>
      </c>
      <c r="F121" s="4">
        <v>91.32</v>
      </c>
      <c r="G121" s="6"/>
      <c r="H121" s="31">
        <v>19.2</v>
      </c>
      <c r="I121" s="4">
        <v>15.8</v>
      </c>
      <c r="J121" s="4">
        <v>1</v>
      </c>
      <c r="K121" s="4">
        <v>1.7</v>
      </c>
      <c r="L121" s="4">
        <v>0.7</v>
      </c>
      <c r="M121" s="31">
        <v>68.2</v>
      </c>
      <c r="N121" s="4">
        <v>87.4</v>
      </c>
      <c r="O121" s="4">
        <v>78</v>
      </c>
      <c r="P121" s="6"/>
      <c r="Q121" s="32">
        <v>19.100000000000001</v>
      </c>
      <c r="R121" s="4">
        <v>15.8</v>
      </c>
      <c r="S121" s="4">
        <v>1</v>
      </c>
      <c r="T121" s="4">
        <v>1.8</v>
      </c>
      <c r="U121" s="4">
        <v>0.4</v>
      </c>
      <c r="V121" s="31">
        <v>68.3</v>
      </c>
      <c r="W121" s="4">
        <v>87.4</v>
      </c>
      <c r="X121" s="4">
        <v>78</v>
      </c>
      <c r="Y121" s="5"/>
      <c r="Z121" s="6"/>
      <c r="AA121" s="4">
        <v>41619.339999999997</v>
      </c>
      <c r="AB121" s="4">
        <v>2910353.28</v>
      </c>
      <c r="AC121" s="4">
        <v>2910353.28</v>
      </c>
      <c r="AD121" s="4">
        <v>53.7</v>
      </c>
      <c r="AE121" s="4">
        <v>9.5</v>
      </c>
      <c r="AF121" s="4">
        <v>88818.42</v>
      </c>
      <c r="AG121" s="4">
        <v>50</v>
      </c>
      <c r="AH121" s="6"/>
      <c r="AI121" s="4">
        <v>14456.43</v>
      </c>
      <c r="AJ121" s="6"/>
      <c r="AK121" s="4"/>
      <c r="AL121" s="4">
        <v>8.61</v>
      </c>
      <c r="AM121" s="4">
        <v>4.49</v>
      </c>
      <c r="AN121" s="6"/>
      <c r="AO121" s="4">
        <v>0.7</v>
      </c>
      <c r="AP121" s="4"/>
      <c r="AQ121" s="4"/>
      <c r="AR121" s="4"/>
      <c r="AS121" s="4"/>
      <c r="AT121" s="4"/>
      <c r="AU121" s="4"/>
      <c r="AV121" s="4"/>
      <c r="AW121" s="4"/>
      <c r="AX121" s="4"/>
      <c r="AY121" s="4">
        <v>0.35</v>
      </c>
      <c r="AZ121" s="4"/>
      <c r="BA121" s="4">
        <v>0.71</v>
      </c>
      <c r="BB121" s="4"/>
      <c r="BC121" s="4">
        <v>0.03</v>
      </c>
      <c r="BD121" s="4"/>
      <c r="BE121" s="6"/>
      <c r="BF121" s="4">
        <v>505.06</v>
      </c>
      <c r="BG121" s="4">
        <v>18.8</v>
      </c>
      <c r="BH121" s="4">
        <v>3.5</v>
      </c>
      <c r="BI121" s="4"/>
      <c r="BJ121" s="4"/>
      <c r="BK121" s="4">
        <v>0.38</v>
      </c>
      <c r="BL121" s="4">
        <v>6.62</v>
      </c>
      <c r="BM121" s="4"/>
      <c r="BN121" s="4"/>
      <c r="BO121" s="4"/>
      <c r="BP121" s="6"/>
      <c r="BQ121" s="4"/>
      <c r="BR121" s="4">
        <v>4.26</v>
      </c>
      <c r="BS121" s="4"/>
      <c r="BT121" s="4"/>
      <c r="BU121" s="4"/>
      <c r="BV121" s="4"/>
      <c r="BW121" s="4"/>
      <c r="BX121" s="4"/>
      <c r="BY121" s="4">
        <v>0.14000000000000001</v>
      </c>
      <c r="BZ121" s="4"/>
      <c r="CA121" s="4"/>
      <c r="CB121" s="4"/>
      <c r="CC121" s="4"/>
      <c r="CD121" s="4"/>
      <c r="CE121" s="4"/>
      <c r="CF121" s="4"/>
      <c r="CG121" s="5"/>
      <c r="CH121" s="6"/>
      <c r="CI121" s="4">
        <v>3050435.34</v>
      </c>
      <c r="CJ121" s="4">
        <v>46579.55</v>
      </c>
      <c r="CK121" s="4">
        <v>16.420000000000002</v>
      </c>
      <c r="CL121" s="4">
        <v>25.37</v>
      </c>
      <c r="CM121" s="4">
        <v>59.48</v>
      </c>
      <c r="CN121" s="4">
        <v>93.47</v>
      </c>
      <c r="CO121" s="4"/>
      <c r="CP121" s="4"/>
      <c r="CQ121" s="6"/>
      <c r="CR121" s="6"/>
      <c r="CS121" s="4">
        <v>261.64999999999998</v>
      </c>
      <c r="CT121" s="4">
        <v>48</v>
      </c>
      <c r="CU121" s="6"/>
      <c r="CV121" s="4">
        <v>30.54</v>
      </c>
      <c r="CW121" s="4">
        <v>50</v>
      </c>
      <c r="CX121" s="6"/>
      <c r="CY121" s="4">
        <v>16.8</v>
      </c>
      <c r="CZ121" s="4">
        <v>50</v>
      </c>
      <c r="DA121" s="4">
        <v>40.270000000000003</v>
      </c>
      <c r="DB121" s="6"/>
      <c r="DC121" s="4"/>
      <c r="DD121" s="4"/>
      <c r="DE121" s="4"/>
      <c r="DF121" s="6"/>
      <c r="DG121" s="4"/>
      <c r="DH121" s="4"/>
      <c r="DI121" s="4"/>
      <c r="DJ121" s="6"/>
      <c r="DK121" s="4"/>
      <c r="DL121" s="4"/>
      <c r="DM121" s="4"/>
      <c r="DN121" s="6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>
        <v>0.32</v>
      </c>
      <c r="DZ121" s="4"/>
      <c r="EA121" s="4"/>
      <c r="EB121" s="4"/>
      <c r="EC121" s="4"/>
      <c r="ED121" s="5"/>
      <c r="EE121" s="6"/>
      <c r="EF121" s="4">
        <v>80.7</v>
      </c>
      <c r="EG121" s="4">
        <v>19.3</v>
      </c>
      <c r="EH121" s="4">
        <v>0</v>
      </c>
      <c r="EI121" s="6"/>
      <c r="EJ121" s="4">
        <v>100</v>
      </c>
      <c r="EK121" s="4">
        <v>0</v>
      </c>
      <c r="EL121" s="4">
        <v>0</v>
      </c>
    </row>
    <row r="122" spans="1:142" x14ac:dyDescent="0.25">
      <c r="A122" s="37" t="s">
        <v>645</v>
      </c>
      <c r="B122" s="4" t="s">
        <v>646</v>
      </c>
      <c r="C122" s="4" t="s">
        <v>647</v>
      </c>
      <c r="D122" s="119" t="s">
        <v>281</v>
      </c>
      <c r="E122" s="4" t="s">
        <v>82</v>
      </c>
      <c r="F122" s="4">
        <v>97.63</v>
      </c>
      <c r="G122" s="6"/>
      <c r="H122" s="31">
        <v>30.2</v>
      </c>
      <c r="I122" s="4">
        <v>26.6</v>
      </c>
      <c r="J122" s="4">
        <v>1</v>
      </c>
      <c r="K122" s="4">
        <v>1.9</v>
      </c>
      <c r="L122" s="4">
        <v>0.7</v>
      </c>
      <c r="M122" s="31">
        <v>57.2</v>
      </c>
      <c r="N122" s="4">
        <v>87.4</v>
      </c>
      <c r="O122" s="4">
        <v>65</v>
      </c>
      <c r="P122" s="6"/>
      <c r="Q122" s="32">
        <v>29.8</v>
      </c>
      <c r="R122" s="4">
        <v>26.6</v>
      </c>
      <c r="S122" s="4">
        <v>1</v>
      </c>
      <c r="T122" s="4">
        <v>1.8</v>
      </c>
      <c r="U122" s="4">
        <v>0.4</v>
      </c>
      <c r="V122" s="31">
        <v>57.6</v>
      </c>
      <c r="W122" s="4">
        <v>87.4</v>
      </c>
      <c r="X122" s="4">
        <v>66</v>
      </c>
      <c r="Y122" s="5"/>
      <c r="Z122" s="6"/>
      <c r="AA122" s="4">
        <v>96837.59</v>
      </c>
      <c r="AB122" s="4">
        <v>6639312.46</v>
      </c>
      <c r="AC122" s="4">
        <v>5476203.7599999998</v>
      </c>
      <c r="AD122" s="4">
        <v>54.9</v>
      </c>
      <c r="AE122" s="4">
        <v>8.6</v>
      </c>
      <c r="AF122" s="4"/>
      <c r="AG122" s="4">
        <v>50</v>
      </c>
      <c r="AH122" s="6"/>
      <c r="AI122" s="4">
        <v>47516.7</v>
      </c>
      <c r="AJ122" s="6"/>
      <c r="AK122" s="4"/>
      <c r="AL122" s="4">
        <v>10.32</v>
      </c>
      <c r="AM122" s="4">
        <v>4.6399999999999997</v>
      </c>
      <c r="AN122" s="6"/>
      <c r="AO122" s="4">
        <v>0.95</v>
      </c>
      <c r="AP122" s="4"/>
      <c r="AQ122" s="4">
        <v>7.0000000000000007E-2</v>
      </c>
      <c r="AR122" s="4"/>
      <c r="AS122" s="4"/>
      <c r="AT122" s="4">
        <v>0.27</v>
      </c>
      <c r="AU122" s="4">
        <v>0.23</v>
      </c>
      <c r="AV122" s="4"/>
      <c r="AW122" s="4"/>
      <c r="AX122" s="4"/>
      <c r="AY122" s="4">
        <v>0.45</v>
      </c>
      <c r="AZ122" s="4"/>
      <c r="BA122" s="4">
        <v>1.1200000000000001</v>
      </c>
      <c r="BB122" s="4"/>
      <c r="BC122" s="4">
        <v>0.01</v>
      </c>
      <c r="BD122" s="4"/>
      <c r="BE122" s="6"/>
      <c r="BF122" s="4">
        <v>994.84</v>
      </c>
      <c r="BG122" s="4">
        <v>26.19</v>
      </c>
      <c r="BH122" s="4">
        <v>4.51</v>
      </c>
      <c r="BI122" s="4"/>
      <c r="BJ122" s="4"/>
      <c r="BK122" s="4">
        <v>0.38</v>
      </c>
      <c r="BL122" s="4">
        <v>2.8</v>
      </c>
      <c r="BM122" s="4"/>
      <c r="BN122" s="4"/>
      <c r="BO122" s="4"/>
      <c r="BP122" s="6"/>
      <c r="BQ122" s="4"/>
      <c r="BR122" s="4">
        <v>2.69</v>
      </c>
      <c r="BS122" s="4">
        <v>2.5099999999999998</v>
      </c>
      <c r="BT122" s="4">
        <v>9</v>
      </c>
      <c r="BU122" s="4"/>
      <c r="BV122" s="4"/>
      <c r="BW122" s="4"/>
      <c r="BX122" s="4"/>
      <c r="BY122" s="4">
        <v>0.13</v>
      </c>
      <c r="BZ122" s="4"/>
      <c r="CA122" s="4"/>
      <c r="CB122" s="4"/>
      <c r="CC122" s="4"/>
      <c r="CD122" s="4"/>
      <c r="CE122" s="4"/>
      <c r="CF122" s="4"/>
      <c r="CG122" s="5"/>
      <c r="CH122" s="6"/>
      <c r="CI122" s="4">
        <v>5582708.71</v>
      </c>
      <c r="CJ122" s="4"/>
      <c r="CK122" s="4">
        <v>7.24</v>
      </c>
      <c r="CL122" s="4">
        <v>34.909999999999997</v>
      </c>
      <c r="CM122" s="4">
        <v>56</v>
      </c>
      <c r="CN122" s="4">
        <v>28.66</v>
      </c>
      <c r="CO122" s="4">
        <v>1.92</v>
      </c>
      <c r="CP122" s="4">
        <v>53.95</v>
      </c>
      <c r="CQ122" s="6"/>
      <c r="CR122" s="6"/>
      <c r="CS122" s="4">
        <v>275.43</v>
      </c>
      <c r="CT122" s="4">
        <v>53.95</v>
      </c>
      <c r="CU122" s="6"/>
      <c r="CV122" s="4"/>
      <c r="CW122" s="4"/>
      <c r="CX122" s="6"/>
      <c r="CY122" s="4">
        <v>3.14</v>
      </c>
      <c r="CZ122" s="4">
        <v>53.95</v>
      </c>
      <c r="DA122" s="4">
        <v>74</v>
      </c>
      <c r="DB122" s="6"/>
      <c r="DC122" s="4"/>
      <c r="DD122" s="4"/>
      <c r="DE122" s="4"/>
      <c r="DF122" s="6"/>
      <c r="DG122" s="4"/>
      <c r="DH122" s="4"/>
      <c r="DI122" s="4"/>
      <c r="DJ122" s="6"/>
      <c r="DK122" s="4">
        <v>0.03</v>
      </c>
      <c r="DL122" s="4">
        <v>45</v>
      </c>
      <c r="DM122" s="4">
        <v>131</v>
      </c>
      <c r="DN122" s="6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>
        <v>0.44</v>
      </c>
      <c r="DZ122" s="4"/>
      <c r="EA122" s="4"/>
      <c r="EB122" s="4"/>
      <c r="EC122" s="4"/>
      <c r="ED122" s="5"/>
      <c r="EE122" s="6"/>
      <c r="EF122" s="4">
        <v>100</v>
      </c>
      <c r="EG122" s="4">
        <v>0</v>
      </c>
      <c r="EH122" s="4">
        <v>0</v>
      </c>
      <c r="EI122" s="6"/>
      <c r="EJ122" s="4">
        <v>100</v>
      </c>
      <c r="EK122" s="4">
        <v>0</v>
      </c>
      <c r="EL122" s="4">
        <v>0</v>
      </c>
    </row>
    <row r="123" spans="1:142" x14ac:dyDescent="0.25">
      <c r="A123" s="37" t="s">
        <v>648</v>
      </c>
      <c r="B123" s="4" t="s">
        <v>649</v>
      </c>
      <c r="C123" s="4" t="s">
        <v>266</v>
      </c>
      <c r="D123" s="119" t="s">
        <v>650</v>
      </c>
      <c r="E123" s="4" t="s">
        <v>82</v>
      </c>
      <c r="F123" s="4">
        <v>98.94</v>
      </c>
      <c r="G123" s="6"/>
      <c r="H123" s="31">
        <v>23.3</v>
      </c>
      <c r="I123" s="4">
        <v>19</v>
      </c>
      <c r="J123" s="4">
        <v>1.9</v>
      </c>
      <c r="K123" s="4">
        <v>1.8</v>
      </c>
      <c r="L123" s="4">
        <v>0.7</v>
      </c>
      <c r="M123" s="31">
        <v>64.099999999999994</v>
      </c>
      <c r="N123" s="4">
        <v>87.4</v>
      </c>
      <c r="O123" s="4">
        <v>73</v>
      </c>
      <c r="P123" s="6"/>
      <c r="Q123" s="32">
        <v>23.1</v>
      </c>
      <c r="R123" s="4">
        <v>19</v>
      </c>
      <c r="S123" s="4">
        <v>1.9</v>
      </c>
      <c r="T123" s="4">
        <v>1.8</v>
      </c>
      <c r="U123" s="4">
        <v>0.4</v>
      </c>
      <c r="V123" s="31">
        <v>64.3</v>
      </c>
      <c r="W123" s="4">
        <v>87.4</v>
      </c>
      <c r="X123" s="4">
        <v>74</v>
      </c>
      <c r="Y123" s="5"/>
      <c r="Z123" s="6"/>
      <c r="AA123" s="4">
        <v>40865.54</v>
      </c>
      <c r="AB123" s="4">
        <v>2660167.9900000002</v>
      </c>
      <c r="AC123" s="4">
        <v>2034187.69</v>
      </c>
      <c r="AD123" s="4">
        <v>71.2</v>
      </c>
      <c r="AE123" s="4">
        <v>7.34</v>
      </c>
      <c r="AF123" s="4"/>
      <c r="AG123" s="4">
        <v>50</v>
      </c>
      <c r="AH123" s="6"/>
      <c r="AI123" s="4">
        <v>9604.57</v>
      </c>
      <c r="AJ123" s="6"/>
      <c r="AK123" s="4"/>
      <c r="AL123" s="4">
        <v>10.45</v>
      </c>
      <c r="AM123" s="4">
        <v>5.95</v>
      </c>
      <c r="AN123" s="6"/>
      <c r="AO123" s="4">
        <v>0.71</v>
      </c>
      <c r="AP123" s="4">
        <v>0.02</v>
      </c>
      <c r="AQ123" s="4">
        <v>7.0000000000000007E-2</v>
      </c>
      <c r="AR123" s="4"/>
      <c r="AS123" s="4"/>
      <c r="AT123" s="4">
        <v>0.63</v>
      </c>
      <c r="AU123" s="4"/>
      <c r="AV123" s="4"/>
      <c r="AW123" s="4"/>
      <c r="AX123" s="4"/>
      <c r="AY123" s="4">
        <v>0.19</v>
      </c>
      <c r="AZ123" s="4"/>
      <c r="BA123" s="4" t="s">
        <v>651</v>
      </c>
      <c r="BB123" s="4">
        <v>0.01</v>
      </c>
      <c r="BC123" s="4">
        <v>0.04</v>
      </c>
      <c r="BD123" s="4"/>
      <c r="BE123" s="6"/>
      <c r="BF123" s="4">
        <v>1131.51</v>
      </c>
      <c r="BG123" s="4">
        <v>13.72</v>
      </c>
      <c r="BH123" s="4">
        <v>7.45</v>
      </c>
      <c r="BI123" s="4">
        <v>10.65</v>
      </c>
      <c r="BJ123" s="4"/>
      <c r="BK123" s="4">
        <v>0.38</v>
      </c>
      <c r="BL123" s="4">
        <v>2.8</v>
      </c>
      <c r="BM123" s="4"/>
      <c r="BN123" s="4">
        <v>5.0999999999999996</v>
      </c>
      <c r="BO123" s="4"/>
      <c r="BP123" s="6"/>
      <c r="BQ123" s="4">
        <v>7.0000000000000007E-2</v>
      </c>
      <c r="BR123" s="4">
        <v>3.02</v>
      </c>
      <c r="BS123" s="4"/>
      <c r="BT123" s="4"/>
      <c r="BU123" s="4"/>
      <c r="BV123" s="4"/>
      <c r="BW123" s="4"/>
      <c r="BX123" s="4"/>
      <c r="BY123" s="4">
        <v>0.03</v>
      </c>
      <c r="BZ123" s="4"/>
      <c r="CA123" s="4"/>
      <c r="CB123" s="4">
        <v>0.09</v>
      </c>
      <c r="CC123" s="4"/>
      <c r="CD123" s="4"/>
      <c r="CE123" s="4"/>
      <c r="CF123" s="4"/>
      <c r="CG123" s="5"/>
      <c r="CH123" s="6"/>
      <c r="CI123" s="4">
        <v>2034187.69</v>
      </c>
      <c r="CJ123" s="4"/>
      <c r="CK123" s="4">
        <v>19.010000000000002</v>
      </c>
      <c r="CL123" s="4">
        <v>34.270000000000003</v>
      </c>
      <c r="CM123" s="4">
        <v>56.43</v>
      </c>
      <c r="CN123" s="4">
        <v>54.57</v>
      </c>
      <c r="CO123" s="4"/>
      <c r="CP123" s="4"/>
      <c r="CQ123" s="6"/>
      <c r="CR123" s="6"/>
      <c r="CS123" s="4">
        <v>270.94</v>
      </c>
      <c r="CT123" s="4">
        <v>50</v>
      </c>
      <c r="CU123" s="6"/>
      <c r="CV123" s="4"/>
      <c r="CW123" s="4"/>
      <c r="CX123" s="6"/>
      <c r="CY123" s="4">
        <v>17.420000000000002</v>
      </c>
      <c r="CZ123" s="4">
        <v>50</v>
      </c>
      <c r="DA123" s="4">
        <v>104.4</v>
      </c>
      <c r="DB123" s="6"/>
      <c r="DC123" s="4"/>
      <c r="DD123" s="4"/>
      <c r="DE123" s="4"/>
      <c r="DF123" s="6"/>
      <c r="DG123" s="4"/>
      <c r="DH123" s="4"/>
      <c r="DI123" s="4"/>
      <c r="DJ123" s="6"/>
      <c r="DK123" s="4"/>
      <c r="DL123" s="4"/>
      <c r="DM123" s="4"/>
      <c r="DN123" s="6"/>
      <c r="DO123" s="4"/>
      <c r="DP123" s="4"/>
      <c r="DQ123" s="4"/>
      <c r="DR123" s="4"/>
      <c r="DS123" s="4">
        <v>0.01</v>
      </c>
      <c r="DT123" s="4"/>
      <c r="DU123" s="4"/>
      <c r="DV123" s="4"/>
      <c r="DW123" s="4"/>
      <c r="DX123" s="4"/>
      <c r="DY123" s="4">
        <v>0.96</v>
      </c>
      <c r="DZ123" s="4"/>
      <c r="EA123" s="4">
        <v>25.03</v>
      </c>
      <c r="EB123" s="4"/>
      <c r="EC123" s="4"/>
      <c r="ED123" s="5"/>
      <c r="EE123" s="6"/>
      <c r="EF123" s="4">
        <v>86.73</v>
      </c>
      <c r="EG123" s="4">
        <v>13.27</v>
      </c>
      <c r="EH123" s="4">
        <v>0</v>
      </c>
      <c r="EI123" s="6"/>
      <c r="EJ123" s="4">
        <v>100</v>
      </c>
      <c r="EK123" s="4">
        <v>0</v>
      </c>
      <c r="EL123" s="4">
        <v>0</v>
      </c>
    </row>
    <row r="124" spans="1:142" x14ac:dyDescent="0.25">
      <c r="A124" s="37" t="s">
        <v>652</v>
      </c>
      <c r="B124" s="4" t="s">
        <v>653</v>
      </c>
      <c r="C124" s="4" t="s">
        <v>654</v>
      </c>
      <c r="D124" s="119" t="s">
        <v>655</v>
      </c>
      <c r="E124" s="4" t="s">
        <v>82</v>
      </c>
      <c r="F124" s="4">
        <v>98.28</v>
      </c>
      <c r="G124" s="6"/>
      <c r="H124" s="31">
        <v>20.100000000000001</v>
      </c>
      <c r="I124" s="4">
        <v>16.7</v>
      </c>
      <c r="J124" s="4">
        <v>0.9</v>
      </c>
      <c r="K124" s="4">
        <v>1.8</v>
      </c>
      <c r="L124" s="4">
        <v>0.7</v>
      </c>
      <c r="M124" s="31">
        <v>67.3</v>
      </c>
      <c r="N124" s="4">
        <v>87.4</v>
      </c>
      <c r="O124" s="4">
        <v>77</v>
      </c>
      <c r="P124" s="6"/>
      <c r="Q124" s="32">
        <v>19.399999999999999</v>
      </c>
      <c r="R124" s="4">
        <v>16.7</v>
      </c>
      <c r="S124" s="4">
        <v>0.9</v>
      </c>
      <c r="T124" s="4">
        <v>1.4</v>
      </c>
      <c r="U124" s="4">
        <v>0.4</v>
      </c>
      <c r="V124" s="31">
        <v>68</v>
      </c>
      <c r="W124" s="4">
        <v>87.4</v>
      </c>
      <c r="X124" s="4">
        <v>78</v>
      </c>
      <c r="Y124" s="5"/>
      <c r="Z124" s="6"/>
      <c r="AA124" s="4">
        <v>52027.92</v>
      </c>
      <c r="AB124" s="4">
        <v>3989653.97</v>
      </c>
      <c r="AC124" s="4">
        <v>3989653.97</v>
      </c>
      <c r="AD124" s="4">
        <v>83.46</v>
      </c>
      <c r="AE124" s="4">
        <v>6.73</v>
      </c>
      <c r="AF124" s="4"/>
      <c r="AG124" s="4">
        <v>50</v>
      </c>
      <c r="AH124" s="6"/>
      <c r="AI124" s="4">
        <v>13192.53</v>
      </c>
      <c r="AJ124" s="6"/>
      <c r="AK124" s="4"/>
      <c r="AL124" s="4">
        <v>4.1100000000000003</v>
      </c>
      <c r="AM124" s="4">
        <v>2.06</v>
      </c>
      <c r="AN124" s="6"/>
      <c r="AO124" s="4">
        <v>0.53</v>
      </c>
      <c r="AP124" s="4"/>
      <c r="AQ124" s="4"/>
      <c r="AR124" s="4"/>
      <c r="AS124" s="4"/>
      <c r="AT124" s="4"/>
      <c r="AU124" s="4"/>
      <c r="AV124" s="4"/>
      <c r="AW124" s="4"/>
      <c r="AX124" s="4"/>
      <c r="AY124" s="4">
        <v>0.26</v>
      </c>
      <c r="AZ124" s="4"/>
      <c r="BA124" s="4">
        <v>0.91</v>
      </c>
      <c r="BB124" s="4">
        <v>0.51</v>
      </c>
      <c r="BC124" s="4">
        <v>7.0000000000000007E-2</v>
      </c>
      <c r="BD124" s="4">
        <v>0.04</v>
      </c>
      <c r="BE124" s="6"/>
      <c r="BF124" s="4">
        <v>468.98</v>
      </c>
      <c r="BG124" s="4">
        <v>11.29</v>
      </c>
      <c r="BH124" s="4">
        <v>2.66</v>
      </c>
      <c r="BI124" s="4">
        <v>23.74</v>
      </c>
      <c r="BJ124" s="4">
        <v>0.6</v>
      </c>
      <c r="BK124" s="4">
        <v>0.4</v>
      </c>
      <c r="BL124" s="4">
        <v>2.8</v>
      </c>
      <c r="BM124" s="4">
        <v>6.05</v>
      </c>
      <c r="BN124" s="4">
        <v>27.8</v>
      </c>
      <c r="BO124" s="4"/>
      <c r="BP124" s="6"/>
      <c r="BQ124" s="4"/>
      <c r="BR124" s="4">
        <v>3.47</v>
      </c>
      <c r="BS124" s="4"/>
      <c r="BT124" s="4"/>
      <c r="BU124" s="4"/>
      <c r="BV124" s="4"/>
      <c r="BW124" s="4"/>
      <c r="BX124" s="4"/>
      <c r="BY124" s="4">
        <v>0.1</v>
      </c>
      <c r="BZ124" s="4"/>
      <c r="CA124" s="4"/>
      <c r="CB124" s="4">
        <v>0.02</v>
      </c>
      <c r="CC124" s="4"/>
      <c r="CD124" s="4"/>
      <c r="CE124" s="4"/>
      <c r="CF124" s="4"/>
      <c r="CG124" s="5"/>
      <c r="CH124" s="6"/>
      <c r="CI124" s="4">
        <v>4059452.49</v>
      </c>
      <c r="CJ124" s="4"/>
      <c r="CK124" s="4">
        <v>8.19</v>
      </c>
      <c r="CL124" s="4">
        <v>38.79</v>
      </c>
      <c r="CM124" s="4">
        <v>58.99</v>
      </c>
      <c r="CN124" s="4"/>
      <c r="CO124" s="4">
        <v>62.92</v>
      </c>
      <c r="CP124" s="4">
        <v>47.29</v>
      </c>
      <c r="CQ124" s="6"/>
      <c r="CR124" s="6"/>
      <c r="CS124" s="4">
        <v>172.64</v>
      </c>
      <c r="CT124" s="4">
        <v>47</v>
      </c>
      <c r="CU124" s="6"/>
      <c r="CV124" s="4"/>
      <c r="CW124" s="4"/>
      <c r="CX124" s="6"/>
      <c r="CY124" s="4"/>
      <c r="CZ124" s="4"/>
      <c r="DA124" s="4"/>
      <c r="DB124" s="6"/>
      <c r="DC124" s="4"/>
      <c r="DD124" s="4"/>
      <c r="DE124" s="4"/>
      <c r="DF124" s="6"/>
      <c r="DG124" s="4"/>
      <c r="DH124" s="4"/>
      <c r="DI124" s="4"/>
      <c r="DJ124" s="6"/>
      <c r="DK124" s="4">
        <v>0.01</v>
      </c>
      <c r="DL124" s="4">
        <v>45</v>
      </c>
      <c r="DM124" s="4">
        <v>36</v>
      </c>
      <c r="DN124" s="6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>
        <v>0.28999999999999998</v>
      </c>
      <c r="DZ124" s="4"/>
      <c r="EA124" s="4"/>
      <c r="EB124" s="4"/>
      <c r="EC124" s="4"/>
      <c r="ED124" s="5"/>
      <c r="EE124" s="6"/>
      <c r="EF124" s="4">
        <v>90.43</v>
      </c>
      <c r="EG124" s="4">
        <v>33.32</v>
      </c>
      <c r="EH124" s="4">
        <v>0</v>
      </c>
      <c r="EI124" s="6"/>
      <c r="EJ124" s="4">
        <v>66.680000000000007</v>
      </c>
      <c r="EK124" s="4">
        <v>9.57</v>
      </c>
      <c r="EL124" s="4">
        <v>0</v>
      </c>
    </row>
    <row r="125" spans="1:142" x14ac:dyDescent="0.25">
      <c r="A125" s="37" t="s">
        <v>656</v>
      </c>
      <c r="B125" s="4" t="s">
        <v>657</v>
      </c>
      <c r="C125" s="4" t="s">
        <v>658</v>
      </c>
      <c r="D125" s="119" t="s">
        <v>659</v>
      </c>
      <c r="E125" s="4" t="s">
        <v>82</v>
      </c>
      <c r="F125" s="4">
        <v>91.24</v>
      </c>
      <c r="G125" s="6"/>
      <c r="H125" s="31">
        <v>34.1</v>
      </c>
      <c r="I125" s="4">
        <v>30.5</v>
      </c>
      <c r="J125" s="4">
        <v>1</v>
      </c>
      <c r="K125" s="4">
        <v>1.9</v>
      </c>
      <c r="L125" s="4">
        <v>0.7</v>
      </c>
      <c r="M125" s="31">
        <v>53.3</v>
      </c>
      <c r="N125" s="4">
        <v>87.4</v>
      </c>
      <c r="O125" s="4">
        <v>61</v>
      </c>
      <c r="P125" s="6"/>
      <c r="Q125" s="32">
        <v>33.799999999999997</v>
      </c>
      <c r="R125" s="4">
        <v>30.1</v>
      </c>
      <c r="S125" s="4">
        <v>1</v>
      </c>
      <c r="T125" s="4">
        <v>1.8</v>
      </c>
      <c r="U125" s="4">
        <v>0.4</v>
      </c>
      <c r="V125" s="31">
        <v>53.6</v>
      </c>
      <c r="W125" s="4">
        <v>87.4</v>
      </c>
      <c r="X125" s="4">
        <v>61</v>
      </c>
      <c r="Y125" s="5"/>
      <c r="Z125" s="6"/>
      <c r="AA125" s="4">
        <v>33076.559999999998</v>
      </c>
      <c r="AB125" s="4">
        <v>2345954.85</v>
      </c>
      <c r="AC125" s="4">
        <v>2345954.85</v>
      </c>
      <c r="AD125" s="4">
        <v>55.7</v>
      </c>
      <c r="AE125" s="4">
        <v>9.67</v>
      </c>
      <c r="AF125" s="4"/>
      <c r="AG125" s="4">
        <v>50</v>
      </c>
      <c r="AH125" s="6"/>
      <c r="AI125" s="4">
        <v>25610.25</v>
      </c>
      <c r="AJ125" s="6"/>
      <c r="AK125" s="4"/>
      <c r="AL125" s="4">
        <v>9.14</v>
      </c>
      <c r="AM125" s="4">
        <v>3.88</v>
      </c>
      <c r="AN125" s="6"/>
      <c r="AO125" s="4">
        <v>1.43</v>
      </c>
      <c r="AP125" s="4"/>
      <c r="AQ125" s="4"/>
      <c r="AR125" s="4"/>
      <c r="AS125" s="4"/>
      <c r="AT125" s="4">
        <v>0.23</v>
      </c>
      <c r="AU125" s="4"/>
      <c r="AV125" s="4"/>
      <c r="AW125" s="4"/>
      <c r="AX125" s="4"/>
      <c r="AY125" s="4">
        <v>0.71</v>
      </c>
      <c r="AZ125" s="4"/>
      <c r="BA125" s="4">
        <v>1.68</v>
      </c>
      <c r="BB125" s="4"/>
      <c r="BC125" s="4">
        <v>0.3</v>
      </c>
      <c r="BD125" s="4"/>
      <c r="BE125" s="6"/>
      <c r="BF125" s="4">
        <v>1130.8599999999999</v>
      </c>
      <c r="BG125" s="4">
        <v>70.36</v>
      </c>
      <c r="BH125" s="4">
        <v>9.67</v>
      </c>
      <c r="BI125" s="4"/>
      <c r="BJ125" s="4"/>
      <c r="BK125" s="4">
        <v>0.38</v>
      </c>
      <c r="BL125" s="4">
        <v>2.8</v>
      </c>
      <c r="BM125" s="4"/>
      <c r="BN125" s="4"/>
      <c r="BO125" s="4"/>
      <c r="BP125" s="6"/>
      <c r="BQ125" s="4">
        <v>7.0000000000000007E-2</v>
      </c>
      <c r="BR125" s="4">
        <v>5.01</v>
      </c>
      <c r="BS125" s="4"/>
      <c r="BT125" s="4"/>
      <c r="BU125" s="4"/>
      <c r="BV125" s="4"/>
      <c r="BW125" s="4"/>
      <c r="BX125" s="4"/>
      <c r="BY125" s="4">
        <v>0.06</v>
      </c>
      <c r="BZ125" s="4"/>
      <c r="CA125" s="4"/>
      <c r="CB125" s="4"/>
      <c r="CC125" s="4"/>
      <c r="CD125" s="4"/>
      <c r="CE125" s="4"/>
      <c r="CF125" s="4"/>
      <c r="CG125" s="5"/>
      <c r="CH125" s="6"/>
      <c r="CI125" s="4">
        <v>2423443.33</v>
      </c>
      <c r="CJ125" s="4"/>
      <c r="CK125" s="4">
        <v>26.91</v>
      </c>
      <c r="CL125" s="4">
        <v>18.77</v>
      </c>
      <c r="CM125" s="4">
        <v>52.12</v>
      </c>
      <c r="CN125" s="4"/>
      <c r="CO125" s="4">
        <v>41.91</v>
      </c>
      <c r="CP125" s="4">
        <v>50</v>
      </c>
      <c r="CQ125" s="6"/>
      <c r="CR125" s="6"/>
      <c r="CS125" s="4">
        <v>166.18</v>
      </c>
      <c r="CT125" s="4">
        <v>46</v>
      </c>
      <c r="CU125" s="6"/>
      <c r="CV125" s="4"/>
      <c r="CW125" s="4"/>
      <c r="CX125" s="6"/>
      <c r="CY125" s="4"/>
      <c r="CZ125" s="4"/>
      <c r="DA125" s="4"/>
      <c r="DB125" s="6"/>
      <c r="DC125" s="4"/>
      <c r="DD125" s="4"/>
      <c r="DE125" s="4"/>
      <c r="DF125" s="6"/>
      <c r="DG125" s="4"/>
      <c r="DH125" s="4"/>
      <c r="DI125" s="4"/>
      <c r="DJ125" s="6"/>
      <c r="DK125" s="4"/>
      <c r="DL125" s="4"/>
      <c r="DM125" s="4"/>
      <c r="DN125" s="6"/>
      <c r="DO125" s="4"/>
      <c r="DP125" s="4"/>
      <c r="DQ125" s="4"/>
      <c r="DR125" s="4"/>
      <c r="DS125" s="4">
        <v>0.01</v>
      </c>
      <c r="DT125" s="4"/>
      <c r="DU125" s="4"/>
      <c r="DV125" s="4"/>
      <c r="DW125" s="4"/>
      <c r="DX125" s="4"/>
      <c r="DY125" s="4">
        <v>1.0900000000000001</v>
      </c>
      <c r="DZ125" s="4"/>
      <c r="EA125" s="4"/>
      <c r="EB125" s="4"/>
      <c r="EC125" s="4"/>
      <c r="ED125" s="5"/>
      <c r="EE125" s="6"/>
      <c r="EF125" s="4">
        <v>100</v>
      </c>
      <c r="EG125" s="4">
        <v>0</v>
      </c>
      <c r="EH125" s="4">
        <v>0</v>
      </c>
      <c r="EI125" s="6"/>
      <c r="EJ125" s="4">
        <v>100</v>
      </c>
      <c r="EK125" s="4">
        <v>0</v>
      </c>
      <c r="EL125" s="4">
        <v>0</v>
      </c>
    </row>
    <row r="126" spans="1:142" x14ac:dyDescent="0.25">
      <c r="A126" s="37" t="s">
        <v>660</v>
      </c>
      <c r="B126" s="4" t="s">
        <v>661</v>
      </c>
      <c r="C126" s="4" t="s">
        <v>262</v>
      </c>
      <c r="D126" s="119" t="s">
        <v>365</v>
      </c>
      <c r="E126" s="4" t="s">
        <v>82</v>
      </c>
      <c r="F126" s="4">
        <v>100</v>
      </c>
      <c r="G126" s="6"/>
      <c r="H126" s="31">
        <v>32.799999999999997</v>
      </c>
      <c r="I126" s="4">
        <v>28.7</v>
      </c>
      <c r="J126" s="4">
        <v>1.6</v>
      </c>
      <c r="K126" s="4">
        <v>1.8</v>
      </c>
      <c r="L126" s="4">
        <v>0.7</v>
      </c>
      <c r="M126" s="31">
        <v>54.6</v>
      </c>
      <c r="N126" s="4">
        <v>87.4</v>
      </c>
      <c r="O126" s="4">
        <v>63</v>
      </c>
      <c r="P126" s="6"/>
      <c r="Q126" s="32">
        <v>32.6</v>
      </c>
      <c r="R126" s="4">
        <v>28.7</v>
      </c>
      <c r="S126" s="4">
        <v>1.6</v>
      </c>
      <c r="T126" s="4">
        <v>1.8</v>
      </c>
      <c r="U126" s="4">
        <v>0.4</v>
      </c>
      <c r="V126" s="31">
        <v>54.8</v>
      </c>
      <c r="W126" s="4">
        <v>87.4</v>
      </c>
      <c r="X126" s="4">
        <v>63</v>
      </c>
      <c r="Y126" s="5"/>
      <c r="Z126" s="6"/>
      <c r="AA126" s="4">
        <v>59090.83</v>
      </c>
      <c r="AB126" s="4">
        <v>2904159.59</v>
      </c>
      <c r="AC126" s="4">
        <v>2904159.59</v>
      </c>
      <c r="AD126" s="4">
        <v>101.6</v>
      </c>
      <c r="AE126" s="4">
        <v>8.39</v>
      </c>
      <c r="AF126" s="4"/>
      <c r="AG126" s="4">
        <v>50</v>
      </c>
      <c r="AH126" s="6"/>
      <c r="AI126" s="4">
        <v>19619.189999999999</v>
      </c>
      <c r="AJ126" s="6"/>
      <c r="AK126" s="4"/>
      <c r="AL126" s="4">
        <v>21.09</v>
      </c>
      <c r="AM126" s="4">
        <v>8.9600000000000009</v>
      </c>
      <c r="AN126" s="6"/>
      <c r="AO126" s="4">
        <v>1.02</v>
      </c>
      <c r="AP126" s="4">
        <v>7.0000000000000007E-2</v>
      </c>
      <c r="AQ126" s="4">
        <v>7.0000000000000007E-2</v>
      </c>
      <c r="AR126" s="4">
        <v>0</v>
      </c>
      <c r="AS126" s="4">
        <v>0</v>
      </c>
      <c r="AT126" s="4">
        <v>0.52</v>
      </c>
      <c r="AU126" s="4">
        <v>0</v>
      </c>
      <c r="AV126" s="4">
        <v>0</v>
      </c>
      <c r="AW126" s="4">
        <v>7.0000000000000007E-2</v>
      </c>
      <c r="AX126" s="4">
        <v>0</v>
      </c>
      <c r="AY126" s="4">
        <v>0.6</v>
      </c>
      <c r="AZ126" s="4">
        <v>0.09</v>
      </c>
      <c r="BA126" s="4">
        <v>1.56</v>
      </c>
      <c r="BB126" s="4">
        <v>0</v>
      </c>
      <c r="BC126" s="4">
        <v>0</v>
      </c>
      <c r="BD126" s="4">
        <v>0</v>
      </c>
      <c r="BE126" s="6"/>
      <c r="BF126" s="4">
        <v>1343.94</v>
      </c>
      <c r="BG126" s="4">
        <v>17.899999999999999</v>
      </c>
      <c r="BH126" s="4">
        <v>4.2300000000000004</v>
      </c>
      <c r="BI126" s="4"/>
      <c r="BJ126" s="4"/>
      <c r="BK126" s="4">
        <v>0.38</v>
      </c>
      <c r="BL126" s="4">
        <v>2.8</v>
      </c>
      <c r="BM126" s="4"/>
      <c r="BN126" s="4"/>
      <c r="BO126" s="4"/>
      <c r="BP126" s="6"/>
      <c r="BQ126" s="4"/>
      <c r="BR126" s="4">
        <v>5.2</v>
      </c>
      <c r="BS126" s="4"/>
      <c r="BT126" s="4"/>
      <c r="BU126" s="4"/>
      <c r="BV126" s="4"/>
      <c r="BW126" s="4"/>
      <c r="BX126" s="4"/>
      <c r="BY126" s="4">
        <v>0.08</v>
      </c>
      <c r="BZ126" s="4"/>
      <c r="CA126" s="4"/>
      <c r="CB126" s="4"/>
      <c r="CC126" s="4"/>
      <c r="CD126" s="4"/>
      <c r="CE126" s="4"/>
      <c r="CF126" s="4"/>
      <c r="CG126" s="5"/>
      <c r="CH126" s="6"/>
      <c r="CI126" s="4">
        <v>2904159.59</v>
      </c>
      <c r="CJ126" s="4">
        <v>0</v>
      </c>
      <c r="CK126" s="4">
        <v>28.47</v>
      </c>
      <c r="CL126" s="4">
        <v>55.84</v>
      </c>
      <c r="CM126" s="4">
        <v>0</v>
      </c>
      <c r="CN126" s="4">
        <v>56.5</v>
      </c>
      <c r="CO126" s="4">
        <v>0</v>
      </c>
      <c r="CP126" s="4">
        <v>50</v>
      </c>
      <c r="CQ126" s="6"/>
      <c r="CR126" s="6"/>
      <c r="CS126" s="4">
        <v>279.48</v>
      </c>
      <c r="CT126" s="4">
        <v>50</v>
      </c>
      <c r="CU126" s="6"/>
      <c r="CV126" s="4"/>
      <c r="CW126" s="4"/>
      <c r="CX126" s="6"/>
      <c r="CY126" s="4"/>
      <c r="CZ126" s="4"/>
      <c r="DA126" s="4"/>
      <c r="DB126" s="6"/>
      <c r="DC126" s="4"/>
      <c r="DD126" s="4"/>
      <c r="DE126" s="4"/>
      <c r="DF126" s="6"/>
      <c r="DG126" s="4"/>
      <c r="DH126" s="4"/>
      <c r="DI126" s="4"/>
      <c r="DJ126" s="6"/>
      <c r="DK126" s="4"/>
      <c r="DL126" s="4"/>
      <c r="DM126" s="4"/>
      <c r="DN126" s="6"/>
      <c r="DO126" s="4"/>
      <c r="DP126" s="4"/>
      <c r="DQ126" s="4"/>
      <c r="DR126" s="4">
        <v>0.28000000000000003</v>
      </c>
      <c r="DS126" s="4"/>
      <c r="DT126" s="4"/>
      <c r="DU126" s="4"/>
      <c r="DV126" s="4"/>
      <c r="DW126" s="4"/>
      <c r="DX126" s="4"/>
      <c r="DY126" s="4">
        <v>0.86</v>
      </c>
      <c r="DZ126" s="4"/>
      <c r="EA126" s="4"/>
      <c r="EB126" s="4"/>
      <c r="EC126" s="4"/>
      <c r="ED126" s="5"/>
      <c r="EE126" s="6"/>
      <c r="EF126" s="4">
        <v>67.77</v>
      </c>
      <c r="EG126" s="4">
        <v>2.44</v>
      </c>
      <c r="EH126" s="4">
        <v>29.78</v>
      </c>
      <c r="EI126" s="6"/>
      <c r="EJ126" s="4">
        <v>100</v>
      </c>
      <c r="EK126" s="4">
        <v>0</v>
      </c>
      <c r="EL126" s="4">
        <v>0</v>
      </c>
    </row>
    <row r="127" spans="1:142" x14ac:dyDescent="0.25">
      <c r="A127" s="37" t="s">
        <v>662</v>
      </c>
      <c r="B127" s="4" t="s">
        <v>663</v>
      </c>
      <c r="C127" s="4" t="s">
        <v>266</v>
      </c>
      <c r="D127" s="119" t="s">
        <v>664</v>
      </c>
      <c r="E127" s="4" t="s">
        <v>82</v>
      </c>
      <c r="F127" s="4">
        <v>95.68</v>
      </c>
      <c r="G127" s="6"/>
      <c r="H127" s="31">
        <v>25.6</v>
      </c>
      <c r="I127" s="4">
        <v>21.4</v>
      </c>
      <c r="J127" s="4">
        <v>1.7</v>
      </c>
      <c r="K127" s="4">
        <v>1.9</v>
      </c>
      <c r="L127" s="4">
        <v>0.7</v>
      </c>
      <c r="M127" s="31">
        <v>61.8</v>
      </c>
      <c r="N127" s="4">
        <v>87.4</v>
      </c>
      <c r="O127" s="4">
        <v>71</v>
      </c>
      <c r="P127" s="6"/>
      <c r="Q127" s="32">
        <v>25.3</v>
      </c>
      <c r="R127" s="4">
        <v>21.4</v>
      </c>
      <c r="S127" s="4">
        <v>1.7</v>
      </c>
      <c r="T127" s="4">
        <v>1.8</v>
      </c>
      <c r="U127" s="4">
        <v>0.4</v>
      </c>
      <c r="V127" s="31">
        <v>62.1</v>
      </c>
      <c r="W127" s="4">
        <v>87.4</v>
      </c>
      <c r="X127" s="4">
        <v>71</v>
      </c>
      <c r="Y127" s="5"/>
      <c r="Z127" s="6"/>
      <c r="AA127" s="4">
        <v>43361.73</v>
      </c>
      <c r="AB127" s="4">
        <v>3319096.08</v>
      </c>
      <c r="AC127" s="4">
        <v>2628794.92</v>
      </c>
      <c r="AD127" s="4">
        <v>60.99</v>
      </c>
      <c r="AE127" s="4">
        <v>6.24</v>
      </c>
      <c r="AF127" s="4">
        <v>12260.26</v>
      </c>
      <c r="AG127" s="4">
        <v>50</v>
      </c>
      <c r="AH127" s="6"/>
      <c r="AI127" s="4">
        <v>22546.94</v>
      </c>
      <c r="AJ127" s="6"/>
      <c r="AK127" s="4">
        <v>1.77</v>
      </c>
      <c r="AL127" s="4">
        <v>9.48</v>
      </c>
      <c r="AM127" s="4">
        <v>6.9</v>
      </c>
      <c r="AN127" s="6"/>
      <c r="AO127" s="4">
        <v>1</v>
      </c>
      <c r="AP127" s="4"/>
      <c r="AQ127" s="4"/>
      <c r="AR127" s="4"/>
      <c r="AS127" s="4"/>
      <c r="AT127" s="4">
        <v>0.41</v>
      </c>
      <c r="AU127" s="4"/>
      <c r="AV127" s="4"/>
      <c r="AW127" s="4"/>
      <c r="AX127" s="4"/>
      <c r="AY127" s="4">
        <v>0.49</v>
      </c>
      <c r="AZ127" s="4">
        <v>0.03</v>
      </c>
      <c r="BA127" s="4">
        <v>1.17</v>
      </c>
      <c r="BB127" s="4">
        <v>0.09</v>
      </c>
      <c r="BC127" s="4">
        <v>0.02</v>
      </c>
      <c r="BD127" s="4"/>
      <c r="BE127" s="6"/>
      <c r="BF127" s="4">
        <v>876.73</v>
      </c>
      <c r="BG127" s="4">
        <v>40.71</v>
      </c>
      <c r="BH127" s="4">
        <v>10.09</v>
      </c>
      <c r="BI127" s="4">
        <v>0.03</v>
      </c>
      <c r="BJ127" s="4"/>
      <c r="BK127" s="4">
        <v>0.38</v>
      </c>
      <c r="BL127" s="4">
        <v>2.8</v>
      </c>
      <c r="BM127" s="4">
        <v>0</v>
      </c>
      <c r="BN127" s="4">
        <v>18.899999999999999</v>
      </c>
      <c r="BO127" s="4"/>
      <c r="BP127" s="6"/>
      <c r="BQ127" s="4"/>
      <c r="BR127" s="4">
        <v>4.18</v>
      </c>
      <c r="BS127" s="4"/>
      <c r="BT127" s="4"/>
      <c r="BU127" s="4"/>
      <c r="BV127" s="4"/>
      <c r="BW127" s="4"/>
      <c r="BX127" s="4"/>
      <c r="BY127" s="4">
        <v>0.01</v>
      </c>
      <c r="BZ127" s="4"/>
      <c r="CA127" s="4"/>
      <c r="CB127" s="4">
        <v>0.04</v>
      </c>
      <c r="CC127" s="4"/>
      <c r="CD127" s="4"/>
      <c r="CE127" s="4"/>
      <c r="CF127" s="4"/>
      <c r="CG127" s="5"/>
      <c r="CH127" s="6"/>
      <c r="CI127" s="4">
        <v>2628794.92</v>
      </c>
      <c r="CJ127" s="4">
        <v>12202.45</v>
      </c>
      <c r="CK127" s="4">
        <v>5.09</v>
      </c>
      <c r="CL127" s="4">
        <v>42.48</v>
      </c>
      <c r="CM127" s="4">
        <v>65.08</v>
      </c>
      <c r="CN127" s="4">
        <v>62.82</v>
      </c>
      <c r="CO127" s="4"/>
      <c r="CP127" s="4"/>
      <c r="CQ127" s="6"/>
      <c r="CR127" s="6"/>
      <c r="CS127" s="4">
        <v>247.73</v>
      </c>
      <c r="CT127" s="4">
        <v>50</v>
      </c>
      <c r="CU127" s="6"/>
      <c r="CV127" s="4"/>
      <c r="CW127" s="4"/>
      <c r="CX127" s="6"/>
      <c r="CY127" s="4">
        <v>53.92</v>
      </c>
      <c r="CZ127" s="4">
        <v>50</v>
      </c>
      <c r="DA127" s="4">
        <v>101.33</v>
      </c>
      <c r="DB127" s="6"/>
      <c r="DC127" s="4">
        <v>4.66</v>
      </c>
      <c r="DD127" s="4">
        <v>50</v>
      </c>
      <c r="DE127" s="4">
        <v>7.5</v>
      </c>
      <c r="DF127" s="6"/>
      <c r="DG127" s="4">
        <v>1.56</v>
      </c>
      <c r="DH127" s="4">
        <v>35</v>
      </c>
      <c r="DI127" s="4">
        <v>49.71</v>
      </c>
      <c r="DJ127" s="6"/>
      <c r="DK127" s="4"/>
      <c r="DL127" s="4"/>
      <c r="DM127" s="4"/>
      <c r="DN127" s="6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>
        <v>0.76</v>
      </c>
      <c r="DZ127" s="4"/>
      <c r="EA127" s="4">
        <v>16.670000000000002</v>
      </c>
      <c r="EB127" s="4"/>
      <c r="EC127" s="4"/>
      <c r="ED127" s="5"/>
      <c r="EE127" s="6"/>
      <c r="EF127" s="4">
        <v>100</v>
      </c>
      <c r="EG127" s="4">
        <v>0</v>
      </c>
      <c r="EH127" s="4">
        <v>0</v>
      </c>
      <c r="EI127" s="6"/>
      <c r="EJ127" s="4">
        <v>100</v>
      </c>
      <c r="EK127" s="4">
        <v>0</v>
      </c>
      <c r="EL127" s="4">
        <v>0</v>
      </c>
    </row>
    <row r="128" spans="1:142" x14ac:dyDescent="0.25">
      <c r="A128" s="37" t="s">
        <v>665</v>
      </c>
      <c r="B128" s="4" t="s">
        <v>666</v>
      </c>
      <c r="C128" s="4" t="s">
        <v>266</v>
      </c>
      <c r="D128" s="119" t="s">
        <v>664</v>
      </c>
      <c r="E128" s="4" t="s">
        <v>82</v>
      </c>
      <c r="F128" s="4">
        <v>98.44</v>
      </c>
      <c r="G128" s="6"/>
      <c r="H128" s="31">
        <v>25.6</v>
      </c>
      <c r="I128" s="4">
        <v>21.1</v>
      </c>
      <c r="J128" s="4">
        <v>1.9</v>
      </c>
      <c r="K128" s="4">
        <v>1.9</v>
      </c>
      <c r="L128" s="4">
        <v>0.7</v>
      </c>
      <c r="M128" s="31">
        <v>61.8</v>
      </c>
      <c r="N128" s="4">
        <v>87.4</v>
      </c>
      <c r="O128" s="4">
        <v>71</v>
      </c>
      <c r="P128" s="6"/>
      <c r="Q128" s="32">
        <v>25.3</v>
      </c>
      <c r="R128" s="4">
        <v>21.1</v>
      </c>
      <c r="S128" s="4">
        <v>1.9</v>
      </c>
      <c r="T128" s="4">
        <v>1.8</v>
      </c>
      <c r="U128" s="4">
        <v>0.4</v>
      </c>
      <c r="V128" s="31">
        <v>62.1</v>
      </c>
      <c r="W128" s="4">
        <v>87.4</v>
      </c>
      <c r="X128" s="4">
        <v>71</v>
      </c>
      <c r="Y128" s="5"/>
      <c r="Z128" s="6"/>
      <c r="AA128" s="4">
        <v>40212.01</v>
      </c>
      <c r="AB128" s="4">
        <v>3064713.68</v>
      </c>
      <c r="AC128" s="4">
        <v>2696563.64</v>
      </c>
      <c r="AD128" s="4">
        <v>82.53</v>
      </c>
      <c r="AE128" s="4">
        <v>6.27</v>
      </c>
      <c r="AF128" s="4"/>
      <c r="AG128" s="4">
        <v>50</v>
      </c>
      <c r="AH128" s="6"/>
      <c r="AI128" s="4">
        <v>25562.77</v>
      </c>
      <c r="AJ128" s="6"/>
      <c r="AK128" s="4"/>
      <c r="AL128" s="4">
        <v>10.029999999999999</v>
      </c>
      <c r="AM128" s="4">
        <v>6.64</v>
      </c>
      <c r="AN128" s="6"/>
      <c r="AO128" s="4">
        <v>1.22</v>
      </c>
      <c r="AP128" s="4"/>
      <c r="AQ128" s="4"/>
      <c r="AR128" s="4"/>
      <c r="AS128" s="4"/>
      <c r="AT128" s="4">
        <v>0.04</v>
      </c>
      <c r="AU128" s="4"/>
      <c r="AV128" s="4"/>
      <c r="AW128" s="4"/>
      <c r="AX128" s="4"/>
      <c r="AY128" s="4">
        <v>0.61</v>
      </c>
      <c r="AZ128" s="4"/>
      <c r="BA128" s="4">
        <v>1.31</v>
      </c>
      <c r="BB128" s="4">
        <v>0.26</v>
      </c>
      <c r="BC128" s="4"/>
      <c r="BD128" s="4"/>
      <c r="BE128" s="6"/>
      <c r="BF128" s="4">
        <v>807.8</v>
      </c>
      <c r="BG128" s="4">
        <v>36.19</v>
      </c>
      <c r="BH128" s="4">
        <v>8.67</v>
      </c>
      <c r="BI128" s="4"/>
      <c r="BJ128" s="4"/>
      <c r="BK128" s="4">
        <v>0.38</v>
      </c>
      <c r="BL128" s="4">
        <v>2.8</v>
      </c>
      <c r="BM128" s="4"/>
      <c r="BN128" s="4"/>
      <c r="BO128" s="4"/>
      <c r="BP128" s="6"/>
      <c r="BQ128" s="4"/>
      <c r="BR128" s="4">
        <v>4.43</v>
      </c>
      <c r="BS128" s="4"/>
      <c r="BT128" s="4"/>
      <c r="BU128" s="4"/>
      <c r="BV128" s="4"/>
      <c r="BW128" s="4"/>
      <c r="BX128" s="4"/>
      <c r="BY128" s="4">
        <v>0.01</v>
      </c>
      <c r="BZ128" s="4"/>
      <c r="CA128" s="4"/>
      <c r="CB128" s="4">
        <v>0.03</v>
      </c>
      <c r="CC128" s="4"/>
      <c r="CD128" s="4"/>
      <c r="CE128" s="4"/>
      <c r="CF128" s="4"/>
      <c r="CG128" s="5"/>
      <c r="CH128" s="6"/>
      <c r="CI128" s="4">
        <v>2696563.64</v>
      </c>
      <c r="CJ128" s="4"/>
      <c r="CK128" s="4">
        <v>12.64</v>
      </c>
      <c r="CL128" s="4">
        <v>32.85</v>
      </c>
      <c r="CM128" s="4">
        <v>66.48</v>
      </c>
      <c r="CN128" s="4">
        <v>71.08</v>
      </c>
      <c r="CO128" s="4"/>
      <c r="CP128" s="4"/>
      <c r="CQ128" s="6"/>
      <c r="CR128" s="6"/>
      <c r="CS128" s="4">
        <v>259.5</v>
      </c>
      <c r="CT128" s="4">
        <v>50</v>
      </c>
      <c r="CU128" s="6"/>
      <c r="CV128" s="4"/>
      <c r="CW128" s="4"/>
      <c r="CX128" s="6"/>
      <c r="CY128" s="4">
        <v>15.16</v>
      </c>
      <c r="CZ128" s="4">
        <v>50</v>
      </c>
      <c r="DA128" s="4">
        <v>135.96</v>
      </c>
      <c r="DB128" s="6"/>
      <c r="DC128" s="4">
        <v>0.05</v>
      </c>
      <c r="DD128" s="4">
        <v>50</v>
      </c>
      <c r="DE128" s="4">
        <v>201</v>
      </c>
      <c r="DF128" s="6"/>
      <c r="DG128" s="4"/>
      <c r="DH128" s="4"/>
      <c r="DI128" s="4"/>
      <c r="DJ128" s="6"/>
      <c r="DK128" s="4"/>
      <c r="DL128" s="4"/>
      <c r="DM128" s="4"/>
      <c r="DN128" s="6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>
        <v>0.69</v>
      </c>
      <c r="DZ128" s="4"/>
      <c r="EA128" s="4">
        <v>28.08</v>
      </c>
      <c r="EB128" s="4"/>
      <c r="EC128" s="4"/>
      <c r="ED128" s="5"/>
      <c r="EE128" s="6"/>
      <c r="EF128" s="4">
        <v>95.33</v>
      </c>
      <c r="EG128" s="4">
        <v>4.67</v>
      </c>
      <c r="EH128" s="4">
        <v>0</v>
      </c>
      <c r="EI128" s="6"/>
      <c r="EJ128" s="4">
        <v>100</v>
      </c>
      <c r="EK128" s="4">
        <v>0</v>
      </c>
      <c r="EL128" s="4">
        <v>0</v>
      </c>
    </row>
    <row r="129" spans="1:142" x14ac:dyDescent="0.25">
      <c r="A129" s="37" t="s">
        <v>667</v>
      </c>
      <c r="B129" s="4" t="s">
        <v>668</v>
      </c>
      <c r="C129" s="4" t="s">
        <v>266</v>
      </c>
      <c r="D129" s="119" t="s">
        <v>664</v>
      </c>
      <c r="E129" s="4" t="s">
        <v>82</v>
      </c>
      <c r="F129" s="4">
        <v>96.1</v>
      </c>
      <c r="G129" s="6"/>
      <c r="H129" s="31">
        <v>28</v>
      </c>
      <c r="I129" s="4">
        <v>24.1</v>
      </c>
      <c r="J129" s="4">
        <v>1.7</v>
      </c>
      <c r="K129" s="4">
        <v>1.5</v>
      </c>
      <c r="L129" s="4">
        <v>0.7</v>
      </c>
      <c r="M129" s="31">
        <v>59.4</v>
      </c>
      <c r="N129" s="4">
        <v>87.4</v>
      </c>
      <c r="O129" s="4">
        <v>68</v>
      </c>
      <c r="P129" s="6"/>
      <c r="Q129" s="32">
        <v>28</v>
      </c>
      <c r="R129" s="4">
        <v>24.1</v>
      </c>
      <c r="S129" s="4">
        <v>1.7</v>
      </c>
      <c r="T129" s="4">
        <v>1.8</v>
      </c>
      <c r="U129" s="4">
        <v>0.4</v>
      </c>
      <c r="V129" s="31">
        <v>59.4</v>
      </c>
      <c r="W129" s="4">
        <v>87.4</v>
      </c>
      <c r="X129" s="4">
        <v>68</v>
      </c>
      <c r="Y129" s="5"/>
      <c r="Z129" s="6"/>
      <c r="AA129" s="4">
        <v>57418.28</v>
      </c>
      <c r="AB129" s="4">
        <v>3836410.83</v>
      </c>
      <c r="AC129" s="4">
        <v>1793718.27</v>
      </c>
      <c r="AD129" s="4">
        <v>70.33</v>
      </c>
      <c r="AE129" s="4">
        <v>6.43</v>
      </c>
      <c r="AF129" s="4"/>
      <c r="AG129" s="4">
        <v>50</v>
      </c>
      <c r="AH129" s="6"/>
      <c r="AI129" s="4">
        <v>29602.55</v>
      </c>
      <c r="AJ129" s="6"/>
      <c r="AK129" s="4"/>
      <c r="AL129" s="4">
        <v>10.6</v>
      </c>
      <c r="AM129" s="4">
        <v>5.93</v>
      </c>
      <c r="AN129" s="6"/>
      <c r="AO129" s="4">
        <v>1.1299999999999999</v>
      </c>
      <c r="AP129" s="4">
        <v>0.01</v>
      </c>
      <c r="AQ129" s="4">
        <v>0.01</v>
      </c>
      <c r="AR129" s="4"/>
      <c r="AS129" s="4"/>
      <c r="AT129" s="4">
        <v>0.37</v>
      </c>
      <c r="AU129" s="4"/>
      <c r="AV129" s="4"/>
      <c r="AW129" s="4"/>
      <c r="AX129" s="4"/>
      <c r="AY129" s="4">
        <v>0.53</v>
      </c>
      <c r="AZ129" s="4">
        <v>0.01</v>
      </c>
      <c r="BA129" s="4">
        <v>1.29</v>
      </c>
      <c r="BB129" s="4">
        <v>7.0000000000000007E-2</v>
      </c>
      <c r="BC129" s="4">
        <v>7.0000000000000007E-2</v>
      </c>
      <c r="BD129" s="4">
        <v>0.02</v>
      </c>
      <c r="BE129" s="6"/>
      <c r="BF129" s="4">
        <v>646.98</v>
      </c>
      <c r="BG129" s="4">
        <v>25.68</v>
      </c>
      <c r="BH129" s="4">
        <v>7.59</v>
      </c>
      <c r="BI129" s="4">
        <v>0.08</v>
      </c>
      <c r="BJ129" s="4"/>
      <c r="BK129" s="4">
        <v>0.43</v>
      </c>
      <c r="BL129" s="4">
        <v>2.8</v>
      </c>
      <c r="BM129" s="4"/>
      <c r="BN129" s="4">
        <v>18.899999999999999</v>
      </c>
      <c r="BO129" s="4"/>
      <c r="BP129" s="6"/>
      <c r="BQ129" s="4">
        <v>0.03</v>
      </c>
      <c r="BR129" s="4">
        <v>4.28</v>
      </c>
      <c r="BS129" s="4"/>
      <c r="BT129" s="4"/>
      <c r="BU129" s="4"/>
      <c r="BV129" s="4"/>
      <c r="BW129" s="4"/>
      <c r="BX129" s="4"/>
      <c r="BY129" s="4">
        <v>0.01</v>
      </c>
      <c r="BZ129" s="4"/>
      <c r="CA129" s="4"/>
      <c r="CB129" s="4">
        <v>11.56</v>
      </c>
      <c r="CC129" s="4"/>
      <c r="CD129" s="4"/>
      <c r="CE129" s="4"/>
      <c r="CF129" s="4"/>
      <c r="CG129" s="5"/>
      <c r="CH129" s="6"/>
      <c r="CI129" s="4">
        <v>1794065.43</v>
      </c>
      <c r="CJ129" s="4"/>
      <c r="CK129" s="4">
        <v>13.43</v>
      </c>
      <c r="CL129" s="4">
        <v>24.72</v>
      </c>
      <c r="CM129" s="4">
        <v>80.069999999999993</v>
      </c>
      <c r="CN129" s="4"/>
      <c r="CO129" s="4"/>
      <c r="CP129" s="4"/>
      <c r="CQ129" s="6"/>
      <c r="CR129" s="6"/>
      <c r="CS129" s="4">
        <v>248.96</v>
      </c>
      <c r="CT129" s="4">
        <v>50</v>
      </c>
      <c r="CU129" s="6"/>
      <c r="CV129" s="4"/>
      <c r="CW129" s="4"/>
      <c r="CX129" s="6"/>
      <c r="CY129" s="4"/>
      <c r="CZ129" s="4"/>
      <c r="DA129" s="4"/>
      <c r="DB129" s="6"/>
      <c r="DC129" s="4"/>
      <c r="DD129" s="4"/>
      <c r="DE129" s="4"/>
      <c r="DF129" s="6"/>
      <c r="DG129" s="4"/>
      <c r="DH129" s="4"/>
      <c r="DI129" s="4"/>
      <c r="DJ129" s="6"/>
      <c r="DK129" s="4"/>
      <c r="DL129" s="4"/>
      <c r="DM129" s="4"/>
      <c r="DN129" s="6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>
        <v>1.01</v>
      </c>
      <c r="DZ129" s="4"/>
      <c r="EA129" s="4">
        <v>18.98</v>
      </c>
      <c r="EB129" s="4"/>
      <c r="EC129" s="4"/>
      <c r="ED129" s="5"/>
      <c r="EE129" s="6"/>
      <c r="EF129" s="4">
        <v>67.03</v>
      </c>
      <c r="EG129" s="4">
        <v>32.97</v>
      </c>
      <c r="EH129" s="4">
        <v>0</v>
      </c>
      <c r="EI129" s="6"/>
      <c r="EJ129" s="4">
        <v>100</v>
      </c>
      <c r="EK129" s="4">
        <v>0</v>
      </c>
      <c r="EL129" s="4">
        <v>0</v>
      </c>
    </row>
    <row r="130" spans="1:142" x14ac:dyDescent="0.25">
      <c r="A130" s="37" t="s">
        <v>669</v>
      </c>
      <c r="B130" s="4" t="s">
        <v>670</v>
      </c>
      <c r="C130" s="4" t="s">
        <v>266</v>
      </c>
      <c r="D130" s="119" t="s">
        <v>664</v>
      </c>
      <c r="E130" s="4" t="s">
        <v>82</v>
      </c>
      <c r="F130" s="4">
        <v>95</v>
      </c>
      <c r="G130" s="6"/>
      <c r="H130" s="31">
        <v>22.6</v>
      </c>
      <c r="I130" s="4">
        <v>18.100000000000001</v>
      </c>
      <c r="J130" s="4">
        <v>2.1</v>
      </c>
      <c r="K130" s="4">
        <v>1.7</v>
      </c>
      <c r="L130" s="4">
        <v>0.7</v>
      </c>
      <c r="M130" s="31">
        <v>64.8</v>
      </c>
      <c r="N130" s="4">
        <v>87.4</v>
      </c>
      <c r="O130" s="4">
        <v>74</v>
      </c>
      <c r="P130" s="6"/>
      <c r="Q130" s="32">
        <v>22.4</v>
      </c>
      <c r="R130" s="4">
        <v>18.100000000000001</v>
      </c>
      <c r="S130" s="4">
        <v>2.1</v>
      </c>
      <c r="T130" s="4">
        <v>1.8</v>
      </c>
      <c r="U130" s="4">
        <v>0.4</v>
      </c>
      <c r="V130" s="31">
        <v>65</v>
      </c>
      <c r="W130" s="4">
        <v>87.4</v>
      </c>
      <c r="X130" s="4">
        <v>74</v>
      </c>
      <c r="Y130" s="5"/>
      <c r="Z130" s="6"/>
      <c r="AA130" s="4">
        <v>44549.4</v>
      </c>
      <c r="AB130" s="4">
        <v>2109056.46</v>
      </c>
      <c r="AC130" s="4">
        <v>2109056.46</v>
      </c>
      <c r="AD130" s="4">
        <v>116.1</v>
      </c>
      <c r="AE130" s="4">
        <v>6.43</v>
      </c>
      <c r="AF130" s="4"/>
      <c r="AG130" s="4">
        <v>50</v>
      </c>
      <c r="AH130" s="6"/>
      <c r="AI130" s="4">
        <v>5097.68</v>
      </c>
      <c r="AJ130" s="6"/>
      <c r="AK130" s="4"/>
      <c r="AL130" s="4">
        <v>18.75</v>
      </c>
      <c r="AM130" s="4">
        <v>11.8</v>
      </c>
      <c r="AN130" s="6"/>
      <c r="AO130" s="4">
        <v>0.24</v>
      </c>
      <c r="AP130" s="4">
        <v>0.01</v>
      </c>
      <c r="AQ130" s="4">
        <v>0.01</v>
      </c>
      <c r="AR130" s="4"/>
      <c r="AS130" s="4"/>
      <c r="AT130" s="4">
        <v>0.37</v>
      </c>
      <c r="AU130" s="4"/>
      <c r="AV130" s="4"/>
      <c r="AW130" s="4"/>
      <c r="AX130" s="4"/>
      <c r="AY130" s="4">
        <v>0.12</v>
      </c>
      <c r="AZ130" s="4"/>
      <c r="BA130" s="4">
        <v>0.12</v>
      </c>
      <c r="BB130" s="4">
        <v>0.7</v>
      </c>
      <c r="BC130" s="4">
        <v>0.31</v>
      </c>
      <c r="BD130" s="4">
        <v>0.11</v>
      </c>
      <c r="BE130" s="6"/>
      <c r="BF130" s="4">
        <v>472.54</v>
      </c>
      <c r="BG130" s="4">
        <v>21.07</v>
      </c>
      <c r="BH130" s="4">
        <v>9.0299999999999994</v>
      </c>
      <c r="BI130" s="4"/>
      <c r="BJ130" s="4"/>
      <c r="BK130" s="4">
        <v>0.38</v>
      </c>
      <c r="BL130" s="4">
        <v>2.8</v>
      </c>
      <c r="BM130" s="4"/>
      <c r="BN130" s="4"/>
      <c r="BO130" s="4"/>
      <c r="BP130" s="6"/>
      <c r="BQ130" s="4">
        <v>0.01</v>
      </c>
      <c r="BR130" s="4">
        <v>4.37</v>
      </c>
      <c r="BS130" s="4"/>
      <c r="BT130" s="4"/>
      <c r="BU130" s="4"/>
      <c r="BV130" s="4"/>
      <c r="BW130" s="4"/>
      <c r="BX130" s="4"/>
      <c r="BY130" s="4">
        <v>0.02</v>
      </c>
      <c r="BZ130" s="4"/>
      <c r="CA130" s="4"/>
      <c r="CB130" s="4">
        <v>0.02</v>
      </c>
      <c r="CC130" s="4"/>
      <c r="CD130" s="4"/>
      <c r="CE130" s="4"/>
      <c r="CF130" s="4"/>
      <c r="CG130" s="5"/>
      <c r="CH130" s="6"/>
      <c r="CI130" s="4">
        <v>2109056.46</v>
      </c>
      <c r="CJ130" s="4"/>
      <c r="CK130" s="4">
        <v>11.49</v>
      </c>
      <c r="CL130" s="4">
        <v>34.409999999999997</v>
      </c>
      <c r="CM130" s="4">
        <v>73.77</v>
      </c>
      <c r="CN130" s="4">
        <v>75.69</v>
      </c>
      <c r="CO130" s="4"/>
      <c r="CP130" s="4"/>
      <c r="CQ130" s="6"/>
      <c r="CR130" s="6"/>
      <c r="CS130" s="4">
        <v>244.85</v>
      </c>
      <c r="CT130" s="4">
        <v>50</v>
      </c>
      <c r="CU130" s="6"/>
      <c r="CV130" s="4"/>
      <c r="CW130" s="4"/>
      <c r="CX130" s="6"/>
      <c r="CY130" s="4">
        <v>21.27</v>
      </c>
      <c r="CZ130" s="4">
        <v>50</v>
      </c>
      <c r="DA130" s="4">
        <v>115.2</v>
      </c>
      <c r="DB130" s="6"/>
      <c r="DC130" s="4"/>
      <c r="DD130" s="4"/>
      <c r="DE130" s="4"/>
      <c r="DF130" s="6"/>
      <c r="DG130" s="4"/>
      <c r="DH130" s="4"/>
      <c r="DI130" s="4"/>
      <c r="DJ130" s="6"/>
      <c r="DK130" s="4"/>
      <c r="DL130" s="4"/>
      <c r="DM130" s="4"/>
      <c r="DN130" s="6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>
        <v>1.1100000000000001</v>
      </c>
      <c r="DZ130" s="4"/>
      <c r="EA130" s="4">
        <v>36.17</v>
      </c>
      <c r="EB130" s="4"/>
      <c r="EC130" s="4"/>
      <c r="ED130" s="5"/>
      <c r="EE130" s="6"/>
      <c r="EF130" s="4">
        <v>84.91</v>
      </c>
      <c r="EG130" s="4">
        <v>15.09</v>
      </c>
      <c r="EH130" s="4">
        <v>0</v>
      </c>
      <c r="EI130" s="6"/>
      <c r="EJ130" s="4">
        <v>100</v>
      </c>
      <c r="EK130" s="4">
        <v>0</v>
      </c>
      <c r="EL130" s="4">
        <v>0</v>
      </c>
    </row>
    <row r="131" spans="1:142" x14ac:dyDescent="0.25">
      <c r="A131" s="37" t="s">
        <v>274</v>
      </c>
      <c r="B131" s="4" t="s">
        <v>275</v>
      </c>
      <c r="C131" s="4" t="s">
        <v>276</v>
      </c>
      <c r="D131" s="119" t="s">
        <v>671</v>
      </c>
      <c r="E131" s="4" t="s">
        <v>82</v>
      </c>
      <c r="F131" s="4">
        <v>96.91</v>
      </c>
      <c r="G131" s="6"/>
      <c r="H131" s="31">
        <v>20.3</v>
      </c>
      <c r="I131" s="4">
        <v>17.3</v>
      </c>
      <c r="J131" s="4">
        <v>0.9</v>
      </c>
      <c r="K131" s="4">
        <v>1.4</v>
      </c>
      <c r="L131" s="4">
        <v>0.7</v>
      </c>
      <c r="M131" s="31">
        <v>67.099999999999994</v>
      </c>
      <c r="N131" s="4">
        <v>87.4</v>
      </c>
      <c r="O131" s="4">
        <v>77</v>
      </c>
      <c r="P131" s="6"/>
      <c r="Q131" s="32">
        <v>19.899999999999999</v>
      </c>
      <c r="R131" s="4">
        <v>17.3</v>
      </c>
      <c r="S131" s="4">
        <v>0.9</v>
      </c>
      <c r="T131" s="4">
        <v>1.2</v>
      </c>
      <c r="U131" s="4">
        <v>0.4</v>
      </c>
      <c r="V131" s="31">
        <v>67.5</v>
      </c>
      <c r="W131" s="4">
        <v>87.4</v>
      </c>
      <c r="X131" s="4">
        <v>77</v>
      </c>
      <c r="Y131" s="5"/>
      <c r="Z131" s="6"/>
      <c r="AA131" s="4">
        <v>40104.339999999997</v>
      </c>
      <c r="AB131" s="4">
        <v>2849105.32</v>
      </c>
      <c r="AC131" s="4">
        <v>2849105.32</v>
      </c>
      <c r="AD131" s="4">
        <v>77.69</v>
      </c>
      <c r="AE131" s="4">
        <v>10.16</v>
      </c>
      <c r="AF131" s="4"/>
      <c r="AG131" s="4">
        <v>50</v>
      </c>
      <c r="AH131" s="6"/>
      <c r="AI131" s="4">
        <v>11630.18</v>
      </c>
      <c r="AJ131" s="6"/>
      <c r="AK131" s="4"/>
      <c r="AL131" s="4">
        <v>6.23</v>
      </c>
      <c r="AM131" s="4">
        <v>2.54</v>
      </c>
      <c r="AN131" s="6"/>
      <c r="AO131" s="4">
        <v>0.5</v>
      </c>
      <c r="AP131" s="4"/>
      <c r="AQ131" s="4"/>
      <c r="AR131" s="4"/>
      <c r="AS131" s="4"/>
      <c r="AT131" s="4"/>
      <c r="AU131" s="4"/>
      <c r="AV131" s="4"/>
      <c r="AW131" s="4"/>
      <c r="AX131" s="4"/>
      <c r="AY131" s="4">
        <v>0.25</v>
      </c>
      <c r="AZ131" s="4"/>
      <c r="BA131" s="4">
        <v>0.5</v>
      </c>
      <c r="BB131" s="4">
        <v>0.74</v>
      </c>
      <c r="BC131" s="4">
        <v>0.2</v>
      </c>
      <c r="BD131" s="4">
        <v>0.88</v>
      </c>
      <c r="BE131" s="6"/>
      <c r="BF131" s="4">
        <v>638.05999999999995</v>
      </c>
      <c r="BG131" s="4">
        <v>32.909999999999997</v>
      </c>
      <c r="BH131" s="4">
        <v>2.52</v>
      </c>
      <c r="BI131" s="4"/>
      <c r="BJ131" s="4"/>
      <c r="BK131" s="4">
        <v>0.38</v>
      </c>
      <c r="BL131" s="4">
        <v>2.8</v>
      </c>
      <c r="BM131" s="4"/>
      <c r="BN131" s="4"/>
      <c r="BO131" s="4"/>
      <c r="BP131" s="6"/>
      <c r="BQ131" s="4">
        <v>0.09</v>
      </c>
      <c r="BR131" s="4">
        <v>4.54</v>
      </c>
      <c r="BS131" s="4"/>
      <c r="BT131" s="4"/>
      <c r="BU131" s="4"/>
      <c r="BV131" s="4"/>
      <c r="BW131" s="4"/>
      <c r="BX131" s="4"/>
      <c r="BY131" s="4">
        <v>7.0000000000000007E-2</v>
      </c>
      <c r="BZ131" s="4"/>
      <c r="CA131" s="4"/>
      <c r="CB131" s="4"/>
      <c r="CC131" s="4"/>
      <c r="CD131" s="4"/>
      <c r="CE131" s="4"/>
      <c r="CF131" s="4"/>
      <c r="CG131" s="5"/>
      <c r="CH131" s="6"/>
      <c r="CI131" s="4">
        <v>2887732.12</v>
      </c>
      <c r="CJ131" s="4"/>
      <c r="CK131" s="4">
        <v>22.69</v>
      </c>
      <c r="CL131" s="4">
        <v>14.11</v>
      </c>
      <c r="CM131" s="4">
        <v>77.58</v>
      </c>
      <c r="CN131" s="4">
        <v>63.37</v>
      </c>
      <c r="CO131" s="4"/>
      <c r="CP131" s="4"/>
      <c r="CQ131" s="6"/>
      <c r="CR131" s="6"/>
      <c r="CS131" s="4">
        <v>270.93</v>
      </c>
      <c r="CT131" s="4">
        <v>50</v>
      </c>
      <c r="CU131" s="6"/>
      <c r="CV131" s="4"/>
      <c r="CW131" s="4"/>
      <c r="CX131" s="6"/>
      <c r="CY131" s="4">
        <v>15.79</v>
      </c>
      <c r="CZ131" s="4">
        <v>47.82</v>
      </c>
      <c r="DA131" s="4">
        <v>32.9</v>
      </c>
      <c r="DB131" s="6"/>
      <c r="DC131" s="4"/>
      <c r="DD131" s="4"/>
      <c r="DE131" s="4"/>
      <c r="DF131" s="6"/>
      <c r="DG131" s="4"/>
      <c r="DH131" s="4"/>
      <c r="DI131" s="4"/>
      <c r="DJ131" s="6"/>
      <c r="DK131" s="4"/>
      <c r="DL131" s="4"/>
      <c r="DM131" s="4"/>
      <c r="DN131" s="6"/>
      <c r="DO131" s="4"/>
      <c r="DP131" s="4"/>
      <c r="DQ131" s="4"/>
      <c r="DR131" s="4"/>
      <c r="DS131" s="4">
        <v>0.02</v>
      </c>
      <c r="DT131" s="4"/>
      <c r="DU131" s="4"/>
      <c r="DV131" s="4"/>
      <c r="DW131" s="4"/>
      <c r="DX131" s="4"/>
      <c r="DY131" s="4">
        <v>0.55000000000000004</v>
      </c>
      <c r="DZ131" s="4"/>
      <c r="EA131" s="4"/>
      <c r="EB131" s="4"/>
      <c r="EC131" s="4"/>
      <c r="ED131" s="5"/>
      <c r="EE131" s="6"/>
      <c r="EF131" s="4">
        <v>56.99</v>
      </c>
      <c r="EG131" s="4">
        <v>43.01</v>
      </c>
      <c r="EH131" s="4">
        <v>0</v>
      </c>
      <c r="EI131" s="6"/>
      <c r="EJ131" s="4">
        <v>41.19</v>
      </c>
      <c r="EK131" s="4">
        <v>48.81</v>
      </c>
      <c r="EL131" s="4">
        <v>0</v>
      </c>
    </row>
    <row r="132" spans="1:142" x14ac:dyDescent="0.25">
      <c r="A132" s="37" t="s">
        <v>672</v>
      </c>
      <c r="B132" s="4" t="s">
        <v>673</v>
      </c>
      <c r="C132" s="4" t="s">
        <v>674</v>
      </c>
      <c r="D132" s="119" t="s">
        <v>675</v>
      </c>
      <c r="E132" s="4" t="s">
        <v>82</v>
      </c>
      <c r="F132" s="4" t="e">
        <v>#N/A</v>
      </c>
      <c r="G132" s="6"/>
      <c r="H132" s="31">
        <v>38.6</v>
      </c>
      <c r="I132" s="4">
        <v>34.9</v>
      </c>
      <c r="J132" s="4">
        <v>1.1000000000000001</v>
      </c>
      <c r="K132" s="4">
        <v>1.9</v>
      </c>
      <c r="L132" s="4">
        <v>0.7</v>
      </c>
      <c r="M132" s="31">
        <v>48.8</v>
      </c>
      <c r="N132" s="4">
        <v>87.4</v>
      </c>
      <c r="O132" s="4">
        <v>56</v>
      </c>
      <c r="P132" s="6"/>
      <c r="Q132" s="32">
        <v>38.200000000000003</v>
      </c>
      <c r="R132" s="4">
        <v>34.9</v>
      </c>
      <c r="S132" s="4">
        <v>1.1000000000000001</v>
      </c>
      <c r="T132" s="4">
        <v>1.8</v>
      </c>
      <c r="U132" s="4">
        <v>0.4</v>
      </c>
      <c r="V132" s="31">
        <v>49.2</v>
      </c>
      <c r="W132" s="4">
        <v>87.4</v>
      </c>
      <c r="X132" s="4">
        <v>56</v>
      </c>
      <c r="Y132" s="5"/>
      <c r="Z132" s="6"/>
      <c r="AA132" s="4">
        <v>12945.28</v>
      </c>
      <c r="AB132" s="4">
        <v>1106436.18</v>
      </c>
      <c r="AC132" s="4">
        <v>1106436.18</v>
      </c>
      <c r="AD132" s="4">
        <v>40.82</v>
      </c>
      <c r="AE132" s="4">
        <v>7.96</v>
      </c>
      <c r="AF132" s="4"/>
      <c r="AG132" s="4">
        <v>50</v>
      </c>
      <c r="AH132" s="6"/>
      <c r="AI132" s="4">
        <v>12945.28</v>
      </c>
      <c r="AJ132" s="6"/>
      <c r="AK132" s="4"/>
      <c r="AL132" s="4">
        <v>12</v>
      </c>
      <c r="AM132" s="4">
        <v>5</v>
      </c>
      <c r="AN132" s="6"/>
      <c r="AO132" s="4">
        <v>2</v>
      </c>
      <c r="AP132" s="4"/>
      <c r="AQ132" s="4"/>
      <c r="AR132" s="4"/>
      <c r="AS132" s="4"/>
      <c r="AT132" s="4"/>
      <c r="AU132" s="4"/>
      <c r="AV132" s="4"/>
      <c r="AW132" s="4"/>
      <c r="AX132" s="4"/>
      <c r="AY132" s="4">
        <v>1</v>
      </c>
      <c r="AZ132" s="4"/>
      <c r="BA132" s="4">
        <v>2</v>
      </c>
      <c r="BB132" s="4"/>
      <c r="BC132" s="4"/>
      <c r="BD132" s="4"/>
      <c r="BE132" s="6"/>
      <c r="BF132" s="4">
        <v>1000</v>
      </c>
      <c r="BG132" s="4">
        <v>42.8</v>
      </c>
      <c r="BH132" s="4">
        <v>10.08</v>
      </c>
      <c r="BI132" s="4"/>
      <c r="BJ132" s="4"/>
      <c r="BK132" s="4">
        <v>0.38</v>
      </c>
      <c r="BL132" s="4">
        <v>2.8</v>
      </c>
      <c r="BM132" s="4"/>
      <c r="BN132" s="4"/>
      <c r="BO132" s="4"/>
      <c r="BP132" s="6"/>
      <c r="BQ132" s="4"/>
      <c r="BR132" s="4">
        <v>6</v>
      </c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5"/>
      <c r="CH132" s="6"/>
      <c r="CI132" s="4">
        <v>1486262.92</v>
      </c>
      <c r="CJ132" s="4"/>
      <c r="CK132" s="4">
        <v>15.48</v>
      </c>
      <c r="CL132" s="4">
        <v>21.45</v>
      </c>
      <c r="CM132" s="4">
        <v>61.24</v>
      </c>
      <c r="CN132" s="4">
        <v>22.81</v>
      </c>
      <c r="CO132" s="4">
        <v>1.73</v>
      </c>
      <c r="CP132" s="4">
        <v>49</v>
      </c>
      <c r="CQ132" s="6"/>
      <c r="CR132" s="6"/>
      <c r="CS132" s="4">
        <v>253.67</v>
      </c>
      <c r="CT132" s="4">
        <v>49</v>
      </c>
      <c r="CU132" s="6"/>
      <c r="CV132" s="4"/>
      <c r="CW132" s="4"/>
      <c r="CX132" s="6"/>
      <c r="CY132" s="4"/>
      <c r="CZ132" s="4"/>
      <c r="DA132" s="4"/>
      <c r="DB132" s="6"/>
      <c r="DC132" s="4"/>
      <c r="DD132" s="4"/>
      <c r="DE132" s="4"/>
      <c r="DF132" s="6"/>
      <c r="DG132" s="4"/>
      <c r="DH132" s="4"/>
      <c r="DI132" s="4"/>
      <c r="DJ132" s="6"/>
      <c r="DK132" s="4">
        <v>0.09</v>
      </c>
      <c r="DL132" s="4">
        <v>45</v>
      </c>
      <c r="DM132" s="4">
        <v>15.6</v>
      </c>
      <c r="DN132" s="6"/>
      <c r="DO132" s="4"/>
      <c r="DP132" s="4"/>
      <c r="DQ132" s="4"/>
      <c r="DR132" s="4"/>
      <c r="DS132" s="4">
        <v>0.01</v>
      </c>
      <c r="DT132" s="4"/>
      <c r="DU132" s="4"/>
      <c r="DV132" s="4"/>
      <c r="DW132" s="4"/>
      <c r="DX132" s="4"/>
      <c r="DY132" s="4">
        <v>0.61</v>
      </c>
      <c r="DZ132" s="4"/>
      <c r="EA132" s="4"/>
      <c r="EB132" s="4"/>
      <c r="EC132" s="4"/>
      <c r="ED132" s="5"/>
      <c r="EE132" s="6"/>
      <c r="EF132" s="4">
        <v>100</v>
      </c>
      <c r="EG132" s="4">
        <v>0</v>
      </c>
      <c r="EH132" s="4">
        <v>0</v>
      </c>
      <c r="EI132" s="6"/>
      <c r="EJ132" s="4">
        <v>100</v>
      </c>
      <c r="EK132" s="4">
        <v>0</v>
      </c>
      <c r="EL132" s="4">
        <v>0</v>
      </c>
    </row>
    <row r="133" spans="1:142" x14ac:dyDescent="0.25">
      <c r="A133" s="37" t="s">
        <v>676</v>
      </c>
      <c r="B133" s="4" t="s">
        <v>677</v>
      </c>
      <c r="C133" s="4" t="s">
        <v>678</v>
      </c>
      <c r="D133" s="119" t="s">
        <v>281</v>
      </c>
      <c r="E133" s="4" t="s">
        <v>82</v>
      </c>
      <c r="F133" s="4">
        <v>98.73</v>
      </c>
      <c r="G133" s="6"/>
      <c r="H133" s="31">
        <v>33.6</v>
      </c>
      <c r="I133" s="4">
        <v>30</v>
      </c>
      <c r="J133" s="4">
        <v>1.1000000000000001</v>
      </c>
      <c r="K133" s="4">
        <v>1.9</v>
      </c>
      <c r="L133" s="4">
        <v>0.7</v>
      </c>
      <c r="M133" s="31">
        <v>53.8</v>
      </c>
      <c r="N133" s="4">
        <v>87.4</v>
      </c>
      <c r="O133" s="4">
        <v>62</v>
      </c>
      <c r="P133" s="6"/>
      <c r="Q133" s="32">
        <v>33.299999999999997</v>
      </c>
      <c r="R133" s="4">
        <v>30</v>
      </c>
      <c r="S133" s="4">
        <v>1.1000000000000001</v>
      </c>
      <c r="T133" s="4">
        <v>1.8</v>
      </c>
      <c r="U133" s="4">
        <v>0.4</v>
      </c>
      <c r="V133" s="31">
        <v>54.1</v>
      </c>
      <c r="W133" s="4">
        <v>87.4</v>
      </c>
      <c r="X133" s="4">
        <v>62</v>
      </c>
      <c r="Y133" s="5"/>
      <c r="Z133" s="6"/>
      <c r="AA133" s="4">
        <v>64545.37</v>
      </c>
      <c r="AB133" s="4">
        <v>4675894.41</v>
      </c>
      <c r="AC133" s="4">
        <v>2563066.63</v>
      </c>
      <c r="AD133" s="4">
        <v>39.729999999999997</v>
      </c>
      <c r="AE133" s="4">
        <v>8.67</v>
      </c>
      <c r="AF133" s="4"/>
      <c r="AG133" s="4">
        <v>50</v>
      </c>
      <c r="AH133" s="6"/>
      <c r="AI133" s="4">
        <v>31870.18</v>
      </c>
      <c r="AJ133" s="6"/>
      <c r="AK133" s="4"/>
      <c r="AL133" s="4">
        <v>10.58</v>
      </c>
      <c r="AM133" s="4">
        <v>4.5999999999999996</v>
      </c>
      <c r="AN133" s="6"/>
      <c r="AO133" s="4">
        <v>1.2</v>
      </c>
      <c r="AP133" s="4"/>
      <c r="AQ133" s="4">
        <v>0.04</v>
      </c>
      <c r="AR133" s="4"/>
      <c r="AS133" s="4"/>
      <c r="AT133" s="4">
        <v>0.14000000000000001</v>
      </c>
      <c r="AU133" s="4">
        <v>0.22</v>
      </c>
      <c r="AV133" s="4"/>
      <c r="AW133" s="4"/>
      <c r="AX133" s="4"/>
      <c r="AY133" s="4">
        <v>0.57999999999999996</v>
      </c>
      <c r="AZ133" s="4"/>
      <c r="BA133" s="4">
        <v>1.25</v>
      </c>
      <c r="BB133" s="4"/>
      <c r="BC133" s="4">
        <v>0.01</v>
      </c>
      <c r="BD133" s="4"/>
      <c r="BE133" s="6"/>
      <c r="BF133" s="4">
        <v>1213.8</v>
      </c>
      <c r="BG133" s="4">
        <v>34.06</v>
      </c>
      <c r="BH133" s="4">
        <v>5.81</v>
      </c>
      <c r="BI133" s="4"/>
      <c r="BJ133" s="4"/>
      <c r="BK133" s="4">
        <v>0.38</v>
      </c>
      <c r="BL133" s="4">
        <v>2.8</v>
      </c>
      <c r="BM133" s="4"/>
      <c r="BN133" s="4"/>
      <c r="BO133" s="4"/>
      <c r="BP133" s="6"/>
      <c r="BQ133" s="4"/>
      <c r="BR133" s="4">
        <v>3.46</v>
      </c>
      <c r="BS133" s="4">
        <v>2.7</v>
      </c>
      <c r="BT133" s="4">
        <v>9</v>
      </c>
      <c r="BU133" s="4"/>
      <c r="BV133" s="4"/>
      <c r="BW133" s="4"/>
      <c r="BX133" s="4"/>
      <c r="BY133" s="4">
        <v>0.09</v>
      </c>
      <c r="BZ133" s="4"/>
      <c r="CA133" s="4"/>
      <c r="CB133" s="4"/>
      <c r="CC133" s="4"/>
      <c r="CD133" s="4"/>
      <c r="CE133" s="4"/>
      <c r="CF133" s="4"/>
      <c r="CG133" s="5"/>
      <c r="CH133" s="6"/>
      <c r="CI133" s="4">
        <v>2595972.65</v>
      </c>
      <c r="CJ133" s="4"/>
      <c r="CK133" s="4">
        <v>20.84</v>
      </c>
      <c r="CL133" s="4">
        <v>22.71</v>
      </c>
      <c r="CM133" s="4">
        <v>54.91</v>
      </c>
      <c r="CN133" s="4">
        <v>4.68</v>
      </c>
      <c r="CO133" s="4">
        <v>15.63</v>
      </c>
      <c r="CP133" s="4">
        <v>50.35</v>
      </c>
      <c r="CQ133" s="6"/>
      <c r="CR133" s="6"/>
      <c r="CS133" s="4">
        <v>236.6</v>
      </c>
      <c r="CT133" s="4">
        <v>50</v>
      </c>
      <c r="CU133" s="6"/>
      <c r="CV133" s="4"/>
      <c r="CW133" s="4"/>
      <c r="CX133" s="6"/>
      <c r="CY133" s="4"/>
      <c r="CZ133" s="4"/>
      <c r="DA133" s="4"/>
      <c r="DB133" s="6"/>
      <c r="DC133" s="4"/>
      <c r="DD133" s="4"/>
      <c r="DE133" s="4"/>
      <c r="DF133" s="6"/>
      <c r="DG133" s="4"/>
      <c r="DH133" s="4"/>
      <c r="DI133" s="4"/>
      <c r="DJ133" s="6"/>
      <c r="DK133" s="4">
        <v>7.0000000000000007E-2</v>
      </c>
      <c r="DL133" s="4">
        <v>45</v>
      </c>
      <c r="DM133" s="4">
        <v>95.7</v>
      </c>
      <c r="DN133" s="6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>
        <v>0.4</v>
      </c>
      <c r="DZ133" s="4"/>
      <c r="EA133" s="4"/>
      <c r="EB133" s="4"/>
      <c r="EC133" s="4"/>
      <c r="ED133" s="5"/>
      <c r="EE133" s="6"/>
      <c r="EF133" s="4">
        <v>100</v>
      </c>
      <c r="EG133" s="4">
        <v>0</v>
      </c>
      <c r="EH133" s="4">
        <v>0</v>
      </c>
      <c r="EI133" s="6"/>
      <c r="EJ133" s="4">
        <v>100</v>
      </c>
      <c r="EK133" s="4">
        <v>0</v>
      </c>
      <c r="EL133" s="4">
        <v>0</v>
      </c>
    </row>
    <row r="134" spans="1:142" x14ac:dyDescent="0.25">
      <c r="A134" s="37" t="s">
        <v>679</v>
      </c>
      <c r="B134" s="4" t="s">
        <v>680</v>
      </c>
      <c r="C134" s="4" t="s">
        <v>678</v>
      </c>
      <c r="D134" s="119" t="s">
        <v>281</v>
      </c>
      <c r="E134" s="4" t="s">
        <v>82</v>
      </c>
      <c r="F134" s="4">
        <v>98.59</v>
      </c>
      <c r="G134" s="6"/>
      <c r="H134" s="31">
        <v>26.4</v>
      </c>
      <c r="I134" s="4">
        <v>22.8</v>
      </c>
      <c r="J134" s="4">
        <v>1</v>
      </c>
      <c r="K134" s="4">
        <v>1.9</v>
      </c>
      <c r="L134" s="4">
        <v>0.7</v>
      </c>
      <c r="M134" s="31">
        <v>61</v>
      </c>
      <c r="N134" s="4">
        <v>87.4</v>
      </c>
      <c r="O134" s="4">
        <v>70</v>
      </c>
      <c r="P134" s="6"/>
      <c r="Q134" s="32">
        <v>26</v>
      </c>
      <c r="R134" s="4">
        <v>22.8</v>
      </c>
      <c r="S134" s="4">
        <v>1</v>
      </c>
      <c r="T134" s="4">
        <v>1.8</v>
      </c>
      <c r="U134" s="4">
        <v>0.4</v>
      </c>
      <c r="V134" s="31">
        <v>61.4</v>
      </c>
      <c r="W134" s="4">
        <v>87.4</v>
      </c>
      <c r="X134" s="4">
        <v>70</v>
      </c>
      <c r="Y134" s="5"/>
      <c r="Z134" s="6"/>
      <c r="AA134" s="4">
        <v>26551.17</v>
      </c>
      <c r="AB134" s="4">
        <v>2084315.54</v>
      </c>
      <c r="AC134" s="4">
        <v>2084315.54</v>
      </c>
      <c r="AD134" s="4">
        <v>83.55</v>
      </c>
      <c r="AE134" s="4">
        <v>10.42</v>
      </c>
      <c r="AF134" s="4"/>
      <c r="AG134" s="4"/>
      <c r="AH134" s="6"/>
      <c r="AI134" s="4">
        <v>14033.2</v>
      </c>
      <c r="AJ134" s="6"/>
      <c r="AK134" s="4"/>
      <c r="AL134" s="4">
        <v>9.0500000000000007</v>
      </c>
      <c r="AM134" s="4">
        <v>3.95</v>
      </c>
      <c r="AN134" s="6"/>
      <c r="AO134" s="4">
        <v>0.92</v>
      </c>
      <c r="AP134" s="4"/>
      <c r="AQ134" s="4">
        <v>0.01</v>
      </c>
      <c r="AR134" s="4"/>
      <c r="AS134" s="4"/>
      <c r="AT134" s="4"/>
      <c r="AU134" s="4">
        <v>0.12</v>
      </c>
      <c r="AV134" s="4"/>
      <c r="AW134" s="4"/>
      <c r="AX134" s="4"/>
      <c r="AY134" s="4">
        <v>0.46</v>
      </c>
      <c r="AZ134" s="4"/>
      <c r="BA134" s="4">
        <v>0.91</v>
      </c>
      <c r="BB134" s="4"/>
      <c r="BC134" s="4">
        <v>0.01</v>
      </c>
      <c r="BD134" s="4"/>
      <c r="BE134" s="6"/>
      <c r="BF134" s="4">
        <v>684.93</v>
      </c>
      <c r="BG134" s="4">
        <v>36.630000000000003</v>
      </c>
      <c r="BH134" s="4">
        <v>4.3</v>
      </c>
      <c r="BI134" s="4">
        <v>0.43</v>
      </c>
      <c r="BJ134" s="4"/>
      <c r="BK134" s="4">
        <v>0.38</v>
      </c>
      <c r="BL134" s="4">
        <v>2.8</v>
      </c>
      <c r="BM134" s="4"/>
      <c r="BN134" s="4">
        <v>75</v>
      </c>
      <c r="BO134" s="4"/>
      <c r="BP134" s="6"/>
      <c r="BQ134" s="4"/>
      <c r="BR134" s="4">
        <v>2.74</v>
      </c>
      <c r="BS134" s="4">
        <v>3.28</v>
      </c>
      <c r="BT134" s="4">
        <v>9</v>
      </c>
      <c r="BU134" s="4"/>
      <c r="BV134" s="4"/>
      <c r="BW134" s="4"/>
      <c r="BX134" s="4"/>
      <c r="BY134" s="4">
        <v>0.12</v>
      </c>
      <c r="BZ134" s="4"/>
      <c r="CA134" s="4"/>
      <c r="CB134" s="4"/>
      <c r="CC134" s="4"/>
      <c r="CD134" s="4"/>
      <c r="CE134" s="4"/>
      <c r="CF134" s="4"/>
      <c r="CG134" s="5"/>
      <c r="CH134" s="6"/>
      <c r="CI134" s="4">
        <v>2114058.7999999998</v>
      </c>
      <c r="CJ134" s="4"/>
      <c r="CK134" s="4">
        <v>8.41</v>
      </c>
      <c r="CL134" s="4">
        <v>35.869999999999997</v>
      </c>
      <c r="CM134" s="4">
        <v>54.26</v>
      </c>
      <c r="CN134" s="4">
        <v>50.05</v>
      </c>
      <c r="CO134" s="4">
        <v>14.68</v>
      </c>
      <c r="CP134" s="4">
        <v>46.8</v>
      </c>
      <c r="CQ134" s="6"/>
      <c r="CR134" s="6"/>
      <c r="CS134" s="4">
        <v>233.03</v>
      </c>
      <c r="CT134" s="4">
        <v>47</v>
      </c>
      <c r="CU134" s="6"/>
      <c r="CV134" s="4"/>
      <c r="CW134" s="4"/>
      <c r="CX134" s="6"/>
      <c r="CY134" s="4"/>
      <c r="CZ134" s="4"/>
      <c r="DA134" s="4"/>
      <c r="DB134" s="6"/>
      <c r="DC134" s="4"/>
      <c r="DD134" s="4"/>
      <c r="DE134" s="4"/>
      <c r="DF134" s="6"/>
      <c r="DG134" s="4"/>
      <c r="DH134" s="4"/>
      <c r="DI134" s="4"/>
      <c r="DJ134" s="6"/>
      <c r="DK134" s="4"/>
      <c r="DL134" s="4"/>
      <c r="DM134" s="4"/>
      <c r="DN134" s="6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>
        <v>0.4</v>
      </c>
      <c r="DZ134" s="4"/>
      <c r="EA134" s="4"/>
      <c r="EB134" s="4"/>
      <c r="EC134" s="4"/>
      <c r="ED134" s="5"/>
      <c r="EE134" s="6"/>
      <c r="EF134" s="4">
        <v>100</v>
      </c>
      <c r="EG134" s="4">
        <v>0</v>
      </c>
      <c r="EH134" s="4">
        <v>0</v>
      </c>
      <c r="EI134" s="6"/>
      <c r="EJ134" s="4">
        <v>100</v>
      </c>
      <c r="EK134" s="4">
        <v>0</v>
      </c>
      <c r="EL134" s="4">
        <v>0</v>
      </c>
    </row>
    <row r="135" spans="1:142" x14ac:dyDescent="0.25">
      <c r="A135" s="37" t="s">
        <v>681</v>
      </c>
      <c r="B135" s="4" t="s">
        <v>682</v>
      </c>
      <c r="C135" s="4" t="s">
        <v>683</v>
      </c>
      <c r="D135" s="119" t="s">
        <v>684</v>
      </c>
      <c r="E135" s="4" t="s">
        <v>82</v>
      </c>
      <c r="F135" s="4">
        <v>94.63</v>
      </c>
      <c r="G135" s="6"/>
      <c r="H135" s="31">
        <v>31.7</v>
      </c>
      <c r="I135" s="4">
        <v>28.4</v>
      </c>
      <c r="J135" s="4">
        <v>1</v>
      </c>
      <c r="K135" s="4">
        <v>1.6</v>
      </c>
      <c r="L135" s="4">
        <v>0.7</v>
      </c>
      <c r="M135" s="31">
        <v>55.7</v>
      </c>
      <c r="N135" s="4">
        <v>87.4</v>
      </c>
      <c r="O135" s="4">
        <v>64</v>
      </c>
      <c r="P135" s="6"/>
      <c r="Q135" s="32">
        <v>31.3</v>
      </c>
      <c r="R135" s="4">
        <v>28.4</v>
      </c>
      <c r="S135" s="4">
        <v>1</v>
      </c>
      <c r="T135" s="4">
        <v>1.4</v>
      </c>
      <c r="U135" s="4">
        <v>0.4</v>
      </c>
      <c r="V135" s="31">
        <v>56.1</v>
      </c>
      <c r="W135" s="4">
        <v>87.4</v>
      </c>
      <c r="X135" s="4">
        <v>64</v>
      </c>
      <c r="Y135" s="5"/>
      <c r="Z135" s="6"/>
      <c r="AA135" s="4">
        <v>32538.6</v>
      </c>
      <c r="AB135" s="4">
        <v>2156883.54</v>
      </c>
      <c r="AC135" s="4">
        <v>2156883.54</v>
      </c>
      <c r="AD135" s="4">
        <v>64.7</v>
      </c>
      <c r="AE135" s="4">
        <v>6.73</v>
      </c>
      <c r="AF135" s="4"/>
      <c r="AG135" s="4">
        <v>50</v>
      </c>
      <c r="AH135" s="6"/>
      <c r="AI135" s="4">
        <v>22611.69</v>
      </c>
      <c r="AJ135" s="6"/>
      <c r="AK135" s="4"/>
      <c r="AL135" s="4">
        <v>11.98</v>
      </c>
      <c r="AM135" s="4">
        <v>4.97</v>
      </c>
      <c r="AN135" s="6"/>
      <c r="AO135" s="4">
        <v>1.75</v>
      </c>
      <c r="AP135" s="4"/>
      <c r="AQ135" s="4"/>
      <c r="AR135" s="4"/>
      <c r="AS135" s="4"/>
      <c r="AT135" s="4"/>
      <c r="AU135" s="4"/>
      <c r="AV135" s="4"/>
      <c r="AW135" s="4"/>
      <c r="AX135" s="4"/>
      <c r="AY135" s="4">
        <v>0.77</v>
      </c>
      <c r="AZ135" s="4"/>
      <c r="BA135" s="4">
        <v>1.85</v>
      </c>
      <c r="BB135" s="4">
        <v>0.1</v>
      </c>
      <c r="BC135" s="4">
        <v>0.43</v>
      </c>
      <c r="BD135" s="4">
        <v>0.4</v>
      </c>
      <c r="BE135" s="6"/>
      <c r="BF135" s="4">
        <v>768.41</v>
      </c>
      <c r="BG135" s="4">
        <v>35.340000000000003</v>
      </c>
      <c r="BH135" s="4">
        <v>30.12</v>
      </c>
      <c r="BI135" s="4"/>
      <c r="BJ135" s="4"/>
      <c r="BK135" s="4">
        <v>0.38</v>
      </c>
      <c r="BL135" s="4">
        <v>2.8</v>
      </c>
      <c r="BM135" s="4"/>
      <c r="BN135" s="4"/>
      <c r="BO135" s="4"/>
      <c r="BP135" s="6"/>
      <c r="BQ135" s="4">
        <v>0.18</v>
      </c>
      <c r="BR135" s="4">
        <v>5.47</v>
      </c>
      <c r="BS135" s="4"/>
      <c r="BT135" s="4"/>
      <c r="BU135" s="4"/>
      <c r="BV135" s="4"/>
      <c r="BW135" s="4"/>
      <c r="BX135" s="4"/>
      <c r="BY135" s="4">
        <v>0.26</v>
      </c>
      <c r="BZ135" s="4"/>
      <c r="CA135" s="4"/>
      <c r="CB135" s="4"/>
      <c r="CC135" s="4"/>
      <c r="CD135" s="4"/>
      <c r="CE135" s="4"/>
      <c r="CF135" s="4"/>
      <c r="CG135" s="5"/>
      <c r="CH135" s="6"/>
      <c r="CI135" s="4">
        <v>2231446.7000000002</v>
      </c>
      <c r="CJ135" s="4"/>
      <c r="CK135" s="4">
        <v>7.92</v>
      </c>
      <c r="CL135" s="4">
        <v>44.74</v>
      </c>
      <c r="CM135" s="4">
        <v>48.97</v>
      </c>
      <c r="CN135" s="4">
        <v>46.17</v>
      </c>
      <c r="CO135" s="4"/>
      <c r="CP135" s="4"/>
      <c r="CQ135" s="6"/>
      <c r="CR135" s="6"/>
      <c r="CS135" s="4">
        <v>265.44</v>
      </c>
      <c r="CT135" s="4">
        <v>51</v>
      </c>
      <c r="CU135" s="6"/>
      <c r="CV135" s="4"/>
      <c r="CW135" s="4"/>
      <c r="CX135" s="6"/>
      <c r="CY135" s="4">
        <v>4.9800000000000004</v>
      </c>
      <c r="CZ135" s="4">
        <v>51</v>
      </c>
      <c r="DA135" s="4">
        <v>53.07</v>
      </c>
      <c r="DB135" s="6"/>
      <c r="DC135" s="4"/>
      <c r="DD135" s="4"/>
      <c r="DE135" s="4"/>
      <c r="DF135" s="6"/>
      <c r="DG135" s="4">
        <v>0.46</v>
      </c>
      <c r="DH135" s="4">
        <v>42</v>
      </c>
      <c r="DI135" s="4">
        <v>167</v>
      </c>
      <c r="DJ135" s="6"/>
      <c r="DK135" s="4">
        <v>0.08</v>
      </c>
      <c r="DL135" s="4">
        <v>45</v>
      </c>
      <c r="DM135" s="4">
        <v>27.7</v>
      </c>
      <c r="DN135" s="6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>
        <v>0.98</v>
      </c>
      <c r="DZ135" s="4"/>
      <c r="EA135" s="4"/>
      <c r="EB135" s="4"/>
      <c r="EC135" s="4"/>
      <c r="ED135" s="5"/>
      <c r="EE135" s="6"/>
      <c r="EF135" s="4">
        <v>70</v>
      </c>
      <c r="EG135" s="4">
        <v>30</v>
      </c>
      <c r="EH135" s="4">
        <v>0</v>
      </c>
      <c r="EI135" s="6"/>
      <c r="EJ135" s="4">
        <v>77</v>
      </c>
      <c r="EK135" s="4">
        <v>23</v>
      </c>
      <c r="EL135" s="4">
        <v>0</v>
      </c>
    </row>
    <row r="136" spans="1:142" x14ac:dyDescent="0.25">
      <c r="A136" s="37" t="s">
        <v>685</v>
      </c>
      <c r="B136" s="4" t="s">
        <v>686</v>
      </c>
      <c r="C136" s="4" t="s">
        <v>687</v>
      </c>
      <c r="D136" s="119" t="s">
        <v>688</v>
      </c>
      <c r="E136" s="4" t="s">
        <v>82</v>
      </c>
      <c r="F136" s="4">
        <v>98.5</v>
      </c>
      <c r="G136" s="6"/>
      <c r="H136" s="31">
        <v>26.7</v>
      </c>
      <c r="I136" s="4">
        <v>23</v>
      </c>
      <c r="J136" s="4">
        <v>1.1000000000000001</v>
      </c>
      <c r="K136" s="4">
        <v>1.9</v>
      </c>
      <c r="L136" s="4">
        <v>0.7</v>
      </c>
      <c r="M136" s="31">
        <v>60.7</v>
      </c>
      <c r="N136" s="4">
        <v>87.4</v>
      </c>
      <c r="O136" s="4">
        <v>69</v>
      </c>
      <c r="P136" s="6"/>
      <c r="Q136" s="32">
        <v>26.4</v>
      </c>
      <c r="R136" s="4">
        <v>23</v>
      </c>
      <c r="S136" s="4">
        <v>1.1000000000000001</v>
      </c>
      <c r="T136" s="4">
        <v>1.8</v>
      </c>
      <c r="U136" s="4">
        <v>0.4</v>
      </c>
      <c r="V136" s="31">
        <v>61</v>
      </c>
      <c r="W136" s="4">
        <v>87.4</v>
      </c>
      <c r="X136" s="4">
        <v>70</v>
      </c>
      <c r="Y136" s="5"/>
      <c r="Z136" s="6"/>
      <c r="AA136" s="4">
        <v>105317.88</v>
      </c>
      <c r="AB136" s="4">
        <v>8708217.3200000003</v>
      </c>
      <c r="AC136" s="4">
        <v>8452040.7100000009</v>
      </c>
      <c r="AD136" s="4">
        <v>75.989999999999995</v>
      </c>
      <c r="AE136" s="4">
        <v>8.06</v>
      </c>
      <c r="AF136" s="4"/>
      <c r="AG136" s="4">
        <v>50</v>
      </c>
      <c r="AH136" s="6"/>
      <c r="AI136" s="4">
        <v>38860.22</v>
      </c>
      <c r="AJ136" s="6"/>
      <c r="AK136" s="4"/>
      <c r="AL136" s="4">
        <v>10.95</v>
      </c>
      <c r="AM136" s="4">
        <v>3.92</v>
      </c>
      <c r="AN136" s="6"/>
      <c r="AO136" s="4">
        <v>0.99</v>
      </c>
      <c r="AP136" s="4"/>
      <c r="AQ136" s="4"/>
      <c r="AR136" s="4"/>
      <c r="AS136" s="4"/>
      <c r="AT136" s="4">
        <v>0.32</v>
      </c>
      <c r="AU136" s="4"/>
      <c r="AV136" s="4"/>
      <c r="AW136" s="4"/>
      <c r="AX136" s="4"/>
      <c r="AY136" s="4">
        <v>0.37</v>
      </c>
      <c r="AZ136" s="4">
        <v>0.01</v>
      </c>
      <c r="BA136" s="4">
        <v>0.99</v>
      </c>
      <c r="BB136" s="4">
        <v>0.01</v>
      </c>
      <c r="BC136" s="4">
        <v>0.1</v>
      </c>
      <c r="BD136" s="4"/>
      <c r="BE136" s="6"/>
      <c r="BF136" s="4">
        <v>642.39</v>
      </c>
      <c r="BG136" s="4">
        <v>49.39</v>
      </c>
      <c r="BH136" s="4">
        <v>16.57</v>
      </c>
      <c r="BI136" s="4">
        <v>5.3</v>
      </c>
      <c r="BJ136" s="4"/>
      <c r="BK136" s="4">
        <v>0.38</v>
      </c>
      <c r="BL136" s="4">
        <v>3.72</v>
      </c>
      <c r="BM136" s="4">
        <v>0.54</v>
      </c>
      <c r="BN136" s="4">
        <v>26.07</v>
      </c>
      <c r="BO136" s="4"/>
      <c r="BP136" s="6"/>
      <c r="BQ136" s="4">
        <v>0.18</v>
      </c>
      <c r="BR136" s="4">
        <v>4.93</v>
      </c>
      <c r="BS136" s="4"/>
      <c r="BT136" s="4">
        <v>5</v>
      </c>
      <c r="BU136" s="4"/>
      <c r="BV136" s="4"/>
      <c r="BW136" s="4"/>
      <c r="BX136" s="4">
        <v>0.01</v>
      </c>
      <c r="BY136" s="4">
        <v>0.17</v>
      </c>
      <c r="BZ136" s="4"/>
      <c r="CA136" s="4"/>
      <c r="CB136" s="4">
        <v>0.16</v>
      </c>
      <c r="CC136" s="4"/>
      <c r="CD136" s="4"/>
      <c r="CE136" s="4"/>
      <c r="CF136" s="4"/>
      <c r="CG136" s="5"/>
      <c r="CH136" s="6"/>
      <c r="CI136" s="4">
        <v>8580803.1199999992</v>
      </c>
      <c r="CJ136" s="4"/>
      <c r="CK136" s="4">
        <v>23.37</v>
      </c>
      <c r="CL136" s="4">
        <v>19.71</v>
      </c>
      <c r="CM136" s="4">
        <v>64.849999999999994</v>
      </c>
      <c r="CN136" s="4">
        <v>33.58</v>
      </c>
      <c r="CO136" s="4">
        <v>0.45</v>
      </c>
      <c r="CP136" s="4">
        <v>51.48</v>
      </c>
      <c r="CQ136" s="6"/>
      <c r="CR136" s="6"/>
      <c r="CS136" s="4">
        <v>279.02</v>
      </c>
      <c r="CT136" s="4">
        <v>51</v>
      </c>
      <c r="CU136" s="6"/>
      <c r="CV136" s="4"/>
      <c r="CW136" s="4"/>
      <c r="CX136" s="6"/>
      <c r="CY136" s="4"/>
      <c r="CZ136" s="4"/>
      <c r="DA136" s="4"/>
      <c r="DB136" s="6"/>
      <c r="DC136" s="4"/>
      <c r="DD136" s="4"/>
      <c r="DE136" s="4"/>
      <c r="DF136" s="6"/>
      <c r="DG136" s="4"/>
      <c r="DH136" s="4"/>
      <c r="DI136" s="4"/>
      <c r="DJ136" s="6"/>
      <c r="DK136" s="4"/>
      <c r="DL136" s="4"/>
      <c r="DM136" s="4"/>
      <c r="DN136" s="6"/>
      <c r="DO136" s="4"/>
      <c r="DP136" s="4"/>
      <c r="DQ136" s="4"/>
      <c r="DR136" s="4">
        <v>0.06</v>
      </c>
      <c r="DS136" s="4">
        <v>0</v>
      </c>
      <c r="DT136" s="4"/>
      <c r="DU136" s="4"/>
      <c r="DV136" s="4"/>
      <c r="DW136" s="4"/>
      <c r="DX136" s="4"/>
      <c r="DY136" s="4">
        <v>0.77</v>
      </c>
      <c r="DZ136" s="4"/>
      <c r="EA136" s="4"/>
      <c r="EB136" s="4"/>
      <c r="EC136" s="4"/>
      <c r="ED136" s="5"/>
      <c r="EE136" s="6"/>
      <c r="EF136" s="4">
        <v>100</v>
      </c>
      <c r="EG136" s="4">
        <v>0</v>
      </c>
      <c r="EH136" s="4">
        <v>0</v>
      </c>
      <c r="EI136" s="6"/>
      <c r="EJ136" s="4">
        <v>100</v>
      </c>
      <c r="EK136" s="4">
        <v>0</v>
      </c>
      <c r="EL136" s="4">
        <v>0</v>
      </c>
    </row>
    <row r="137" spans="1:142" x14ac:dyDescent="0.25">
      <c r="A137" s="37" t="s">
        <v>689</v>
      </c>
      <c r="B137" s="4" t="s">
        <v>690</v>
      </c>
      <c r="C137" s="4" t="s">
        <v>691</v>
      </c>
      <c r="D137" s="119" t="s">
        <v>692</v>
      </c>
      <c r="E137" s="4" t="s">
        <v>82</v>
      </c>
      <c r="F137" s="4">
        <v>96.83</v>
      </c>
      <c r="G137" s="6"/>
      <c r="H137" s="31">
        <v>21.2</v>
      </c>
      <c r="I137" s="4">
        <v>17.5</v>
      </c>
      <c r="J137" s="4">
        <v>1.1000000000000001</v>
      </c>
      <c r="K137" s="4">
        <v>1.9</v>
      </c>
      <c r="L137" s="4">
        <v>0.7</v>
      </c>
      <c r="M137" s="31">
        <v>66.2</v>
      </c>
      <c r="N137" s="4">
        <v>87.4</v>
      </c>
      <c r="O137" s="4">
        <v>76</v>
      </c>
      <c r="P137" s="6"/>
      <c r="Q137" s="32">
        <v>20.8</v>
      </c>
      <c r="R137" s="4">
        <v>17.5</v>
      </c>
      <c r="S137" s="4">
        <v>1.1000000000000001</v>
      </c>
      <c r="T137" s="4">
        <v>1.8</v>
      </c>
      <c r="U137" s="4">
        <v>0.4</v>
      </c>
      <c r="V137" s="31">
        <v>66.599999999999994</v>
      </c>
      <c r="W137" s="4">
        <v>87.4</v>
      </c>
      <c r="X137" s="4">
        <v>76</v>
      </c>
      <c r="Y137" s="5"/>
      <c r="Z137" s="6"/>
      <c r="AA137" s="4">
        <v>130942.22</v>
      </c>
      <c r="AB137" s="4">
        <v>7035714.1799999997</v>
      </c>
      <c r="AC137" s="4">
        <v>4361158.95</v>
      </c>
      <c r="AD137" s="4">
        <v>109.08</v>
      </c>
      <c r="AE137" s="4">
        <v>12.49</v>
      </c>
      <c r="AF137" s="4"/>
      <c r="AG137" s="4">
        <v>50</v>
      </c>
      <c r="AH137" s="6"/>
      <c r="AI137" s="4">
        <v>13514.81</v>
      </c>
      <c r="AJ137" s="6"/>
      <c r="AK137" s="4"/>
      <c r="AL137" s="4">
        <v>14.71</v>
      </c>
      <c r="AM137" s="4">
        <v>2.0099999999999998</v>
      </c>
      <c r="AN137" s="6"/>
      <c r="AO137" s="4">
        <v>0.24</v>
      </c>
      <c r="AP137" s="4">
        <v>0.05</v>
      </c>
      <c r="AQ137" s="4">
        <v>0.23</v>
      </c>
      <c r="AR137" s="4"/>
      <c r="AS137" s="4"/>
      <c r="AT137" s="4"/>
      <c r="AU137" s="4"/>
      <c r="AV137" s="4"/>
      <c r="AW137" s="4"/>
      <c r="AX137" s="4"/>
      <c r="AY137" s="4">
        <v>0.08</v>
      </c>
      <c r="AZ137" s="4">
        <v>0.28999999999999998</v>
      </c>
      <c r="BA137" s="4">
        <v>0.21</v>
      </c>
      <c r="BB137" s="4">
        <v>0.63</v>
      </c>
      <c r="BC137" s="4">
        <v>0.02</v>
      </c>
      <c r="BD137" s="4">
        <v>0.51</v>
      </c>
      <c r="BE137" s="6"/>
      <c r="BF137" s="4">
        <v>456.93</v>
      </c>
      <c r="BG137" s="4">
        <v>2.2400000000000002</v>
      </c>
      <c r="BH137" s="4">
        <v>0.53</v>
      </c>
      <c r="BI137" s="4">
        <v>0.1</v>
      </c>
      <c r="BJ137" s="4">
        <v>16.41</v>
      </c>
      <c r="BK137" s="4">
        <v>0.38</v>
      </c>
      <c r="BL137" s="4">
        <v>2.8</v>
      </c>
      <c r="BM137" s="4"/>
      <c r="BN137" s="4"/>
      <c r="BO137" s="4">
        <v>2.8</v>
      </c>
      <c r="BP137" s="6"/>
      <c r="BQ137" s="4"/>
      <c r="BR137" s="4">
        <v>4.05</v>
      </c>
      <c r="BS137" s="4"/>
      <c r="BT137" s="4"/>
      <c r="BU137" s="4"/>
      <c r="BV137" s="4"/>
      <c r="BW137" s="4"/>
      <c r="BX137" s="4"/>
      <c r="BY137" s="4">
        <v>0.17</v>
      </c>
      <c r="BZ137" s="4"/>
      <c r="CA137" s="4"/>
      <c r="CB137" s="4"/>
      <c r="CC137" s="4"/>
      <c r="CD137" s="4"/>
      <c r="CE137" s="4"/>
      <c r="CF137" s="4"/>
      <c r="CG137" s="5"/>
      <c r="CH137" s="6"/>
      <c r="CI137" s="4">
        <v>4516142.3099999996</v>
      </c>
      <c r="CJ137" s="4"/>
      <c r="CK137" s="4">
        <v>32.590000000000003</v>
      </c>
      <c r="CL137" s="4">
        <v>3.38</v>
      </c>
      <c r="CM137" s="4">
        <v>63.41</v>
      </c>
      <c r="CN137" s="4">
        <v>65.22</v>
      </c>
      <c r="CO137" s="4"/>
      <c r="CP137" s="4"/>
      <c r="CQ137" s="6"/>
      <c r="CR137" s="6"/>
      <c r="CS137" s="4">
        <v>288.14999999999998</v>
      </c>
      <c r="CT137" s="4">
        <v>50</v>
      </c>
      <c r="CU137" s="6"/>
      <c r="CV137" s="4"/>
      <c r="CW137" s="4"/>
      <c r="CX137" s="6"/>
      <c r="CY137" s="4"/>
      <c r="CZ137" s="4"/>
      <c r="DA137" s="4"/>
      <c r="DB137" s="6"/>
      <c r="DC137" s="4"/>
      <c r="DD137" s="4"/>
      <c r="DE137" s="4"/>
      <c r="DF137" s="6"/>
      <c r="DG137" s="4"/>
      <c r="DH137" s="4"/>
      <c r="DI137" s="4"/>
      <c r="DJ137" s="6"/>
      <c r="DK137" s="4">
        <v>0.05</v>
      </c>
      <c r="DL137" s="4">
        <v>45</v>
      </c>
      <c r="DM137" s="4">
        <v>39.299999999999997</v>
      </c>
      <c r="DN137" s="6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>
        <v>0.78</v>
      </c>
      <c r="DZ137" s="4"/>
      <c r="EA137" s="4"/>
      <c r="EB137" s="4"/>
      <c r="EC137" s="4"/>
      <c r="ED137" s="5"/>
      <c r="EE137" s="6"/>
      <c r="EF137" s="4">
        <v>100</v>
      </c>
      <c r="EG137" s="4">
        <v>0</v>
      </c>
      <c r="EH137" s="4">
        <v>0</v>
      </c>
      <c r="EI137" s="6"/>
      <c r="EJ137" s="4">
        <v>100</v>
      </c>
      <c r="EK137" s="4">
        <v>0</v>
      </c>
      <c r="EL137" s="4">
        <v>0</v>
      </c>
    </row>
    <row r="138" spans="1:142" x14ac:dyDescent="0.25">
      <c r="A138" s="37" t="s">
        <v>693</v>
      </c>
      <c r="B138" s="4" t="s">
        <v>694</v>
      </c>
      <c r="C138" s="4" t="s">
        <v>691</v>
      </c>
      <c r="D138" s="119" t="s">
        <v>692</v>
      </c>
      <c r="E138" s="4" t="s">
        <v>82</v>
      </c>
      <c r="F138" s="4">
        <v>96.84</v>
      </c>
      <c r="G138" s="6"/>
      <c r="H138" s="31">
        <v>22.4</v>
      </c>
      <c r="I138" s="4">
        <v>18.8</v>
      </c>
      <c r="J138" s="4">
        <v>1</v>
      </c>
      <c r="K138" s="4">
        <v>1.9</v>
      </c>
      <c r="L138" s="4">
        <v>0.7</v>
      </c>
      <c r="M138" s="31">
        <v>65</v>
      </c>
      <c r="N138" s="4">
        <v>87.4</v>
      </c>
      <c r="O138" s="4">
        <v>74</v>
      </c>
      <c r="P138" s="6"/>
      <c r="Q138" s="32">
        <v>22</v>
      </c>
      <c r="R138" s="4">
        <v>18.8</v>
      </c>
      <c r="S138" s="4">
        <v>1</v>
      </c>
      <c r="T138" s="4">
        <v>1.8</v>
      </c>
      <c r="U138" s="4">
        <v>0.4</v>
      </c>
      <c r="V138" s="31">
        <v>65.400000000000006</v>
      </c>
      <c r="W138" s="4">
        <v>87.4</v>
      </c>
      <c r="X138" s="4">
        <v>75</v>
      </c>
      <c r="Y138" s="5"/>
      <c r="Z138" s="6"/>
      <c r="AA138" s="4">
        <v>140447.54</v>
      </c>
      <c r="AB138" s="4">
        <v>7285101.25</v>
      </c>
      <c r="AC138" s="4">
        <v>3151822.45</v>
      </c>
      <c r="AD138" s="4">
        <v>105.33</v>
      </c>
      <c r="AE138" s="4">
        <v>12.26</v>
      </c>
      <c r="AF138" s="4"/>
      <c r="AG138" s="4">
        <v>50</v>
      </c>
      <c r="AH138" s="6"/>
      <c r="AI138" s="4">
        <v>23020.13</v>
      </c>
      <c r="AJ138" s="6"/>
      <c r="AK138" s="4"/>
      <c r="AL138" s="4">
        <v>14.43</v>
      </c>
      <c r="AM138" s="4">
        <v>2.3199999999999998</v>
      </c>
      <c r="AN138" s="6"/>
      <c r="AO138" s="4">
        <v>0.42</v>
      </c>
      <c r="AP138" s="4">
        <v>0.04</v>
      </c>
      <c r="AQ138" s="4">
        <v>0.2</v>
      </c>
      <c r="AR138" s="4"/>
      <c r="AS138" s="4"/>
      <c r="AT138" s="4"/>
      <c r="AU138" s="4"/>
      <c r="AV138" s="4"/>
      <c r="AW138" s="4"/>
      <c r="AX138" s="4"/>
      <c r="AY138" s="4">
        <v>0.18</v>
      </c>
      <c r="AZ138" s="4">
        <v>0.26</v>
      </c>
      <c r="BA138" s="4">
        <v>0.39</v>
      </c>
      <c r="BB138" s="4">
        <v>0.56000000000000005</v>
      </c>
      <c r="BC138" s="4">
        <v>0.02</v>
      </c>
      <c r="BD138" s="4">
        <v>0.46</v>
      </c>
      <c r="BE138" s="6"/>
      <c r="BF138" s="4">
        <v>513.76</v>
      </c>
      <c r="BG138" s="4">
        <v>6.48</v>
      </c>
      <c r="BH138" s="4">
        <v>1.53</v>
      </c>
      <c r="BI138" s="4">
        <v>0.09</v>
      </c>
      <c r="BJ138" s="4">
        <v>14.7</v>
      </c>
      <c r="BK138" s="4">
        <v>0.38</v>
      </c>
      <c r="BL138" s="4">
        <v>2.8</v>
      </c>
      <c r="BM138" s="4"/>
      <c r="BN138" s="4"/>
      <c r="BO138" s="4">
        <v>2.8</v>
      </c>
      <c r="BP138" s="6"/>
      <c r="BQ138" s="4"/>
      <c r="BR138" s="4">
        <v>4.25</v>
      </c>
      <c r="BS138" s="4"/>
      <c r="BT138" s="4"/>
      <c r="BU138" s="4"/>
      <c r="BV138" s="4"/>
      <c r="BW138" s="4"/>
      <c r="BX138" s="4"/>
      <c r="BY138" s="4">
        <v>0.15</v>
      </c>
      <c r="BZ138" s="4"/>
      <c r="CA138" s="4"/>
      <c r="CB138" s="4"/>
      <c r="CC138" s="4"/>
      <c r="CD138" s="4"/>
      <c r="CE138" s="4"/>
      <c r="CF138" s="4"/>
      <c r="CG138" s="5"/>
      <c r="CH138" s="6"/>
      <c r="CI138" s="4">
        <v>3217768.34</v>
      </c>
      <c r="CJ138" s="4"/>
      <c r="CK138" s="4">
        <v>9.33</v>
      </c>
      <c r="CL138" s="4">
        <v>30.39</v>
      </c>
      <c r="CM138" s="4">
        <v>67.760000000000005</v>
      </c>
      <c r="CN138" s="4">
        <v>29.93</v>
      </c>
      <c r="CO138" s="4"/>
      <c r="CP138" s="4"/>
      <c r="CQ138" s="6"/>
      <c r="CR138" s="6"/>
      <c r="CS138" s="4">
        <v>264.33999999999997</v>
      </c>
      <c r="CT138" s="4">
        <v>49</v>
      </c>
      <c r="CU138" s="6"/>
      <c r="CV138" s="4"/>
      <c r="CW138" s="4"/>
      <c r="CX138" s="6"/>
      <c r="CY138" s="4"/>
      <c r="CZ138" s="4"/>
      <c r="DA138" s="4"/>
      <c r="DB138" s="6"/>
      <c r="DC138" s="4"/>
      <c r="DD138" s="4"/>
      <c r="DE138" s="4"/>
      <c r="DF138" s="6"/>
      <c r="DG138" s="4"/>
      <c r="DH138" s="4"/>
      <c r="DI138" s="4"/>
      <c r="DJ138" s="6"/>
      <c r="DK138" s="4">
        <v>0.03</v>
      </c>
      <c r="DL138" s="4">
        <v>45</v>
      </c>
      <c r="DM138" s="4">
        <v>90.6</v>
      </c>
      <c r="DN138" s="6"/>
      <c r="DO138" s="4"/>
      <c r="DP138" s="4"/>
      <c r="DQ138" s="4"/>
      <c r="DR138" s="4"/>
      <c r="DS138" s="4">
        <v>0.19</v>
      </c>
      <c r="DT138" s="4"/>
      <c r="DU138" s="4"/>
      <c r="DV138" s="4"/>
      <c r="DW138" s="4"/>
      <c r="DX138" s="4"/>
      <c r="DY138" s="4">
        <v>0.76</v>
      </c>
      <c r="DZ138" s="4"/>
      <c r="EA138" s="4"/>
      <c r="EB138" s="4"/>
      <c r="EC138" s="4"/>
      <c r="ED138" s="5"/>
      <c r="EE138" s="6"/>
      <c r="EF138" s="4">
        <v>100</v>
      </c>
      <c r="EG138" s="4">
        <v>0</v>
      </c>
      <c r="EH138" s="4">
        <v>0</v>
      </c>
      <c r="EI138" s="6"/>
      <c r="EJ138" s="4">
        <v>100</v>
      </c>
      <c r="EK138" s="4">
        <v>0</v>
      </c>
      <c r="EL138" s="4">
        <v>0</v>
      </c>
    </row>
    <row r="139" spans="1:142" x14ac:dyDescent="0.25">
      <c r="A139" s="37" t="s">
        <v>695</v>
      </c>
      <c r="B139" s="4" t="s">
        <v>696</v>
      </c>
      <c r="C139" s="4" t="s">
        <v>697</v>
      </c>
      <c r="D139" s="119" t="s">
        <v>698</v>
      </c>
      <c r="E139" s="4" t="s">
        <v>82</v>
      </c>
      <c r="F139" s="4">
        <v>92.47</v>
      </c>
      <c r="G139" s="6"/>
      <c r="H139" s="31">
        <v>28.2</v>
      </c>
      <c r="I139" s="4">
        <v>24.5</v>
      </c>
      <c r="J139" s="4">
        <v>1.2</v>
      </c>
      <c r="K139" s="4">
        <v>1.9</v>
      </c>
      <c r="L139" s="4">
        <v>0.7</v>
      </c>
      <c r="M139" s="31">
        <v>59.2</v>
      </c>
      <c r="N139" s="4">
        <v>87.4</v>
      </c>
      <c r="O139" s="4">
        <v>68</v>
      </c>
      <c r="P139" s="6"/>
      <c r="Q139" s="32">
        <v>27.9</v>
      </c>
      <c r="R139" s="4">
        <v>24.5</v>
      </c>
      <c r="S139" s="4">
        <v>1.2</v>
      </c>
      <c r="T139" s="4">
        <v>1.8</v>
      </c>
      <c r="U139" s="4">
        <v>0.4</v>
      </c>
      <c r="V139" s="31">
        <v>59.5</v>
      </c>
      <c r="W139" s="4">
        <v>87.4</v>
      </c>
      <c r="X139" s="4">
        <v>68</v>
      </c>
      <c r="Y139" s="5"/>
      <c r="Z139" s="6"/>
      <c r="AA139" s="4">
        <v>42095.39</v>
      </c>
      <c r="AB139" s="4">
        <v>2790412.91</v>
      </c>
      <c r="AC139" s="4">
        <v>2300620.6</v>
      </c>
      <c r="AD139" s="4">
        <v>106.53</v>
      </c>
      <c r="AE139" s="4">
        <v>14.61</v>
      </c>
      <c r="AF139" s="4"/>
      <c r="AG139" s="4">
        <v>50</v>
      </c>
      <c r="AH139" s="6"/>
      <c r="AI139" s="4">
        <v>14589.52</v>
      </c>
      <c r="AJ139" s="6"/>
      <c r="AK139" s="4"/>
      <c r="AL139" s="4">
        <v>11.05</v>
      </c>
      <c r="AM139" s="4">
        <v>4.32</v>
      </c>
      <c r="AN139" s="6"/>
      <c r="AO139" s="4">
        <v>0.42</v>
      </c>
      <c r="AP139" s="4">
        <v>0.06</v>
      </c>
      <c r="AQ139" s="4">
        <v>0.28999999999999998</v>
      </c>
      <c r="AR139" s="4"/>
      <c r="AS139" s="4"/>
      <c r="AT139" s="4">
        <v>0.56999999999999995</v>
      </c>
      <c r="AU139" s="4"/>
      <c r="AV139" s="4"/>
      <c r="AW139" s="4"/>
      <c r="AX139" s="4"/>
      <c r="AY139" s="4">
        <v>0.19</v>
      </c>
      <c r="AZ139" s="4"/>
      <c r="BA139" s="4">
        <v>0.95</v>
      </c>
      <c r="BB139" s="4">
        <v>0.06</v>
      </c>
      <c r="BC139" s="4">
        <v>0.1</v>
      </c>
      <c r="BD139" s="4"/>
      <c r="BE139" s="6"/>
      <c r="BF139" s="4">
        <v>1023.07</v>
      </c>
      <c r="BG139" s="4">
        <v>39.75</v>
      </c>
      <c r="BH139" s="4">
        <v>11.17</v>
      </c>
      <c r="BI139" s="4">
        <v>11.67</v>
      </c>
      <c r="BJ139" s="4"/>
      <c r="BK139" s="4">
        <v>0.38</v>
      </c>
      <c r="BL139" s="4">
        <v>2.8</v>
      </c>
      <c r="BM139" s="4">
        <v>0.31</v>
      </c>
      <c r="BN139" s="4">
        <v>2.42</v>
      </c>
      <c r="BO139" s="4"/>
      <c r="BP139" s="6"/>
      <c r="BQ139" s="4">
        <v>0.08</v>
      </c>
      <c r="BR139" s="4">
        <v>3.75</v>
      </c>
      <c r="BS139" s="4"/>
      <c r="BT139" s="4"/>
      <c r="BU139" s="4"/>
      <c r="BV139" s="4"/>
      <c r="BW139" s="4"/>
      <c r="BX139" s="4"/>
      <c r="BY139" s="4">
        <v>0.1</v>
      </c>
      <c r="BZ139" s="4"/>
      <c r="CA139" s="4"/>
      <c r="CB139" s="4"/>
      <c r="CC139" s="4"/>
      <c r="CD139" s="4"/>
      <c r="CE139" s="4"/>
      <c r="CF139" s="4"/>
      <c r="CG139" s="5"/>
      <c r="CH139" s="6"/>
      <c r="CI139" s="4">
        <v>2300621</v>
      </c>
      <c r="CJ139" s="4"/>
      <c r="CK139" s="4">
        <v>65.45</v>
      </c>
      <c r="CL139" s="4">
        <v>12.7</v>
      </c>
      <c r="CM139" s="4"/>
      <c r="CN139" s="4">
        <v>3</v>
      </c>
      <c r="CO139" s="4">
        <v>20.100000000000001</v>
      </c>
      <c r="CP139" s="4">
        <v>47.13</v>
      </c>
      <c r="CQ139" s="6"/>
      <c r="CR139" s="6"/>
      <c r="CS139" s="4">
        <v>217.71</v>
      </c>
      <c r="CT139" s="4">
        <v>47</v>
      </c>
      <c r="CU139" s="6"/>
      <c r="CV139" s="4"/>
      <c r="CW139" s="4"/>
      <c r="CX139" s="6"/>
      <c r="CY139" s="4"/>
      <c r="CZ139" s="4"/>
      <c r="DA139" s="4"/>
      <c r="DB139" s="6"/>
      <c r="DC139" s="4"/>
      <c r="DD139" s="4"/>
      <c r="DE139" s="4"/>
      <c r="DF139" s="6"/>
      <c r="DG139" s="4"/>
      <c r="DH139" s="4"/>
      <c r="DI139" s="4"/>
      <c r="DJ139" s="6"/>
      <c r="DK139" s="4">
        <v>0.1</v>
      </c>
      <c r="DL139" s="4">
        <v>12</v>
      </c>
      <c r="DM139" s="4">
        <v>62</v>
      </c>
      <c r="DN139" s="6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>
        <v>0.6</v>
      </c>
      <c r="DZ139" s="4"/>
      <c r="EA139" s="4"/>
      <c r="EB139" s="4"/>
      <c r="EC139" s="4"/>
      <c r="ED139" s="5"/>
      <c r="EE139" s="6"/>
      <c r="EF139" s="4">
        <v>100</v>
      </c>
      <c r="EG139" s="4">
        <v>0</v>
      </c>
      <c r="EH139" s="4">
        <v>0</v>
      </c>
      <c r="EI139" s="6"/>
      <c r="EJ139" s="4">
        <v>100</v>
      </c>
      <c r="EK139" s="4">
        <v>0</v>
      </c>
      <c r="EL139" s="4">
        <v>0</v>
      </c>
    </row>
    <row r="140" spans="1:142" x14ac:dyDescent="0.25">
      <c r="A140" s="37" t="s">
        <v>699</v>
      </c>
      <c r="B140" s="4" t="s">
        <v>700</v>
      </c>
      <c r="C140" s="4" t="s">
        <v>339</v>
      </c>
      <c r="D140" s="119" t="s">
        <v>701</v>
      </c>
      <c r="E140" s="4" t="s">
        <v>82</v>
      </c>
      <c r="F140" s="4">
        <v>75.39</v>
      </c>
      <c r="G140" s="6"/>
      <c r="H140" s="31">
        <v>26.7</v>
      </c>
      <c r="I140" s="4">
        <v>22.9</v>
      </c>
      <c r="J140" s="4">
        <v>1.2</v>
      </c>
      <c r="K140" s="4">
        <v>1.9</v>
      </c>
      <c r="L140" s="4">
        <v>0.7</v>
      </c>
      <c r="M140" s="31">
        <v>60.7</v>
      </c>
      <c r="N140" s="4">
        <v>87.4</v>
      </c>
      <c r="O140" s="4">
        <v>69</v>
      </c>
      <c r="P140" s="6"/>
      <c r="Q140" s="32">
        <v>26.4</v>
      </c>
      <c r="R140" s="4">
        <v>22.9</v>
      </c>
      <c r="S140" s="4">
        <v>1.2</v>
      </c>
      <c r="T140" s="4">
        <v>1.8</v>
      </c>
      <c r="U140" s="4">
        <v>0.4</v>
      </c>
      <c r="V140" s="31">
        <v>61</v>
      </c>
      <c r="W140" s="4">
        <v>87.4</v>
      </c>
      <c r="X140" s="4">
        <v>70</v>
      </c>
      <c r="Y140" s="5"/>
      <c r="Z140" s="6"/>
      <c r="AA140" s="4">
        <v>52811.22</v>
      </c>
      <c r="AB140" s="4">
        <v>3050957.06</v>
      </c>
      <c r="AC140" s="4">
        <v>3050957.06</v>
      </c>
      <c r="AD140" s="4">
        <v>90.84</v>
      </c>
      <c r="AE140" s="4">
        <v>10.79</v>
      </c>
      <c r="AF140" s="4"/>
      <c r="AG140" s="4">
        <v>50</v>
      </c>
      <c r="AH140" s="6"/>
      <c r="AI140" s="4">
        <v>10711.33</v>
      </c>
      <c r="AJ140" s="6"/>
      <c r="AK140" s="4"/>
      <c r="AL140" s="4">
        <v>15.17</v>
      </c>
      <c r="AM140" s="4">
        <v>7.84</v>
      </c>
      <c r="AN140" s="6"/>
      <c r="AO140" s="4">
        <v>1.31</v>
      </c>
      <c r="AP140" s="4">
        <v>0.09</v>
      </c>
      <c r="AQ140" s="4">
        <v>0.46</v>
      </c>
      <c r="AR140" s="4"/>
      <c r="AS140" s="4"/>
      <c r="AT140" s="4"/>
      <c r="AU140" s="4"/>
      <c r="AV140" s="4"/>
      <c r="AW140" s="4"/>
      <c r="AX140" s="4"/>
      <c r="AY140" s="4">
        <v>0.2</v>
      </c>
      <c r="AZ140" s="4"/>
      <c r="BA140" s="4">
        <v>0.85</v>
      </c>
      <c r="BB140" s="4"/>
      <c r="BC140" s="4">
        <v>0.36</v>
      </c>
      <c r="BD140" s="4"/>
      <c r="BE140" s="6"/>
      <c r="BF140" s="4">
        <v>813.02</v>
      </c>
      <c r="BG140" s="4">
        <v>24.22</v>
      </c>
      <c r="BH140" s="4">
        <v>36.04</v>
      </c>
      <c r="BI140" s="4">
        <v>0.94</v>
      </c>
      <c r="BJ140" s="4"/>
      <c r="BK140" s="4">
        <v>0.37</v>
      </c>
      <c r="BL140" s="4">
        <v>11.44</v>
      </c>
      <c r="BM140" s="4">
        <v>1.89</v>
      </c>
      <c r="BN140" s="4">
        <v>33.229999999999997</v>
      </c>
      <c r="BO140" s="4"/>
      <c r="BP140" s="6"/>
      <c r="BQ140" s="4"/>
      <c r="BR140" s="4">
        <v>4.91</v>
      </c>
      <c r="BS140" s="4"/>
      <c r="BT140" s="4"/>
      <c r="BU140" s="4"/>
      <c r="BV140" s="4"/>
      <c r="BW140" s="4"/>
      <c r="BX140" s="4"/>
      <c r="BY140" s="4">
        <v>0.18</v>
      </c>
      <c r="BZ140" s="4"/>
      <c r="CA140" s="4"/>
      <c r="CB140" s="4"/>
      <c r="CC140" s="4"/>
      <c r="CD140" s="4"/>
      <c r="CE140" s="4"/>
      <c r="CF140" s="4"/>
      <c r="CG140" s="5"/>
      <c r="CH140" s="6"/>
      <c r="CI140" s="4">
        <v>4047036.56</v>
      </c>
      <c r="CJ140" s="4">
        <v>0</v>
      </c>
      <c r="CK140" s="4">
        <v>24.6</v>
      </c>
      <c r="CL140" s="4">
        <v>12.26</v>
      </c>
      <c r="CM140" s="4">
        <v>71.930000000000007</v>
      </c>
      <c r="CN140" s="4">
        <v>51.41</v>
      </c>
      <c r="CO140" s="4"/>
      <c r="CP140" s="4">
        <v>50</v>
      </c>
      <c r="CQ140" s="6"/>
      <c r="CR140" s="6"/>
      <c r="CS140" s="4">
        <v>258.3</v>
      </c>
      <c r="CT140" s="4">
        <v>50.7</v>
      </c>
      <c r="CU140" s="6"/>
      <c r="CV140" s="4"/>
      <c r="CW140" s="4"/>
      <c r="CX140" s="6"/>
      <c r="CY140" s="4">
        <v>17.899999999999999</v>
      </c>
      <c r="CZ140" s="4">
        <v>50.6</v>
      </c>
      <c r="DA140" s="4">
        <v>86</v>
      </c>
      <c r="DB140" s="6"/>
      <c r="DC140" s="4"/>
      <c r="DD140" s="4"/>
      <c r="DE140" s="4"/>
      <c r="DF140" s="6"/>
      <c r="DG140" s="4"/>
      <c r="DH140" s="4"/>
      <c r="DI140" s="4"/>
      <c r="DJ140" s="6"/>
      <c r="DK140" s="4">
        <v>1.2E-2</v>
      </c>
      <c r="DL140" s="4">
        <v>45</v>
      </c>
      <c r="DM140" s="4">
        <v>153</v>
      </c>
      <c r="DN140" s="6"/>
      <c r="DO140" s="4"/>
      <c r="DP140" s="4"/>
      <c r="DQ140" s="4"/>
      <c r="DR140" s="4">
        <v>0.1</v>
      </c>
      <c r="DS140" s="4">
        <v>0.01</v>
      </c>
      <c r="DT140" s="4"/>
      <c r="DU140" s="4"/>
      <c r="DV140" s="4"/>
      <c r="DW140" s="4"/>
      <c r="DX140" s="4"/>
      <c r="DY140" s="4">
        <v>0.47</v>
      </c>
      <c r="DZ140" s="4"/>
      <c r="EA140" s="4">
        <v>0.05</v>
      </c>
      <c r="EB140" s="4"/>
      <c r="EC140" s="4"/>
      <c r="ED140" s="5"/>
      <c r="EE140" s="6"/>
      <c r="EF140" s="4">
        <v>100</v>
      </c>
      <c r="EG140" s="4">
        <v>0</v>
      </c>
      <c r="EH140" s="4">
        <v>0</v>
      </c>
      <c r="EI140" s="6"/>
      <c r="EJ140" s="4">
        <v>100</v>
      </c>
      <c r="EK140" s="4">
        <v>0</v>
      </c>
      <c r="EL140" s="4">
        <v>0</v>
      </c>
    </row>
    <row r="141" spans="1:142" x14ac:dyDescent="0.25">
      <c r="A141" s="37" t="s">
        <v>702</v>
      </c>
      <c r="B141" s="4" t="s">
        <v>703</v>
      </c>
      <c r="C141" s="4" t="s">
        <v>704</v>
      </c>
      <c r="D141" s="119" t="s">
        <v>705</v>
      </c>
      <c r="E141" s="4" t="s">
        <v>82</v>
      </c>
      <c r="F141" s="4">
        <v>96.35</v>
      </c>
      <c r="G141" s="6"/>
      <c r="H141" s="31">
        <v>21.9</v>
      </c>
      <c r="I141" s="4">
        <v>19.100000000000001</v>
      </c>
      <c r="J141" s="4">
        <v>1</v>
      </c>
      <c r="K141" s="4">
        <v>1.2</v>
      </c>
      <c r="L141" s="4">
        <v>0.7</v>
      </c>
      <c r="M141" s="31">
        <v>65.5</v>
      </c>
      <c r="N141" s="4">
        <v>87.4</v>
      </c>
      <c r="O141" s="4">
        <v>75</v>
      </c>
      <c r="P141" s="6"/>
      <c r="Q141" s="32">
        <v>21.3</v>
      </c>
      <c r="R141" s="4">
        <v>19.100000000000001</v>
      </c>
      <c r="S141" s="4">
        <v>1</v>
      </c>
      <c r="T141" s="4">
        <v>0.8</v>
      </c>
      <c r="U141" s="4">
        <v>0.4</v>
      </c>
      <c r="V141" s="31">
        <v>66.099999999999994</v>
      </c>
      <c r="W141" s="4">
        <v>87.4</v>
      </c>
      <c r="X141" s="4">
        <v>76</v>
      </c>
      <c r="Y141" s="5"/>
      <c r="Z141" s="6"/>
      <c r="AA141" s="4">
        <v>68198.22</v>
      </c>
      <c r="AB141" s="4">
        <v>4157129.26</v>
      </c>
      <c r="AC141" s="4">
        <v>4157129.26</v>
      </c>
      <c r="AD141" s="4">
        <v>97.1</v>
      </c>
      <c r="AE141" s="4">
        <v>4.3600000000000003</v>
      </c>
      <c r="AF141" s="4">
        <v>47017.82</v>
      </c>
      <c r="AG141" s="4">
        <v>50</v>
      </c>
      <c r="AH141" s="6"/>
      <c r="AI141" s="4">
        <v>21664.17</v>
      </c>
      <c r="AJ141" s="6"/>
      <c r="AK141" s="4">
        <v>2.25</v>
      </c>
      <c r="AL141" s="4">
        <v>4.54</v>
      </c>
      <c r="AM141" s="4">
        <v>3.4</v>
      </c>
      <c r="AN141" s="6"/>
      <c r="AO141" s="4">
        <v>0.64</v>
      </c>
      <c r="AP141" s="4">
        <v>0.03</v>
      </c>
      <c r="AQ141" s="4">
        <v>0.12</v>
      </c>
      <c r="AR141" s="4"/>
      <c r="AS141" s="4"/>
      <c r="AT141" s="4"/>
      <c r="AU141" s="4">
        <v>0.23</v>
      </c>
      <c r="AV141" s="4"/>
      <c r="AW141" s="4"/>
      <c r="AX141" s="4"/>
      <c r="AY141" s="4">
        <v>0.32</v>
      </c>
      <c r="AZ141" s="4"/>
      <c r="BA141" s="4">
        <v>0.72</v>
      </c>
      <c r="BB141" s="4">
        <v>0.48</v>
      </c>
      <c r="BC141" s="4">
        <v>0.26</v>
      </c>
      <c r="BD141" s="4">
        <v>0.39</v>
      </c>
      <c r="BE141" s="6"/>
      <c r="BF141" s="4">
        <v>764.08</v>
      </c>
      <c r="BG141" s="4">
        <v>47.78</v>
      </c>
      <c r="BH141" s="4">
        <v>13.31</v>
      </c>
      <c r="BI141" s="4"/>
      <c r="BJ141" s="4"/>
      <c r="BK141" s="4">
        <v>0.38</v>
      </c>
      <c r="BL141" s="4">
        <v>2.8</v>
      </c>
      <c r="BM141" s="4"/>
      <c r="BN141" s="4"/>
      <c r="BO141" s="4"/>
      <c r="BP141" s="6"/>
      <c r="BQ141" s="4">
        <v>0.17</v>
      </c>
      <c r="BR141" s="4">
        <v>4.32</v>
      </c>
      <c r="BS141" s="4"/>
      <c r="BT141" s="4"/>
      <c r="BU141" s="4"/>
      <c r="BV141" s="4"/>
      <c r="BW141" s="4"/>
      <c r="BX141" s="4">
        <v>0.01</v>
      </c>
      <c r="BY141" s="4">
        <v>0.11</v>
      </c>
      <c r="BZ141" s="4"/>
      <c r="CA141" s="4"/>
      <c r="CB141" s="4"/>
      <c r="CC141" s="4"/>
      <c r="CD141" s="4"/>
      <c r="CE141" s="4"/>
      <c r="CF141" s="4"/>
      <c r="CG141" s="5"/>
      <c r="CH141" s="6"/>
      <c r="CI141" s="4">
        <v>4228175.1399999997</v>
      </c>
      <c r="CJ141" s="4">
        <v>48250.63</v>
      </c>
      <c r="CK141" s="4">
        <v>7.62</v>
      </c>
      <c r="CL141" s="4">
        <v>46.03</v>
      </c>
      <c r="CM141" s="4">
        <v>49.84</v>
      </c>
      <c r="CN141" s="4">
        <v>70.31</v>
      </c>
      <c r="CO141" s="4"/>
      <c r="CP141" s="4"/>
      <c r="CQ141" s="6"/>
      <c r="CR141" s="6"/>
      <c r="CS141" s="4">
        <v>279.5</v>
      </c>
      <c r="CT141" s="4">
        <v>50</v>
      </c>
      <c r="CU141" s="6"/>
      <c r="CV141" s="4">
        <v>6.18</v>
      </c>
      <c r="CW141" s="4">
        <v>8.93</v>
      </c>
      <c r="CX141" s="6"/>
      <c r="CY141" s="4">
        <v>3.65</v>
      </c>
      <c r="CZ141" s="4">
        <v>49.53</v>
      </c>
      <c r="DA141" s="4">
        <v>140.28</v>
      </c>
      <c r="DB141" s="6"/>
      <c r="DC141" s="4">
        <v>6.4</v>
      </c>
      <c r="DD141" s="4">
        <v>9.48</v>
      </c>
      <c r="DE141" s="4">
        <v>21.41</v>
      </c>
      <c r="DF141" s="6"/>
      <c r="DG141" s="4"/>
      <c r="DH141" s="4"/>
      <c r="DI141" s="4"/>
      <c r="DJ141" s="6"/>
      <c r="DK141" s="4"/>
      <c r="DL141" s="4"/>
      <c r="DM141" s="4"/>
      <c r="DN141" s="6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>
        <v>0.77</v>
      </c>
      <c r="DZ141" s="4"/>
      <c r="EA141" s="4"/>
      <c r="EB141" s="4"/>
      <c r="EC141" s="4"/>
      <c r="ED141" s="5"/>
      <c r="EE141" s="6"/>
      <c r="EF141" s="4">
        <v>42.48</v>
      </c>
      <c r="EG141" s="4">
        <v>57.52</v>
      </c>
      <c r="EH141" s="4">
        <v>0</v>
      </c>
      <c r="EI141" s="6"/>
      <c r="EJ141" s="4">
        <v>18</v>
      </c>
      <c r="EK141" s="4">
        <v>82</v>
      </c>
      <c r="EL141" s="4">
        <v>0</v>
      </c>
    </row>
    <row r="142" spans="1:142" x14ac:dyDescent="0.25">
      <c r="A142" s="37" t="s">
        <v>706</v>
      </c>
      <c r="B142" s="4" t="s">
        <v>707</v>
      </c>
      <c r="C142" s="4" t="s">
        <v>326</v>
      </c>
      <c r="D142" s="119" t="s">
        <v>327</v>
      </c>
      <c r="E142" s="4" t="s">
        <v>82</v>
      </c>
      <c r="F142" s="4">
        <v>91.64</v>
      </c>
      <c r="G142" s="6"/>
      <c r="H142" s="31">
        <v>33.6</v>
      </c>
      <c r="I142" s="4">
        <v>28.7</v>
      </c>
      <c r="J142" s="4">
        <v>2.2999999999999998</v>
      </c>
      <c r="K142" s="4">
        <v>1.9</v>
      </c>
      <c r="L142" s="4">
        <v>0.7</v>
      </c>
      <c r="M142" s="31">
        <v>53.8</v>
      </c>
      <c r="N142" s="4">
        <v>87.4</v>
      </c>
      <c r="O142" s="4">
        <v>62</v>
      </c>
      <c r="P142" s="6"/>
      <c r="Q142" s="32">
        <v>33.200000000000003</v>
      </c>
      <c r="R142" s="4">
        <v>28.7</v>
      </c>
      <c r="S142" s="4">
        <v>2.2999999999999998</v>
      </c>
      <c r="T142" s="4">
        <v>1.8</v>
      </c>
      <c r="U142" s="4">
        <v>0.4</v>
      </c>
      <c r="V142" s="31">
        <v>54.2</v>
      </c>
      <c r="W142" s="4">
        <v>87.4</v>
      </c>
      <c r="X142" s="4">
        <v>62</v>
      </c>
      <c r="Y142" s="5"/>
      <c r="Z142" s="6"/>
      <c r="AA142" s="4">
        <v>52065.279999999999</v>
      </c>
      <c r="AB142" s="4">
        <v>2686614.22</v>
      </c>
      <c r="AC142" s="4">
        <v>2686614.22</v>
      </c>
      <c r="AD142" s="4">
        <v>66.5</v>
      </c>
      <c r="AE142" s="4">
        <v>8.1999999999999993</v>
      </c>
      <c r="AF142" s="4"/>
      <c r="AG142" s="4">
        <v>49.57</v>
      </c>
      <c r="AH142" s="6"/>
      <c r="AI142" s="4">
        <v>10367.42</v>
      </c>
      <c r="AJ142" s="6"/>
      <c r="AK142" s="4"/>
      <c r="AL142" s="4">
        <v>14.92</v>
      </c>
      <c r="AM142" s="4">
        <v>9.32</v>
      </c>
      <c r="AN142" s="6"/>
      <c r="AO142" s="4">
        <v>0.36</v>
      </c>
      <c r="AP142" s="4"/>
      <c r="AQ142" s="4"/>
      <c r="AR142" s="4"/>
      <c r="AS142" s="4"/>
      <c r="AT142" s="4"/>
      <c r="AU142" s="4"/>
      <c r="AV142" s="4"/>
      <c r="AW142" s="4"/>
      <c r="AX142" s="4"/>
      <c r="AY142" s="4">
        <v>0.32</v>
      </c>
      <c r="AZ142" s="4"/>
      <c r="BA142" s="4">
        <v>0.34</v>
      </c>
      <c r="BB142" s="4">
        <v>1.3</v>
      </c>
      <c r="BC142" s="4">
        <v>0.68</v>
      </c>
      <c r="BD142" s="4">
        <v>1.1000000000000001</v>
      </c>
      <c r="BE142" s="6"/>
      <c r="BF142" s="4">
        <v>850.65</v>
      </c>
      <c r="BG142" s="4">
        <v>23.71</v>
      </c>
      <c r="BH142" s="4">
        <v>1.65</v>
      </c>
      <c r="BI142" s="4">
        <v>2.71</v>
      </c>
      <c r="BJ142" s="4"/>
      <c r="BK142" s="4">
        <v>0.38</v>
      </c>
      <c r="BL142" s="4">
        <v>2.8</v>
      </c>
      <c r="BM142" s="4"/>
      <c r="BN142" s="4">
        <v>545.22</v>
      </c>
      <c r="BO142" s="4"/>
      <c r="BP142" s="6"/>
      <c r="BQ142" s="4">
        <v>0.28000000000000003</v>
      </c>
      <c r="BR142" s="4">
        <v>4.6500000000000004</v>
      </c>
      <c r="BS142" s="4"/>
      <c r="BT142" s="4"/>
      <c r="BU142" s="4"/>
      <c r="BV142" s="4"/>
      <c r="BW142" s="4"/>
      <c r="BX142" s="4">
        <v>0.01</v>
      </c>
      <c r="BY142" s="4">
        <v>0.11</v>
      </c>
      <c r="BZ142" s="4"/>
      <c r="CA142" s="4"/>
      <c r="CB142" s="4">
        <v>0.33</v>
      </c>
      <c r="CC142" s="4"/>
      <c r="CD142" s="4"/>
      <c r="CE142" s="4"/>
      <c r="CF142" s="4"/>
      <c r="CG142" s="5"/>
      <c r="CH142" s="6"/>
      <c r="CI142" s="4">
        <v>2790581</v>
      </c>
      <c r="CJ142" s="4"/>
      <c r="CK142" s="4">
        <v>54.54</v>
      </c>
      <c r="CL142" s="4">
        <v>12.15</v>
      </c>
      <c r="CM142" s="4">
        <v>33.840000000000003</v>
      </c>
      <c r="CN142" s="4"/>
      <c r="CO142" s="4">
        <v>12.9</v>
      </c>
      <c r="CP142" s="4">
        <v>49.57</v>
      </c>
      <c r="CQ142" s="6"/>
      <c r="CR142" s="6"/>
      <c r="CS142" s="4">
        <v>254.46</v>
      </c>
      <c r="CT142" s="4">
        <v>50</v>
      </c>
      <c r="CU142" s="6"/>
      <c r="CV142" s="4"/>
      <c r="CW142" s="4"/>
      <c r="CX142" s="6"/>
      <c r="CY142" s="4"/>
      <c r="CZ142" s="4"/>
      <c r="DA142" s="4"/>
      <c r="DB142" s="6"/>
      <c r="DC142" s="4"/>
      <c r="DD142" s="4"/>
      <c r="DE142" s="4"/>
      <c r="DF142" s="6"/>
      <c r="DG142" s="4"/>
      <c r="DH142" s="4"/>
      <c r="DI142" s="4"/>
      <c r="DJ142" s="6"/>
      <c r="DK142" s="4"/>
      <c r="DL142" s="4"/>
      <c r="DM142" s="4"/>
      <c r="DN142" s="6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>
        <v>0.37</v>
      </c>
      <c r="DZ142" s="4"/>
      <c r="EA142" s="4">
        <v>31.77</v>
      </c>
      <c r="EB142" s="4"/>
      <c r="EC142" s="4"/>
      <c r="ED142" s="5"/>
      <c r="EE142" s="6"/>
      <c r="EF142" s="4">
        <v>100</v>
      </c>
      <c r="EG142" s="4">
        <v>0</v>
      </c>
      <c r="EH142" s="4">
        <v>0</v>
      </c>
      <c r="EI142" s="6"/>
      <c r="EJ142" s="4">
        <v>100</v>
      </c>
      <c r="EK142" s="4">
        <v>0</v>
      </c>
      <c r="EL142" s="4">
        <v>0</v>
      </c>
    </row>
    <row r="143" spans="1:142" x14ac:dyDescent="0.25">
      <c r="A143" s="37" t="s">
        <v>708</v>
      </c>
      <c r="B143" s="4" t="s">
        <v>709</v>
      </c>
      <c r="C143" s="4" t="s">
        <v>710</v>
      </c>
      <c r="D143" s="119" t="s">
        <v>711</v>
      </c>
      <c r="E143" s="4" t="s">
        <v>82</v>
      </c>
      <c r="F143" s="4">
        <v>99.41</v>
      </c>
      <c r="G143" s="6"/>
      <c r="H143" s="31">
        <v>41.5</v>
      </c>
      <c r="I143" s="4">
        <v>37.5</v>
      </c>
      <c r="J143" s="4">
        <v>1.4</v>
      </c>
      <c r="K143" s="4">
        <v>1.9</v>
      </c>
      <c r="L143" s="4">
        <v>0.7</v>
      </c>
      <c r="M143" s="31">
        <v>45.9</v>
      </c>
      <c r="N143" s="4">
        <v>87.4</v>
      </c>
      <c r="O143" s="4">
        <v>53</v>
      </c>
      <c r="P143" s="6"/>
      <c r="Q143" s="32">
        <v>0.4</v>
      </c>
      <c r="R143" s="4">
        <v>0</v>
      </c>
      <c r="S143" s="4">
        <v>0</v>
      </c>
      <c r="T143" s="4">
        <v>0</v>
      </c>
      <c r="U143" s="4">
        <v>0.4</v>
      </c>
      <c r="V143" s="31">
        <v>87</v>
      </c>
      <c r="W143" s="4">
        <v>87.4</v>
      </c>
      <c r="X143" s="4">
        <v>99</v>
      </c>
      <c r="Y143" s="5"/>
      <c r="Z143" s="6"/>
      <c r="AA143" s="4">
        <v>17886.29</v>
      </c>
      <c r="AB143" s="4">
        <v>698843.11</v>
      </c>
      <c r="AC143" s="4">
        <v>698843.11</v>
      </c>
      <c r="AD143" s="4">
        <v>145.5</v>
      </c>
      <c r="AE143" s="4">
        <v>24.2</v>
      </c>
      <c r="AF143" s="4"/>
      <c r="AG143" s="4">
        <v>50</v>
      </c>
      <c r="AH143" s="6"/>
      <c r="AI143" s="4">
        <v>17886.29</v>
      </c>
      <c r="AJ143" s="6"/>
      <c r="AK143" s="4"/>
      <c r="AL143" s="4">
        <v>12</v>
      </c>
      <c r="AM143" s="4">
        <v>5</v>
      </c>
      <c r="AN143" s="6"/>
      <c r="AO143" s="4">
        <v>2</v>
      </c>
      <c r="AP143" s="4"/>
      <c r="AQ143" s="4"/>
      <c r="AR143" s="4"/>
      <c r="AS143" s="4"/>
      <c r="AT143" s="4"/>
      <c r="AU143" s="4"/>
      <c r="AV143" s="4"/>
      <c r="AW143" s="4"/>
      <c r="AX143" s="4"/>
      <c r="AY143" s="4">
        <v>1</v>
      </c>
      <c r="AZ143" s="4"/>
      <c r="BA143" s="4">
        <v>2</v>
      </c>
      <c r="BB143" s="4"/>
      <c r="BC143" s="4"/>
      <c r="BD143" s="4"/>
      <c r="BE143" s="6"/>
      <c r="BF143" s="4">
        <v>1000</v>
      </c>
      <c r="BG143" s="4">
        <v>42.8</v>
      </c>
      <c r="BH143" s="4">
        <v>10.08</v>
      </c>
      <c r="BI143" s="4"/>
      <c r="BJ143" s="4"/>
      <c r="BK143" s="4">
        <v>0.38</v>
      </c>
      <c r="BL143" s="4">
        <v>2.8</v>
      </c>
      <c r="BM143" s="4"/>
      <c r="BN143" s="4"/>
      <c r="BO143" s="4"/>
      <c r="BP143" s="6"/>
      <c r="BQ143" s="4"/>
      <c r="BR143" s="4">
        <v>6</v>
      </c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5"/>
      <c r="CH143" s="6"/>
      <c r="CI143" s="4">
        <v>699693.52</v>
      </c>
      <c r="CJ143" s="4"/>
      <c r="CK143" s="4"/>
      <c r="CL143" s="4">
        <v>80.56</v>
      </c>
      <c r="CM143" s="4"/>
      <c r="CN143" s="4"/>
      <c r="CO143" s="4">
        <v>11.95</v>
      </c>
      <c r="CP143" s="4">
        <v>50</v>
      </c>
      <c r="CQ143" s="6"/>
      <c r="CR143" s="6"/>
      <c r="CS143" s="4">
        <v>285.58999999999997</v>
      </c>
      <c r="CT143" s="4">
        <v>50</v>
      </c>
      <c r="CU143" s="6"/>
      <c r="CV143" s="4"/>
      <c r="CW143" s="4"/>
      <c r="CX143" s="6"/>
      <c r="CY143" s="4">
        <v>11.71</v>
      </c>
      <c r="CZ143" s="4">
        <v>50</v>
      </c>
      <c r="DA143" s="4">
        <v>140.25</v>
      </c>
      <c r="DB143" s="6"/>
      <c r="DC143" s="4"/>
      <c r="DD143" s="4"/>
      <c r="DE143" s="4"/>
      <c r="DF143" s="6"/>
      <c r="DG143" s="4"/>
      <c r="DH143" s="4"/>
      <c r="DI143" s="4"/>
      <c r="DJ143" s="6"/>
      <c r="DK143" s="4">
        <v>2.15</v>
      </c>
      <c r="DL143" s="4">
        <v>45</v>
      </c>
      <c r="DM143" s="4">
        <v>42</v>
      </c>
      <c r="DN143" s="6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>
        <v>1.91</v>
      </c>
      <c r="DZ143" s="4"/>
      <c r="EA143" s="4"/>
      <c r="EB143" s="4"/>
      <c r="EC143" s="4"/>
      <c r="ED143" s="5"/>
      <c r="EE143" s="6"/>
      <c r="EF143" s="4">
        <v>100</v>
      </c>
      <c r="EG143" s="4">
        <v>0</v>
      </c>
      <c r="EH143" s="4">
        <v>0</v>
      </c>
      <c r="EI143" s="6"/>
      <c r="EJ143" s="4">
        <v>100</v>
      </c>
      <c r="EK143" s="4">
        <v>0</v>
      </c>
      <c r="EL143" s="4">
        <v>0</v>
      </c>
    </row>
    <row r="144" spans="1:142" x14ac:dyDescent="0.25">
      <c r="A144" s="37" t="s">
        <v>712</v>
      </c>
      <c r="B144" s="4" t="s">
        <v>713</v>
      </c>
      <c r="C144" s="4" t="s">
        <v>704</v>
      </c>
      <c r="D144" s="119" t="s">
        <v>705</v>
      </c>
      <c r="E144" s="4" t="s">
        <v>82</v>
      </c>
      <c r="F144" s="4">
        <v>98.1</v>
      </c>
      <c r="G144" s="6"/>
      <c r="H144" s="31">
        <v>24.6</v>
      </c>
      <c r="I144" s="4">
        <v>21</v>
      </c>
      <c r="J144" s="4">
        <v>1</v>
      </c>
      <c r="K144" s="4">
        <v>1.9</v>
      </c>
      <c r="L144" s="4">
        <v>0.7</v>
      </c>
      <c r="M144" s="31">
        <v>62.8</v>
      </c>
      <c r="N144" s="4">
        <v>87.4</v>
      </c>
      <c r="O144" s="4">
        <v>72</v>
      </c>
      <c r="P144" s="6"/>
      <c r="Q144" s="32">
        <v>24.2</v>
      </c>
      <c r="R144" s="4">
        <v>21</v>
      </c>
      <c r="S144" s="4">
        <v>1</v>
      </c>
      <c r="T144" s="4">
        <v>1.8</v>
      </c>
      <c r="U144" s="4">
        <v>0.4</v>
      </c>
      <c r="V144" s="31">
        <v>63.2</v>
      </c>
      <c r="W144" s="4">
        <v>87.4</v>
      </c>
      <c r="X144" s="4">
        <v>72</v>
      </c>
      <c r="Y144" s="5"/>
      <c r="Z144" s="6"/>
      <c r="AA144" s="4">
        <v>53030.43</v>
      </c>
      <c r="AB144" s="4">
        <v>3156674.16</v>
      </c>
      <c r="AC144" s="4">
        <v>3156674.16</v>
      </c>
      <c r="AD144" s="4">
        <v>67.599999999999994</v>
      </c>
      <c r="AE144" s="4">
        <v>6.47</v>
      </c>
      <c r="AF144" s="4"/>
      <c r="AG144" s="4">
        <v>50</v>
      </c>
      <c r="AH144" s="6"/>
      <c r="AI144" s="4">
        <v>15607.13</v>
      </c>
      <c r="AJ144" s="6"/>
      <c r="AK144" s="4">
        <v>4.8099999999999996</v>
      </c>
      <c r="AL144" s="4">
        <v>3.81</v>
      </c>
      <c r="AM144" s="4">
        <v>4.6500000000000004</v>
      </c>
      <c r="AN144" s="6"/>
      <c r="AO144" s="4">
        <v>0.64</v>
      </c>
      <c r="AP144" s="4">
        <v>0.03</v>
      </c>
      <c r="AQ144" s="4">
        <v>0.15</v>
      </c>
      <c r="AR144" s="4"/>
      <c r="AS144" s="4"/>
      <c r="AT144" s="4"/>
      <c r="AU144" s="4">
        <v>0.08</v>
      </c>
      <c r="AV144" s="4"/>
      <c r="AW144" s="4"/>
      <c r="AX144" s="4"/>
      <c r="AY144" s="4">
        <v>0.32</v>
      </c>
      <c r="AZ144" s="4"/>
      <c r="BA144" s="4">
        <v>0.65</v>
      </c>
      <c r="BB144" s="4">
        <v>0.59</v>
      </c>
      <c r="BC144" s="4">
        <v>0.39</v>
      </c>
      <c r="BD144" s="4">
        <v>0.41</v>
      </c>
      <c r="BE144" s="6"/>
      <c r="BF144" s="4">
        <v>1019.49</v>
      </c>
      <c r="BG144" s="4">
        <v>45.79</v>
      </c>
      <c r="BH144" s="4">
        <v>25.02</v>
      </c>
      <c r="BI144" s="4"/>
      <c r="BJ144" s="4"/>
      <c r="BK144" s="4">
        <v>0.38</v>
      </c>
      <c r="BL144" s="4">
        <v>2.8</v>
      </c>
      <c r="BM144" s="4"/>
      <c r="BN144" s="4"/>
      <c r="BO144" s="4"/>
      <c r="BP144" s="6"/>
      <c r="BQ144" s="4">
        <v>0.14000000000000001</v>
      </c>
      <c r="BR144" s="4">
        <v>4.7</v>
      </c>
      <c r="BS144" s="4"/>
      <c r="BT144" s="4"/>
      <c r="BU144" s="4"/>
      <c r="BV144" s="4"/>
      <c r="BW144" s="4"/>
      <c r="BX144" s="4"/>
      <c r="BY144" s="4">
        <v>0.1</v>
      </c>
      <c r="BZ144" s="4"/>
      <c r="CA144" s="4"/>
      <c r="CB144" s="4"/>
      <c r="CC144" s="4"/>
      <c r="CD144" s="4"/>
      <c r="CE144" s="4"/>
      <c r="CF144" s="4"/>
      <c r="CG144" s="5"/>
      <c r="CH144" s="6"/>
      <c r="CI144" s="4">
        <v>3179225.75</v>
      </c>
      <c r="CJ144" s="4"/>
      <c r="CK144" s="4">
        <v>53.25</v>
      </c>
      <c r="CL144" s="4">
        <v>32.61</v>
      </c>
      <c r="CM144" s="4"/>
      <c r="CN144" s="4">
        <v>66.13</v>
      </c>
      <c r="CO144" s="4">
        <v>14.07</v>
      </c>
      <c r="CP144" s="4">
        <v>50</v>
      </c>
      <c r="CQ144" s="6"/>
      <c r="CR144" s="6"/>
      <c r="CS144" s="4">
        <v>278.72000000000003</v>
      </c>
      <c r="CT144" s="4">
        <v>50</v>
      </c>
      <c r="CU144" s="6"/>
      <c r="CV144" s="4"/>
      <c r="CW144" s="4"/>
      <c r="CX144" s="6"/>
      <c r="CY144" s="4"/>
      <c r="CZ144" s="4"/>
      <c r="DA144" s="4"/>
      <c r="DB144" s="6"/>
      <c r="DC144" s="4"/>
      <c r="DD144" s="4"/>
      <c r="DE144" s="4"/>
      <c r="DF144" s="6"/>
      <c r="DG144" s="4"/>
      <c r="DH144" s="4"/>
      <c r="DI144" s="4"/>
      <c r="DJ144" s="6"/>
      <c r="DK144" s="4"/>
      <c r="DL144" s="4"/>
      <c r="DM144" s="4"/>
      <c r="DN144" s="6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>
        <v>0.15</v>
      </c>
      <c r="DZ144" s="4"/>
      <c r="EA144" s="4"/>
      <c r="EB144" s="4"/>
      <c r="EC144" s="4"/>
      <c r="ED144" s="5"/>
      <c r="EE144" s="6"/>
      <c r="EF144" s="4">
        <v>100</v>
      </c>
      <c r="EG144" s="4">
        <v>0</v>
      </c>
      <c r="EH144" s="4">
        <v>0</v>
      </c>
      <c r="EI144" s="6"/>
      <c r="EJ144" s="4">
        <v>100</v>
      </c>
      <c r="EK144" s="4">
        <v>0</v>
      </c>
      <c r="EL144" s="4">
        <v>0</v>
      </c>
    </row>
    <row r="145" spans="1:142" x14ac:dyDescent="0.25">
      <c r="A145" s="37" t="s">
        <v>714</v>
      </c>
      <c r="B145" s="4" t="s">
        <v>715</v>
      </c>
      <c r="C145" s="4" t="s">
        <v>704</v>
      </c>
      <c r="D145" s="119" t="s">
        <v>705</v>
      </c>
      <c r="E145" s="4" t="s">
        <v>82</v>
      </c>
      <c r="F145" s="4">
        <v>96.93</v>
      </c>
      <c r="G145" s="6"/>
      <c r="H145" s="31">
        <v>24.8</v>
      </c>
      <c r="I145" s="4">
        <v>22.5</v>
      </c>
      <c r="J145" s="4">
        <v>1</v>
      </c>
      <c r="K145" s="4">
        <v>0.6</v>
      </c>
      <c r="L145" s="4">
        <v>0.7</v>
      </c>
      <c r="M145" s="31">
        <v>62.6</v>
      </c>
      <c r="N145" s="4">
        <v>87.4</v>
      </c>
      <c r="O145" s="4">
        <v>72</v>
      </c>
      <c r="P145" s="6"/>
      <c r="Q145" s="32">
        <v>25.7</v>
      </c>
      <c r="R145" s="4">
        <v>22.5</v>
      </c>
      <c r="S145" s="4">
        <v>1</v>
      </c>
      <c r="T145" s="4">
        <v>1.7</v>
      </c>
      <c r="U145" s="4">
        <v>0.4</v>
      </c>
      <c r="V145" s="31">
        <v>61.7</v>
      </c>
      <c r="W145" s="4">
        <v>87.4</v>
      </c>
      <c r="X145" s="4">
        <v>71</v>
      </c>
      <c r="Y145" s="5"/>
      <c r="Z145" s="6"/>
      <c r="AA145" s="4">
        <v>38989.22</v>
      </c>
      <c r="AB145" s="4">
        <v>2736169.25</v>
      </c>
      <c r="AC145" s="4">
        <v>2736169.25</v>
      </c>
      <c r="AD145" s="4">
        <v>58.5</v>
      </c>
      <c r="AE145" s="4">
        <v>5.19</v>
      </c>
      <c r="AF145" s="4"/>
      <c r="AG145" s="4">
        <v>50</v>
      </c>
      <c r="AH145" s="6"/>
      <c r="AI145" s="4">
        <v>15731.34</v>
      </c>
      <c r="AJ145" s="6"/>
      <c r="AK145" s="4">
        <v>3.73</v>
      </c>
      <c r="AL145" s="4">
        <v>6.49</v>
      </c>
      <c r="AM145" s="4">
        <v>5.33</v>
      </c>
      <c r="AN145" s="6"/>
      <c r="AO145" s="4">
        <v>0.85</v>
      </c>
      <c r="AP145" s="4">
        <v>0.04</v>
      </c>
      <c r="AQ145" s="4">
        <v>0.18</v>
      </c>
      <c r="AR145" s="4"/>
      <c r="AS145" s="4"/>
      <c r="AT145" s="4"/>
      <c r="AU145" s="4">
        <v>0.12</v>
      </c>
      <c r="AV145" s="4"/>
      <c r="AW145" s="4"/>
      <c r="AX145" s="4"/>
      <c r="AY145" s="4">
        <v>0.43</v>
      </c>
      <c r="AZ145" s="4"/>
      <c r="BA145" s="4">
        <v>0.9</v>
      </c>
      <c r="BB145" s="4">
        <v>0.34</v>
      </c>
      <c r="BC145" s="4">
        <v>0.06</v>
      </c>
      <c r="BD145" s="4">
        <v>0.34</v>
      </c>
      <c r="BE145" s="6"/>
      <c r="BF145" s="4">
        <v>958.28</v>
      </c>
      <c r="BG145" s="4">
        <v>42.23</v>
      </c>
      <c r="BH145" s="4">
        <v>15.97</v>
      </c>
      <c r="BI145" s="4"/>
      <c r="BJ145" s="4"/>
      <c r="BK145" s="4">
        <v>0.38</v>
      </c>
      <c r="BL145" s="4">
        <v>2.8</v>
      </c>
      <c r="BM145" s="4"/>
      <c r="BN145" s="4"/>
      <c r="BO145" s="4"/>
      <c r="BP145" s="6"/>
      <c r="BQ145" s="4">
        <v>0.1</v>
      </c>
      <c r="BR145" s="4">
        <v>4.75</v>
      </c>
      <c r="BS145" s="4"/>
      <c r="BT145" s="4"/>
      <c r="BU145" s="4"/>
      <c r="BV145" s="4"/>
      <c r="BW145" s="4"/>
      <c r="BX145" s="4"/>
      <c r="BY145" s="4">
        <v>0.09</v>
      </c>
      <c r="BZ145" s="4"/>
      <c r="CA145" s="4"/>
      <c r="CB145" s="4"/>
      <c r="CC145" s="4"/>
      <c r="CD145" s="4"/>
      <c r="CE145" s="4"/>
      <c r="CF145" s="4"/>
      <c r="CG145" s="5"/>
      <c r="CH145" s="6"/>
      <c r="CI145" s="4">
        <v>2801923.33</v>
      </c>
      <c r="CJ145" s="4"/>
      <c r="CK145" s="4">
        <v>76.53</v>
      </c>
      <c r="CL145" s="4">
        <v>5.62</v>
      </c>
      <c r="CM145" s="4"/>
      <c r="CN145" s="4">
        <v>65.900000000000006</v>
      </c>
      <c r="CO145" s="4"/>
      <c r="CP145" s="4"/>
      <c r="CQ145" s="6"/>
      <c r="CR145" s="6"/>
      <c r="CS145" s="4">
        <v>253.26</v>
      </c>
      <c r="CT145" s="4">
        <v>47</v>
      </c>
      <c r="CU145" s="6"/>
      <c r="CV145" s="4"/>
      <c r="CW145" s="4"/>
      <c r="CX145" s="6"/>
      <c r="CY145" s="4"/>
      <c r="CZ145" s="4"/>
      <c r="DA145" s="4"/>
      <c r="DB145" s="6"/>
      <c r="DC145" s="4"/>
      <c r="DD145" s="4"/>
      <c r="DE145" s="4"/>
      <c r="DF145" s="6"/>
      <c r="DG145" s="4"/>
      <c r="DH145" s="4"/>
      <c r="DI145" s="4"/>
      <c r="DJ145" s="6"/>
      <c r="DK145" s="4"/>
      <c r="DL145" s="4"/>
      <c r="DM145" s="4"/>
      <c r="DN145" s="6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>
        <v>0.38</v>
      </c>
      <c r="DZ145" s="4"/>
      <c r="EA145" s="4"/>
      <c r="EB145" s="4"/>
      <c r="EC145" s="4"/>
      <c r="ED145" s="5"/>
      <c r="EE145" s="6"/>
      <c r="EF145" s="4">
        <v>0</v>
      </c>
      <c r="EG145" s="4">
        <v>100</v>
      </c>
      <c r="EH145" s="4">
        <v>0</v>
      </c>
      <c r="EI145" s="6"/>
      <c r="EJ145" s="4">
        <v>89.25</v>
      </c>
      <c r="EK145" s="4">
        <v>10.75</v>
      </c>
      <c r="EL145" s="4">
        <v>0</v>
      </c>
    </row>
    <row r="146" spans="1:142" x14ac:dyDescent="0.25">
      <c r="A146" s="37" t="s">
        <v>716</v>
      </c>
      <c r="B146" s="4" t="s">
        <v>717</v>
      </c>
      <c r="C146" s="4" t="s">
        <v>718</v>
      </c>
      <c r="D146" s="119" t="s">
        <v>719</v>
      </c>
      <c r="E146" s="4" t="s">
        <v>82</v>
      </c>
      <c r="F146" s="4">
        <v>96.72</v>
      </c>
      <c r="G146" s="6"/>
      <c r="H146" s="31">
        <v>24.6</v>
      </c>
      <c r="I146" s="4">
        <v>21</v>
      </c>
      <c r="J146" s="4">
        <v>1</v>
      </c>
      <c r="K146" s="4">
        <v>1.9</v>
      </c>
      <c r="L146" s="4">
        <v>0.7</v>
      </c>
      <c r="M146" s="31">
        <v>62.8</v>
      </c>
      <c r="N146" s="4">
        <v>87.4</v>
      </c>
      <c r="O146" s="4">
        <v>72</v>
      </c>
      <c r="P146" s="6"/>
      <c r="Q146" s="32">
        <v>24.2</v>
      </c>
      <c r="R146" s="4">
        <v>21</v>
      </c>
      <c r="S146" s="4">
        <v>1</v>
      </c>
      <c r="T146" s="4">
        <v>1.8</v>
      </c>
      <c r="U146" s="4">
        <v>0.4</v>
      </c>
      <c r="V146" s="31">
        <v>63.2</v>
      </c>
      <c r="W146" s="4">
        <v>87.4</v>
      </c>
      <c r="X146" s="4">
        <v>72</v>
      </c>
      <c r="Y146" s="5"/>
      <c r="Z146" s="6"/>
      <c r="AA146" s="4">
        <v>43168.53</v>
      </c>
      <c r="AB146" s="4">
        <v>2735617.45</v>
      </c>
      <c r="AC146" s="4">
        <v>2735617.45</v>
      </c>
      <c r="AD146" s="4">
        <v>48.58</v>
      </c>
      <c r="AE146" s="4">
        <v>5.15</v>
      </c>
      <c r="AF146" s="4"/>
      <c r="AG146" s="4">
        <v>50</v>
      </c>
      <c r="AH146" s="6"/>
      <c r="AI146" s="4">
        <v>12314.6</v>
      </c>
      <c r="AJ146" s="6"/>
      <c r="AK146" s="4">
        <v>3.72</v>
      </c>
      <c r="AL146" s="4">
        <v>8.3699999999999992</v>
      </c>
      <c r="AM146" s="4">
        <v>3.77</v>
      </c>
      <c r="AN146" s="6"/>
      <c r="AO146" s="4">
        <v>0.48</v>
      </c>
      <c r="AP146" s="4">
        <v>0.05</v>
      </c>
      <c r="AQ146" s="4">
        <v>0.22</v>
      </c>
      <c r="AR146" s="4"/>
      <c r="AS146" s="4"/>
      <c r="AT146" s="4">
        <v>0.27</v>
      </c>
      <c r="AU146" s="4"/>
      <c r="AV146" s="4"/>
      <c r="AW146" s="4">
        <v>0.17</v>
      </c>
      <c r="AX146" s="4"/>
      <c r="AY146" s="4">
        <v>0.23</v>
      </c>
      <c r="AZ146" s="4"/>
      <c r="BA146" s="4">
        <v>1.1200000000000001</v>
      </c>
      <c r="BB146" s="4">
        <v>0.04</v>
      </c>
      <c r="BC146" s="4">
        <v>0.33</v>
      </c>
      <c r="BD146" s="4">
        <v>0.05</v>
      </c>
      <c r="BE146" s="6"/>
      <c r="BF146" s="4">
        <v>632.95000000000005</v>
      </c>
      <c r="BG146" s="4">
        <v>44.16</v>
      </c>
      <c r="BH146" s="4">
        <v>24.63</v>
      </c>
      <c r="BI146" s="4"/>
      <c r="BJ146" s="4"/>
      <c r="BK146" s="4">
        <v>0.43</v>
      </c>
      <c r="BL146" s="4">
        <v>1.55</v>
      </c>
      <c r="BM146" s="4">
        <v>0.73</v>
      </c>
      <c r="BN146" s="4"/>
      <c r="BO146" s="4"/>
      <c r="BP146" s="6"/>
      <c r="BQ146" s="4">
        <v>0.2</v>
      </c>
      <c r="BR146" s="4">
        <v>4.7</v>
      </c>
      <c r="BS146" s="4"/>
      <c r="BT146" s="4"/>
      <c r="BU146" s="4"/>
      <c r="BV146" s="4"/>
      <c r="BW146" s="4"/>
      <c r="BX146" s="4">
        <v>0.01</v>
      </c>
      <c r="BY146" s="4">
        <v>0.2</v>
      </c>
      <c r="BZ146" s="4"/>
      <c r="CA146" s="4"/>
      <c r="CB146" s="4"/>
      <c r="CC146" s="4"/>
      <c r="CD146" s="4"/>
      <c r="CE146" s="4"/>
      <c r="CF146" s="4"/>
      <c r="CG146" s="5"/>
      <c r="CH146" s="6"/>
      <c r="CI146" s="4">
        <v>2735617.46</v>
      </c>
      <c r="CJ146" s="4"/>
      <c r="CK146" s="4">
        <v>12.39</v>
      </c>
      <c r="CL146" s="4">
        <v>33.81</v>
      </c>
      <c r="CM146" s="4">
        <v>58.9</v>
      </c>
      <c r="CN146" s="4">
        <v>25.79</v>
      </c>
      <c r="CO146" s="4"/>
      <c r="CP146" s="4">
        <v>50</v>
      </c>
      <c r="CQ146" s="6"/>
      <c r="CR146" s="6"/>
      <c r="CS146" s="4">
        <v>273.57</v>
      </c>
      <c r="CT146" s="4">
        <v>50</v>
      </c>
      <c r="CU146" s="6"/>
      <c r="CV146" s="4"/>
      <c r="CW146" s="4"/>
      <c r="CX146" s="6"/>
      <c r="CY146" s="4">
        <v>0.55000000000000004</v>
      </c>
      <c r="CZ146" s="4">
        <v>50</v>
      </c>
      <c r="DA146" s="4">
        <v>29.2</v>
      </c>
      <c r="DB146" s="6"/>
      <c r="DC146" s="4"/>
      <c r="DD146" s="4"/>
      <c r="DE146" s="4"/>
      <c r="DF146" s="6"/>
      <c r="DG146" s="4"/>
      <c r="DH146" s="4"/>
      <c r="DI146" s="4"/>
      <c r="DJ146" s="6"/>
      <c r="DK146" s="4"/>
      <c r="DL146" s="4"/>
      <c r="DM146" s="4"/>
      <c r="DN146" s="6"/>
      <c r="DO146" s="4"/>
      <c r="DP146" s="4"/>
      <c r="DQ146" s="4"/>
      <c r="DR146" s="4"/>
      <c r="DS146" s="4">
        <v>0.11</v>
      </c>
      <c r="DT146" s="4"/>
      <c r="DU146" s="4"/>
      <c r="DV146" s="4"/>
      <c r="DW146" s="4"/>
      <c r="DX146" s="4"/>
      <c r="DY146" s="4">
        <v>0.68</v>
      </c>
      <c r="DZ146" s="4"/>
      <c r="EA146" s="4"/>
      <c r="EB146" s="4"/>
      <c r="EC146" s="4"/>
      <c r="ED146" s="5"/>
      <c r="EE146" s="6"/>
      <c r="EF146" s="4">
        <v>100</v>
      </c>
      <c r="EG146" s="4">
        <v>0</v>
      </c>
      <c r="EH146" s="4">
        <v>0</v>
      </c>
      <c r="EI146" s="6"/>
      <c r="EJ146" s="4">
        <v>100</v>
      </c>
      <c r="EK146" s="4">
        <v>0</v>
      </c>
      <c r="EL146" s="4">
        <v>0</v>
      </c>
    </row>
    <row r="147" spans="1:142" x14ac:dyDescent="0.25">
      <c r="A147" s="37" t="s">
        <v>1925</v>
      </c>
      <c r="B147" s="4" t="s">
        <v>1924</v>
      </c>
      <c r="C147" s="4" t="s">
        <v>1960</v>
      </c>
      <c r="D147" s="4" t="s">
        <v>1959</v>
      </c>
      <c r="E147" s="4" t="s">
        <v>82</v>
      </c>
      <c r="F147" s="4">
        <v>93.24</v>
      </c>
      <c r="G147" s="6"/>
      <c r="H147" s="31">
        <v>27.85</v>
      </c>
      <c r="I147" s="4">
        <v>24.08</v>
      </c>
      <c r="J147" s="4">
        <v>1.18</v>
      </c>
      <c r="K147" s="4">
        <v>1.93</v>
      </c>
      <c r="L147" s="4">
        <v>0.66</v>
      </c>
      <c r="M147" s="31">
        <v>59.55</v>
      </c>
      <c r="N147" s="4">
        <v>87.4</v>
      </c>
      <c r="O147" s="4">
        <v>68.13</v>
      </c>
      <c r="P147" s="6"/>
      <c r="Q147" s="32">
        <v>0.44</v>
      </c>
      <c r="R147" s="4">
        <v>0</v>
      </c>
      <c r="S147" s="4">
        <v>0</v>
      </c>
      <c r="T147" s="4">
        <v>0</v>
      </c>
      <c r="U147" s="4">
        <v>0.44</v>
      </c>
      <c r="V147" s="31">
        <v>86.96</v>
      </c>
      <c r="W147" s="4">
        <v>87.4</v>
      </c>
      <c r="X147" s="4">
        <v>99.5</v>
      </c>
      <c r="Y147" s="5"/>
      <c r="Z147" s="6"/>
      <c r="AA147" s="4">
        <v>11442.19</v>
      </c>
      <c r="AB147" s="4">
        <v>854901.02</v>
      </c>
      <c r="AC147" s="4">
        <v>712675.2</v>
      </c>
      <c r="AD147" s="4">
        <v>83.44</v>
      </c>
      <c r="AE147" s="4">
        <v>9.4600000000000009</v>
      </c>
      <c r="AF147" s="4"/>
      <c r="AG147" s="4">
        <v>50</v>
      </c>
      <c r="AH147" s="6"/>
      <c r="AI147" s="4">
        <v>2140.58</v>
      </c>
      <c r="AJ147" s="6"/>
      <c r="AK147" s="4"/>
      <c r="AL147" s="4">
        <v>5.12</v>
      </c>
      <c r="AM147" s="4">
        <v>2.64</v>
      </c>
      <c r="AN147" s="6"/>
      <c r="AO147" s="4">
        <v>0.6</v>
      </c>
      <c r="AP147" s="4">
        <v>0.03</v>
      </c>
      <c r="AQ147" s="4">
        <v>0.13</v>
      </c>
      <c r="AR147" s="4"/>
      <c r="AS147" s="4"/>
      <c r="AT147" s="4">
        <v>0.64</v>
      </c>
      <c r="AU147" s="4"/>
      <c r="AV147" s="4"/>
      <c r="AW147" s="4"/>
      <c r="AX147" s="4"/>
      <c r="AY147" s="4">
        <v>0.3</v>
      </c>
      <c r="AZ147" s="4"/>
      <c r="BA147" s="4">
        <v>0.95</v>
      </c>
      <c r="BB147" s="4"/>
      <c r="BC147" s="4"/>
      <c r="BD147" s="4"/>
      <c r="BE147" s="6"/>
      <c r="BF147" s="4">
        <v>1202.3599999999999</v>
      </c>
      <c r="BG147" s="4">
        <v>32.81</v>
      </c>
      <c r="BH147" s="4">
        <v>8.01</v>
      </c>
      <c r="BI147" s="4"/>
      <c r="BJ147" s="4"/>
      <c r="BK147" s="4">
        <v>0.13</v>
      </c>
      <c r="BL147" s="4">
        <v>2.8</v>
      </c>
      <c r="BM147" s="4"/>
      <c r="BN147" s="4"/>
      <c r="BO147" s="4"/>
      <c r="BP147" s="6"/>
      <c r="BQ147" s="4"/>
      <c r="BR147" s="4">
        <v>3.13</v>
      </c>
      <c r="BS147" s="4">
        <v>1.81</v>
      </c>
      <c r="BT147" s="4"/>
      <c r="BU147" s="4"/>
      <c r="BV147" s="4"/>
      <c r="BW147" s="4"/>
      <c r="BX147" s="4"/>
      <c r="BY147" s="4">
        <v>7.0000000000000007E-2</v>
      </c>
      <c r="BZ147" s="4"/>
      <c r="CA147" s="4"/>
      <c r="CB147" s="4"/>
      <c r="CC147" s="4"/>
      <c r="CD147" s="4"/>
      <c r="CE147" s="4"/>
      <c r="CF147" s="4"/>
      <c r="CG147" s="5"/>
      <c r="CH147" s="6"/>
      <c r="CI147" s="4">
        <v>808595.14</v>
      </c>
      <c r="CJ147" s="4"/>
      <c r="CK147" s="4"/>
      <c r="CL147" s="4">
        <v>81.16</v>
      </c>
      <c r="CM147" s="4"/>
      <c r="CN147" s="4"/>
      <c r="CO147" s="4">
        <v>43.83</v>
      </c>
      <c r="CP147" s="4">
        <v>51.22</v>
      </c>
      <c r="CQ147" s="6"/>
      <c r="CR147" s="6"/>
      <c r="CS147" s="4">
        <v>203</v>
      </c>
      <c r="CT147" s="4">
        <v>51</v>
      </c>
      <c r="CU147" s="6"/>
      <c r="CV147" s="4"/>
      <c r="CW147" s="4"/>
      <c r="CX147" s="6"/>
      <c r="CY147" s="4"/>
      <c r="CZ147" s="4"/>
      <c r="DA147" s="4"/>
      <c r="DB147" s="6"/>
      <c r="DC147" s="4"/>
      <c r="DD147" s="4"/>
      <c r="DE147" s="4"/>
      <c r="DF147" s="6"/>
      <c r="DG147" s="4"/>
      <c r="DH147" s="4"/>
      <c r="DI147" s="4"/>
      <c r="DJ147" s="6"/>
      <c r="DK147" s="4">
        <v>0.02</v>
      </c>
      <c r="DL147" s="4">
        <v>45</v>
      </c>
      <c r="DM147" s="4">
        <v>170</v>
      </c>
      <c r="DN147" s="6"/>
      <c r="DO147" s="4"/>
      <c r="DP147" s="4"/>
      <c r="DQ147" s="4"/>
      <c r="DR147" s="4">
        <v>0.06</v>
      </c>
      <c r="DS147" s="4"/>
      <c r="DT147" s="4"/>
      <c r="DU147" s="4"/>
      <c r="DV147" s="4"/>
      <c r="DW147" s="4"/>
      <c r="DX147" s="4"/>
      <c r="DY147" s="4">
        <v>0.56000000000000005</v>
      </c>
      <c r="DZ147" s="4"/>
      <c r="EA147" s="4"/>
      <c r="EB147" s="4"/>
      <c r="EC147" s="4"/>
      <c r="ED147" s="5"/>
      <c r="EE147" s="6"/>
      <c r="EF147" s="4">
        <v>100</v>
      </c>
      <c r="EG147" s="4">
        <v>0</v>
      </c>
      <c r="EH147" s="4">
        <v>0</v>
      </c>
      <c r="EI147" s="6"/>
      <c r="EJ147" s="4">
        <v>100</v>
      </c>
      <c r="EK147" s="4">
        <v>0</v>
      </c>
      <c r="EL147" s="4">
        <v>0</v>
      </c>
    </row>
    <row r="148" spans="1:142" x14ac:dyDescent="0.25">
      <c r="A148" s="37" t="s">
        <v>1961</v>
      </c>
      <c r="B148" s="128" t="s">
        <v>1962</v>
      </c>
      <c r="C148" s="128" t="s">
        <v>1963</v>
      </c>
      <c r="D148" s="128" t="s">
        <v>1964</v>
      </c>
      <c r="E148" s="4" t="s">
        <v>82</v>
      </c>
      <c r="F148" s="4" t="e">
        <v>#N/A</v>
      </c>
      <c r="G148" s="6"/>
      <c r="H148" s="31">
        <v>24.2</v>
      </c>
      <c r="I148" s="4">
        <v>20.8</v>
      </c>
      <c r="J148" s="4">
        <v>0.8</v>
      </c>
      <c r="K148" s="4">
        <v>1.9</v>
      </c>
      <c r="L148" s="4">
        <v>0.7</v>
      </c>
      <c r="M148" s="31">
        <v>63.2</v>
      </c>
      <c r="N148" s="4">
        <v>87.4</v>
      </c>
      <c r="O148" s="4">
        <v>72</v>
      </c>
      <c r="P148" s="6"/>
      <c r="Q148" s="32">
        <v>23.8</v>
      </c>
      <c r="R148" s="4">
        <v>20.8</v>
      </c>
      <c r="S148" s="4">
        <v>0.6</v>
      </c>
      <c r="T148" s="4">
        <v>1.8</v>
      </c>
      <c r="U148" s="4">
        <v>0.4</v>
      </c>
      <c r="V148" s="31">
        <v>63.6</v>
      </c>
      <c r="W148" s="4">
        <v>87.4</v>
      </c>
      <c r="X148" s="4">
        <v>73</v>
      </c>
      <c r="Y148" s="5"/>
      <c r="Z148" s="6"/>
      <c r="AA148" s="4">
        <v>19626.669999999998</v>
      </c>
      <c r="AB148" s="4">
        <v>558413.16</v>
      </c>
      <c r="AC148" s="4">
        <v>558413.16</v>
      </c>
      <c r="AD148" s="4">
        <v>46.95</v>
      </c>
      <c r="AE148" s="4">
        <v>8.6</v>
      </c>
      <c r="AF148" s="4"/>
      <c r="AG148" s="4">
        <v>50</v>
      </c>
      <c r="AH148" s="6"/>
      <c r="AI148" s="4">
        <v>10151.84</v>
      </c>
      <c r="AJ148" s="6"/>
      <c r="AK148" s="4"/>
      <c r="AL148" s="4">
        <v>5.46</v>
      </c>
      <c r="AM148" s="4"/>
      <c r="AN148" s="6"/>
      <c r="AO148" s="4">
        <v>0.05</v>
      </c>
      <c r="AP148" s="4"/>
      <c r="AQ148" s="4">
        <v>0.01</v>
      </c>
      <c r="AR148" s="4">
        <v>0.01</v>
      </c>
      <c r="AS148" s="4"/>
      <c r="AT148" s="4">
        <v>0.32</v>
      </c>
      <c r="AU148" s="4"/>
      <c r="AV148" s="4"/>
      <c r="AW148" s="4">
        <v>1</v>
      </c>
      <c r="AX148" s="4"/>
      <c r="AY148" s="4">
        <v>0.03</v>
      </c>
      <c r="AZ148" s="4"/>
      <c r="BA148" s="4">
        <v>2.33</v>
      </c>
      <c r="BB148" s="4"/>
      <c r="BC148" s="4"/>
      <c r="BD148" s="4"/>
      <c r="BE148" s="6"/>
      <c r="BF148" s="4">
        <v>1251.1300000000001</v>
      </c>
      <c r="BG148" s="4">
        <v>23.25</v>
      </c>
      <c r="BH148" s="4"/>
      <c r="BI148" s="4"/>
      <c r="BJ148" s="4"/>
      <c r="BK148" s="4">
        <v>0.03</v>
      </c>
      <c r="BL148" s="4">
        <v>0.66</v>
      </c>
      <c r="BM148" s="4"/>
      <c r="BN148" s="4"/>
      <c r="BO148" s="4"/>
      <c r="BP148" s="6"/>
      <c r="BQ148" s="4"/>
      <c r="BR148" s="4">
        <v>3.53</v>
      </c>
      <c r="BS148" s="4">
        <v>4.42</v>
      </c>
      <c r="BT148" s="4"/>
      <c r="BU148" s="4"/>
      <c r="BV148" s="4"/>
      <c r="BW148" s="4"/>
      <c r="BX148" s="4"/>
      <c r="BY148" s="4">
        <v>0.28999999999999998</v>
      </c>
      <c r="BZ148" s="4"/>
      <c r="CA148" s="4"/>
      <c r="CB148" s="4">
        <v>9.7899999999999991</v>
      </c>
      <c r="CC148" s="4"/>
      <c r="CD148" s="4"/>
      <c r="CE148" s="4"/>
      <c r="CF148" s="4"/>
      <c r="CG148" s="5"/>
      <c r="CH148" s="6"/>
      <c r="CI148" s="4">
        <v>1209530.08</v>
      </c>
      <c r="CJ148" s="4"/>
      <c r="CK148" s="4">
        <v>17.32</v>
      </c>
      <c r="CL148" s="4">
        <v>17.97</v>
      </c>
      <c r="CM148" s="4">
        <v>95.21</v>
      </c>
      <c r="CN148" s="4">
        <v>45.62</v>
      </c>
      <c r="CO148" s="4"/>
      <c r="CP148" s="4"/>
      <c r="CQ148" s="6"/>
      <c r="CR148" s="6"/>
      <c r="CS148" s="4">
        <v>138.76</v>
      </c>
      <c r="CT148" s="4">
        <v>51</v>
      </c>
      <c r="CU148" s="6"/>
      <c r="CV148" s="4"/>
      <c r="CW148" s="4"/>
      <c r="CX148" s="6"/>
      <c r="CY148" s="4">
        <v>0.81</v>
      </c>
      <c r="CZ148" s="4">
        <v>50</v>
      </c>
      <c r="DA148" s="4">
        <v>140</v>
      </c>
      <c r="DB148" s="6"/>
      <c r="DC148" s="4"/>
      <c r="DD148" s="4"/>
      <c r="DE148" s="4"/>
      <c r="DF148" s="6"/>
      <c r="DG148" s="4"/>
      <c r="DH148" s="4"/>
      <c r="DI148" s="4"/>
      <c r="DJ148" s="6"/>
      <c r="DK148" s="4"/>
      <c r="DL148" s="4"/>
      <c r="DM148" s="4"/>
      <c r="DN148" s="6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>
        <v>2.09</v>
      </c>
      <c r="DZ148" s="4"/>
      <c r="EA148" s="4"/>
      <c r="EB148" s="4"/>
      <c r="EC148" s="4"/>
      <c r="ED148" s="5"/>
      <c r="EE148" s="6"/>
      <c r="EF148" s="4">
        <v>100</v>
      </c>
      <c r="EG148" s="4">
        <v>0</v>
      </c>
      <c r="EH148" s="4">
        <v>0</v>
      </c>
      <c r="EI148" s="6"/>
      <c r="EJ148" s="4">
        <v>100</v>
      </c>
      <c r="EK148" s="4">
        <v>0</v>
      </c>
      <c r="EL148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7971-4042-4A9A-AE89-53F20BDC1821}">
  <sheetPr>
    <tabColor theme="9" tint="-0.249977111117893"/>
  </sheetPr>
  <dimension ref="A1:C143"/>
  <sheetViews>
    <sheetView showGridLines="0" zoomScale="70" zoomScaleNormal="70" workbookViewId="0"/>
  </sheetViews>
  <sheetFormatPr defaultColWidth="8.7109375" defaultRowHeight="15" x14ac:dyDescent="0.25"/>
  <cols>
    <col min="1" max="1" width="102.7109375" bestFit="1" customWidth="1"/>
    <col min="2" max="2" width="20" bestFit="1" customWidth="1"/>
    <col min="3" max="3" width="27.85546875" bestFit="1" customWidth="1"/>
    <col min="4" max="4" width="76.7109375" bestFit="1" customWidth="1"/>
  </cols>
  <sheetData>
    <row r="1" spans="1:3" x14ac:dyDescent="0.25">
      <c r="A1" s="34" t="s">
        <v>1667</v>
      </c>
      <c r="B1" t="s">
        <v>1908</v>
      </c>
      <c r="C1" t="s">
        <v>1909</v>
      </c>
    </row>
    <row r="2" spans="1:3" x14ac:dyDescent="0.25">
      <c r="A2" s="35" t="s">
        <v>302</v>
      </c>
      <c r="B2" s="36">
        <v>0.64</v>
      </c>
      <c r="C2" s="36">
        <v>4.4400000000000004</v>
      </c>
    </row>
    <row r="3" spans="1:3" x14ac:dyDescent="0.25">
      <c r="A3" s="35" t="s">
        <v>306</v>
      </c>
      <c r="B3" s="36">
        <v>0.65</v>
      </c>
      <c r="C3" s="36">
        <v>5.12</v>
      </c>
    </row>
    <row r="4" spans="1:3" x14ac:dyDescent="0.25">
      <c r="A4" s="35" t="s">
        <v>628</v>
      </c>
      <c r="B4" s="36">
        <v>2</v>
      </c>
      <c r="C4" s="36">
        <v>6</v>
      </c>
    </row>
    <row r="5" spans="1:3" x14ac:dyDescent="0.25">
      <c r="A5" s="35" t="s">
        <v>630</v>
      </c>
      <c r="B5" s="36">
        <v>2</v>
      </c>
      <c r="C5" s="36">
        <v>6</v>
      </c>
    </row>
    <row r="6" spans="1:3" x14ac:dyDescent="0.25">
      <c r="A6" s="35" t="s">
        <v>623</v>
      </c>
      <c r="B6" s="36">
        <v>0.41</v>
      </c>
      <c r="C6" s="36">
        <v>5.48</v>
      </c>
    </row>
    <row r="7" spans="1:3" x14ac:dyDescent="0.25">
      <c r="A7" s="35" t="s">
        <v>578</v>
      </c>
      <c r="B7" s="36">
        <v>0.87</v>
      </c>
      <c r="C7" s="36">
        <v>1.6</v>
      </c>
    </row>
    <row r="8" spans="1:3" x14ac:dyDescent="0.25">
      <c r="A8" s="35" t="s">
        <v>427</v>
      </c>
      <c r="B8" s="36">
        <v>0.55000000000000004</v>
      </c>
      <c r="C8" s="36">
        <v>5.04</v>
      </c>
    </row>
    <row r="9" spans="1:3" x14ac:dyDescent="0.25">
      <c r="A9" s="35" t="s">
        <v>558</v>
      </c>
      <c r="B9" s="36">
        <v>0.72</v>
      </c>
      <c r="C9" s="36">
        <v>4.9000000000000004</v>
      </c>
    </row>
    <row r="10" spans="1:3" x14ac:dyDescent="0.25">
      <c r="A10" s="35" t="s">
        <v>546</v>
      </c>
      <c r="B10" s="36">
        <v>1.1399999999999999</v>
      </c>
      <c r="C10" s="36">
        <v>3.63</v>
      </c>
    </row>
    <row r="11" spans="1:3" x14ac:dyDescent="0.25">
      <c r="A11" s="35" t="s">
        <v>493</v>
      </c>
      <c r="B11" s="36">
        <v>0.54</v>
      </c>
      <c r="C11" s="36">
        <v>4.8499999999999996</v>
      </c>
    </row>
    <row r="12" spans="1:3" x14ac:dyDescent="0.25">
      <c r="A12" s="35" t="s">
        <v>399</v>
      </c>
      <c r="B12" s="36">
        <v>0.26</v>
      </c>
      <c r="C12" s="36">
        <v>3.34</v>
      </c>
    </row>
    <row r="13" spans="1:3" x14ac:dyDescent="0.25">
      <c r="A13" s="35" t="s">
        <v>562</v>
      </c>
      <c r="B13" s="36">
        <v>0.45</v>
      </c>
      <c r="C13" s="36">
        <v>3.11</v>
      </c>
    </row>
    <row r="14" spans="1:3" x14ac:dyDescent="0.25">
      <c r="A14" s="35" t="s">
        <v>574</v>
      </c>
      <c r="B14" s="36">
        <v>1.04</v>
      </c>
      <c r="C14" s="36">
        <v>4.54</v>
      </c>
    </row>
    <row r="15" spans="1:3" x14ac:dyDescent="0.25">
      <c r="A15" s="35" t="s">
        <v>328</v>
      </c>
      <c r="B15" s="36">
        <v>0.25</v>
      </c>
      <c r="C15" s="36">
        <v>5.39</v>
      </c>
    </row>
    <row r="16" spans="1:3" x14ac:dyDescent="0.25">
      <c r="A16" s="35" t="s">
        <v>333</v>
      </c>
      <c r="B16" s="36">
        <v>0.25</v>
      </c>
      <c r="C16" s="36">
        <v>3.48</v>
      </c>
    </row>
    <row r="17" spans="1:3" x14ac:dyDescent="0.25">
      <c r="A17" s="35" t="s">
        <v>370</v>
      </c>
      <c r="B17" s="36">
        <v>0.42</v>
      </c>
      <c r="C17" s="36">
        <v>2.8</v>
      </c>
    </row>
    <row r="18" spans="1:3" x14ac:dyDescent="0.25">
      <c r="A18" s="35" t="s">
        <v>676</v>
      </c>
      <c r="B18" s="36">
        <v>1.2</v>
      </c>
      <c r="C18" s="36">
        <v>3.46</v>
      </c>
    </row>
    <row r="19" spans="1:3" x14ac:dyDescent="0.25">
      <c r="A19" s="35" t="s">
        <v>635</v>
      </c>
      <c r="B19" s="36">
        <v>1.06</v>
      </c>
      <c r="C19" s="36">
        <v>3.08</v>
      </c>
    </row>
    <row r="20" spans="1:3" x14ac:dyDescent="0.25">
      <c r="A20" s="35" t="s">
        <v>645</v>
      </c>
      <c r="B20" s="36">
        <v>0.95</v>
      </c>
      <c r="C20" s="36">
        <v>2.69</v>
      </c>
    </row>
    <row r="21" spans="1:3" x14ac:dyDescent="0.25">
      <c r="A21" s="35" t="s">
        <v>679</v>
      </c>
      <c r="B21" s="36">
        <v>0.92</v>
      </c>
      <c r="C21" s="36">
        <v>2.74</v>
      </c>
    </row>
    <row r="22" spans="1:3" x14ac:dyDescent="0.25">
      <c r="A22" s="35" t="s">
        <v>634</v>
      </c>
      <c r="B22" s="36">
        <v>0.25</v>
      </c>
      <c r="C22" s="36">
        <v>0.14000000000000001</v>
      </c>
    </row>
    <row r="23" spans="1:3" x14ac:dyDescent="0.25">
      <c r="A23" s="35" t="s">
        <v>403</v>
      </c>
      <c r="B23" s="36">
        <v>2</v>
      </c>
      <c r="C23" s="36">
        <v>6</v>
      </c>
    </row>
    <row r="24" spans="1:3" x14ac:dyDescent="0.25">
      <c r="A24" s="35" t="s">
        <v>550</v>
      </c>
      <c r="B24" s="36">
        <v>0.51</v>
      </c>
      <c r="C24" s="36">
        <v>4.83</v>
      </c>
    </row>
    <row r="25" spans="1:3" x14ac:dyDescent="0.25">
      <c r="A25" s="35" t="s">
        <v>637</v>
      </c>
      <c r="B25" s="36">
        <v>0.72</v>
      </c>
      <c r="C25" s="36">
        <v>4.34</v>
      </c>
    </row>
    <row r="26" spans="1:3" x14ac:dyDescent="0.25">
      <c r="A26" s="35" t="s">
        <v>660</v>
      </c>
      <c r="B26" s="36">
        <v>1.02</v>
      </c>
      <c r="C26" s="36">
        <v>5.2</v>
      </c>
    </row>
    <row r="27" spans="1:3" x14ac:dyDescent="0.25">
      <c r="A27" s="35" t="s">
        <v>639</v>
      </c>
      <c r="B27" s="36">
        <v>0.98</v>
      </c>
      <c r="C27" s="36">
        <v>4.3899999999999997</v>
      </c>
    </row>
    <row r="28" spans="1:3" x14ac:dyDescent="0.25">
      <c r="A28" s="35" t="s">
        <v>412</v>
      </c>
      <c r="B28" s="36">
        <v>0.51</v>
      </c>
      <c r="C28" s="36">
        <v>6.13</v>
      </c>
    </row>
    <row r="29" spans="1:3" x14ac:dyDescent="0.25">
      <c r="A29" s="35" t="s">
        <v>422</v>
      </c>
      <c r="B29" s="36">
        <v>0.17</v>
      </c>
      <c r="C29" s="36">
        <v>4.2699999999999996</v>
      </c>
    </row>
    <row r="30" spans="1:3" x14ac:dyDescent="0.25">
      <c r="A30" s="35" t="s">
        <v>387</v>
      </c>
      <c r="B30" s="36">
        <v>0.3</v>
      </c>
      <c r="C30" s="36">
        <v>5.07</v>
      </c>
    </row>
    <row r="31" spans="1:3" x14ac:dyDescent="0.25">
      <c r="A31" s="35" t="s">
        <v>380</v>
      </c>
      <c r="B31" s="36">
        <v>0.97</v>
      </c>
      <c r="C31" s="36">
        <v>4.96</v>
      </c>
    </row>
    <row r="32" spans="1:3" x14ac:dyDescent="0.25">
      <c r="A32" s="35" t="s">
        <v>384</v>
      </c>
      <c r="B32" s="36">
        <v>0.94</v>
      </c>
      <c r="C32" s="36">
        <v>5.45</v>
      </c>
    </row>
    <row r="33" spans="1:3" x14ac:dyDescent="0.25">
      <c r="A33" s="35" t="s">
        <v>681</v>
      </c>
      <c r="B33" s="36">
        <v>1.75</v>
      </c>
      <c r="C33" s="36">
        <v>5.47</v>
      </c>
    </row>
    <row r="34" spans="1:3" x14ac:dyDescent="0.25">
      <c r="A34" s="35" t="s">
        <v>243</v>
      </c>
      <c r="B34" s="36">
        <v>0.52</v>
      </c>
      <c r="C34" s="36">
        <v>2.02</v>
      </c>
    </row>
    <row r="35" spans="1:3" x14ac:dyDescent="0.25">
      <c r="A35" s="35" t="s">
        <v>308</v>
      </c>
      <c r="B35" s="36">
        <v>0.76</v>
      </c>
      <c r="C35" s="36">
        <v>3.82</v>
      </c>
    </row>
    <row r="36" spans="1:3" x14ac:dyDescent="0.25">
      <c r="A36" s="35" t="s">
        <v>689</v>
      </c>
      <c r="B36" s="36">
        <v>0.24</v>
      </c>
      <c r="C36" s="36">
        <v>4.05</v>
      </c>
    </row>
    <row r="37" spans="1:3" x14ac:dyDescent="0.25">
      <c r="A37" s="35" t="s">
        <v>693</v>
      </c>
      <c r="B37" s="36">
        <v>0.42</v>
      </c>
      <c r="C37" s="36">
        <v>4.25</v>
      </c>
    </row>
    <row r="38" spans="1:3" x14ac:dyDescent="0.25">
      <c r="A38" s="35" t="s">
        <v>337</v>
      </c>
      <c r="B38" s="36">
        <v>1.1200000000000001</v>
      </c>
      <c r="C38" s="36">
        <v>4.74</v>
      </c>
    </row>
    <row r="39" spans="1:3" x14ac:dyDescent="0.25">
      <c r="A39" s="35" t="s">
        <v>699</v>
      </c>
      <c r="B39" s="36">
        <v>1.31</v>
      </c>
      <c r="C39" s="36">
        <v>4.91</v>
      </c>
    </row>
    <row r="40" spans="1:3" x14ac:dyDescent="0.25">
      <c r="A40" s="35" t="s">
        <v>695</v>
      </c>
      <c r="B40" s="36">
        <v>0.42</v>
      </c>
      <c r="C40" s="36">
        <v>3.75</v>
      </c>
    </row>
    <row r="41" spans="1:3" x14ac:dyDescent="0.25">
      <c r="A41" s="35" t="s">
        <v>260</v>
      </c>
      <c r="B41" s="36">
        <v>1.35</v>
      </c>
      <c r="C41" s="36">
        <v>5</v>
      </c>
    </row>
    <row r="42" spans="1:3" x14ac:dyDescent="0.25">
      <c r="A42" s="35" t="s">
        <v>594</v>
      </c>
      <c r="B42" s="36">
        <v>2</v>
      </c>
      <c r="C42" s="36">
        <v>6</v>
      </c>
    </row>
    <row r="43" spans="1:3" x14ac:dyDescent="0.25">
      <c r="A43" s="35" t="s">
        <v>374</v>
      </c>
      <c r="B43" s="36">
        <v>0.8</v>
      </c>
      <c r="C43" s="36">
        <v>5.38</v>
      </c>
    </row>
    <row r="44" spans="1:3" x14ac:dyDescent="0.25">
      <c r="A44" s="35" t="s">
        <v>611</v>
      </c>
      <c r="B44" s="36">
        <v>0.66</v>
      </c>
      <c r="C44" s="36">
        <v>4.8600000000000003</v>
      </c>
    </row>
    <row r="45" spans="1:3" x14ac:dyDescent="0.25">
      <c r="A45" s="35" t="s">
        <v>395</v>
      </c>
      <c r="B45" s="36">
        <v>0.12</v>
      </c>
      <c r="C45" s="36">
        <v>4.07</v>
      </c>
    </row>
    <row r="46" spans="1:3" x14ac:dyDescent="0.25">
      <c r="A46" s="35" t="s">
        <v>407</v>
      </c>
      <c r="B46" s="36">
        <v>2</v>
      </c>
      <c r="C46" s="36">
        <v>6</v>
      </c>
    </row>
    <row r="47" spans="1:3" x14ac:dyDescent="0.25">
      <c r="A47" s="35" t="s">
        <v>355</v>
      </c>
      <c r="B47" s="36">
        <v>0.5</v>
      </c>
      <c r="C47" s="36">
        <v>4.1100000000000003</v>
      </c>
    </row>
    <row r="48" spans="1:3" x14ac:dyDescent="0.25">
      <c r="A48" s="35" t="s">
        <v>542</v>
      </c>
      <c r="B48" s="36">
        <v>0.85</v>
      </c>
      <c r="C48" s="36">
        <v>2.77</v>
      </c>
    </row>
    <row r="49" spans="1:3" x14ac:dyDescent="0.25">
      <c r="A49" s="35" t="s">
        <v>359</v>
      </c>
      <c r="B49" s="36">
        <v>0.01</v>
      </c>
      <c r="C49" s="36">
        <v>4.28</v>
      </c>
    </row>
    <row r="50" spans="1:3" x14ac:dyDescent="0.25">
      <c r="A50" s="35" t="s">
        <v>641</v>
      </c>
      <c r="B50" s="36">
        <v>0.7</v>
      </c>
      <c r="C50" s="36">
        <v>4.26</v>
      </c>
    </row>
    <row r="51" spans="1:3" x14ac:dyDescent="0.25">
      <c r="A51" s="35" t="s">
        <v>345</v>
      </c>
      <c r="B51" s="36">
        <v>1.02</v>
      </c>
      <c r="C51" s="36">
        <v>8.2100000000000009</v>
      </c>
    </row>
    <row r="52" spans="1:3" x14ac:dyDescent="0.25">
      <c r="A52" s="35" t="s">
        <v>349</v>
      </c>
      <c r="B52" s="36">
        <v>0.86</v>
      </c>
      <c r="C52" s="36">
        <v>8.57</v>
      </c>
    </row>
    <row r="53" spans="1:3" x14ac:dyDescent="0.25">
      <c r="A53" s="35" t="s">
        <v>445</v>
      </c>
      <c r="B53" s="36">
        <v>0.23</v>
      </c>
      <c r="C53" s="36">
        <v>4.3</v>
      </c>
    </row>
    <row r="54" spans="1:3" x14ac:dyDescent="0.25">
      <c r="A54" s="35" t="s">
        <v>716</v>
      </c>
      <c r="B54" s="36">
        <v>0.48</v>
      </c>
      <c r="C54" s="36">
        <v>4.7</v>
      </c>
    </row>
    <row r="55" spans="1:3" x14ac:dyDescent="0.25">
      <c r="A55" s="35" t="s">
        <v>481</v>
      </c>
      <c r="B55" s="36">
        <v>0.45</v>
      </c>
      <c r="C55" s="36">
        <v>3.5</v>
      </c>
    </row>
    <row r="56" spans="1:3" x14ac:dyDescent="0.25">
      <c r="A56" s="35" t="s">
        <v>497</v>
      </c>
      <c r="B56" s="36">
        <v>2</v>
      </c>
      <c r="C56" s="36">
        <v>6</v>
      </c>
    </row>
    <row r="57" spans="1:3" x14ac:dyDescent="0.25">
      <c r="A57" s="35" t="s">
        <v>508</v>
      </c>
      <c r="B57" s="36">
        <v>0.21</v>
      </c>
      <c r="C57" s="36">
        <v>4.3499999999999996</v>
      </c>
    </row>
    <row r="58" spans="1:3" x14ac:dyDescent="0.25">
      <c r="A58" s="35" t="s">
        <v>324</v>
      </c>
      <c r="B58" s="36">
        <v>0.27500000000000002</v>
      </c>
      <c r="C58" s="36">
        <v>4.3100000000000005</v>
      </c>
    </row>
    <row r="59" spans="1:3" x14ac:dyDescent="0.25">
      <c r="A59" s="35" t="s">
        <v>312</v>
      </c>
      <c r="B59" s="36">
        <v>2</v>
      </c>
      <c r="C59" s="36">
        <v>6</v>
      </c>
    </row>
    <row r="60" spans="1:3" x14ac:dyDescent="0.25">
      <c r="A60" s="35" t="s">
        <v>414</v>
      </c>
      <c r="B60" s="36"/>
      <c r="C60" s="36">
        <v>2.87</v>
      </c>
    </row>
    <row r="61" spans="1:3" x14ac:dyDescent="0.25">
      <c r="A61" s="35" t="s">
        <v>449</v>
      </c>
      <c r="B61" s="36">
        <v>0.57999999999999996</v>
      </c>
      <c r="C61" s="36">
        <v>4.32</v>
      </c>
    </row>
    <row r="62" spans="1:3" x14ac:dyDescent="0.25">
      <c r="A62" s="35" t="s">
        <v>615</v>
      </c>
      <c r="B62" s="36">
        <v>0.99</v>
      </c>
      <c r="C62" s="36">
        <v>4.5</v>
      </c>
    </row>
    <row r="63" spans="1:3" x14ac:dyDescent="0.25">
      <c r="A63" s="35" t="s">
        <v>714</v>
      </c>
      <c r="B63" s="36">
        <v>0.85</v>
      </c>
      <c r="C63" s="36">
        <v>4.75</v>
      </c>
    </row>
    <row r="64" spans="1:3" x14ac:dyDescent="0.25">
      <c r="A64" s="35" t="s">
        <v>702</v>
      </c>
      <c r="B64" s="36">
        <v>0.64</v>
      </c>
      <c r="C64" s="36">
        <v>4.32</v>
      </c>
    </row>
    <row r="65" spans="1:3" x14ac:dyDescent="0.25">
      <c r="A65" s="35" t="s">
        <v>712</v>
      </c>
      <c r="B65" s="36">
        <v>0.64</v>
      </c>
      <c r="C65" s="36">
        <v>4.7</v>
      </c>
    </row>
    <row r="66" spans="1:3" x14ac:dyDescent="0.25">
      <c r="A66" s="35" t="s">
        <v>425</v>
      </c>
      <c r="B66" s="36">
        <v>0.17</v>
      </c>
      <c r="C66" s="36">
        <v>4.0999999999999996</v>
      </c>
    </row>
    <row r="67" spans="1:3" x14ac:dyDescent="0.25">
      <c r="A67" s="35" t="s">
        <v>477</v>
      </c>
      <c r="B67" s="36">
        <v>1.61</v>
      </c>
      <c r="C67" s="36">
        <v>5.37</v>
      </c>
    </row>
    <row r="68" spans="1:3" x14ac:dyDescent="0.25">
      <c r="A68" s="35" t="s">
        <v>518</v>
      </c>
      <c r="B68" s="36"/>
      <c r="C68" s="36">
        <v>4.63</v>
      </c>
    </row>
    <row r="69" spans="1:3" x14ac:dyDescent="0.25">
      <c r="A69" s="35" t="s">
        <v>516</v>
      </c>
      <c r="B69" s="36"/>
      <c r="C69" s="36">
        <v>6</v>
      </c>
    </row>
    <row r="70" spans="1:3" x14ac:dyDescent="0.25">
      <c r="A70" s="35" t="s">
        <v>288</v>
      </c>
      <c r="B70" s="36"/>
      <c r="C70" s="36">
        <v>5.56</v>
      </c>
    </row>
    <row r="71" spans="1:3" x14ac:dyDescent="0.25">
      <c r="A71" s="35" t="s">
        <v>296</v>
      </c>
      <c r="B71" s="36"/>
      <c r="C71" s="36">
        <v>5.92</v>
      </c>
    </row>
    <row r="72" spans="1:3" x14ac:dyDescent="0.25">
      <c r="A72" s="35" t="s">
        <v>294</v>
      </c>
      <c r="B72" s="36"/>
      <c r="C72" s="36">
        <v>4.6900000000000004</v>
      </c>
    </row>
    <row r="73" spans="1:3" x14ac:dyDescent="0.25">
      <c r="A73" s="35" t="s">
        <v>298</v>
      </c>
      <c r="B73" s="36"/>
      <c r="C73" s="36">
        <v>5.87</v>
      </c>
    </row>
    <row r="74" spans="1:3" x14ac:dyDescent="0.25">
      <c r="A74" s="35" t="s">
        <v>300</v>
      </c>
      <c r="B74" s="36"/>
      <c r="C74" s="36">
        <v>5.9</v>
      </c>
    </row>
    <row r="75" spans="1:3" x14ac:dyDescent="0.25">
      <c r="A75" s="35" t="s">
        <v>520</v>
      </c>
      <c r="B75" s="36"/>
      <c r="C75" s="36">
        <v>5.59</v>
      </c>
    </row>
    <row r="76" spans="1:3" x14ac:dyDescent="0.25">
      <c r="A76" s="35" t="s">
        <v>292</v>
      </c>
      <c r="B76" s="36"/>
      <c r="C76" s="36">
        <v>5.93</v>
      </c>
    </row>
    <row r="77" spans="1:3" x14ac:dyDescent="0.25">
      <c r="A77" s="35" t="s">
        <v>290</v>
      </c>
      <c r="B77" s="36"/>
      <c r="C77" s="36">
        <v>5.64</v>
      </c>
    </row>
    <row r="78" spans="1:3" x14ac:dyDescent="0.25">
      <c r="A78" s="35" t="s">
        <v>522</v>
      </c>
      <c r="B78" s="36"/>
      <c r="C78" s="36">
        <v>5.24</v>
      </c>
    </row>
    <row r="79" spans="1:3" x14ac:dyDescent="0.25">
      <c r="A79" s="35" t="s">
        <v>524</v>
      </c>
      <c r="B79" s="36"/>
      <c r="C79" s="36">
        <v>5.69</v>
      </c>
    </row>
    <row r="80" spans="1:3" x14ac:dyDescent="0.25">
      <c r="A80" s="35" t="s">
        <v>286</v>
      </c>
      <c r="B80" s="36"/>
      <c r="C80" s="36">
        <v>5.88</v>
      </c>
    </row>
    <row r="81" spans="1:3" x14ac:dyDescent="0.25">
      <c r="A81" s="35" t="s">
        <v>526</v>
      </c>
      <c r="B81" s="36"/>
      <c r="C81" s="36">
        <v>4.76</v>
      </c>
    </row>
    <row r="82" spans="1:3" x14ac:dyDescent="0.25">
      <c r="A82" s="35" t="s">
        <v>528</v>
      </c>
      <c r="B82" s="36"/>
      <c r="C82" s="36">
        <v>5.27</v>
      </c>
    </row>
    <row r="83" spans="1:3" x14ac:dyDescent="0.25">
      <c r="A83" s="35" t="s">
        <v>530</v>
      </c>
      <c r="B83" s="36"/>
      <c r="C83" s="36">
        <v>5.93</v>
      </c>
    </row>
    <row r="84" spans="1:3" x14ac:dyDescent="0.25">
      <c r="A84" s="35" t="s">
        <v>533</v>
      </c>
      <c r="B84" s="36"/>
      <c r="C84" s="36">
        <v>5.67</v>
      </c>
    </row>
    <row r="85" spans="1:3" x14ac:dyDescent="0.25">
      <c r="A85" s="35" t="s">
        <v>535</v>
      </c>
      <c r="B85" s="36"/>
      <c r="C85" s="36">
        <v>5.81</v>
      </c>
    </row>
    <row r="86" spans="1:3" x14ac:dyDescent="0.25">
      <c r="A86" s="35" t="s">
        <v>282</v>
      </c>
      <c r="B86" s="36"/>
      <c r="C86" s="36">
        <v>4.68</v>
      </c>
    </row>
    <row r="87" spans="1:3" x14ac:dyDescent="0.25">
      <c r="A87" s="35" t="s">
        <v>537</v>
      </c>
      <c r="B87" s="36"/>
      <c r="C87" s="36">
        <v>5.65</v>
      </c>
    </row>
    <row r="88" spans="1:3" x14ac:dyDescent="0.25">
      <c r="A88" s="35" t="s">
        <v>541</v>
      </c>
      <c r="B88" s="36"/>
      <c r="C88" s="36">
        <v>6</v>
      </c>
    </row>
    <row r="89" spans="1:3" x14ac:dyDescent="0.25">
      <c r="A89" s="35" t="s">
        <v>539</v>
      </c>
      <c r="B89" s="36"/>
      <c r="C89" s="36">
        <v>6</v>
      </c>
    </row>
    <row r="90" spans="1:3" x14ac:dyDescent="0.25">
      <c r="A90" s="35" t="s">
        <v>433</v>
      </c>
      <c r="B90" s="36">
        <v>0.01</v>
      </c>
      <c r="C90" s="36">
        <v>3.11</v>
      </c>
    </row>
    <row r="91" spans="1:3" x14ac:dyDescent="0.25">
      <c r="A91" s="35" t="s">
        <v>554</v>
      </c>
      <c r="B91" s="36">
        <v>7.0000000000000007E-2</v>
      </c>
      <c r="C91" s="36">
        <v>1.59</v>
      </c>
    </row>
    <row r="92" spans="1:3" x14ac:dyDescent="0.25">
      <c r="A92" s="35" t="s">
        <v>619</v>
      </c>
      <c r="B92" s="36">
        <v>1.0900000000000001</v>
      </c>
      <c r="C92" s="36">
        <v>5.08</v>
      </c>
    </row>
    <row r="93" spans="1:3" x14ac:dyDescent="0.25">
      <c r="A93" s="35" t="s">
        <v>606</v>
      </c>
      <c r="B93" s="36">
        <v>0.05</v>
      </c>
      <c r="C93" s="36">
        <v>4.75</v>
      </c>
    </row>
    <row r="94" spans="1:3" x14ac:dyDescent="0.25">
      <c r="A94" s="35" t="s">
        <v>264</v>
      </c>
      <c r="B94" s="36">
        <v>0.72</v>
      </c>
      <c r="C94" s="36">
        <v>3.66</v>
      </c>
    </row>
    <row r="95" spans="1:3" x14ac:dyDescent="0.25">
      <c r="A95" s="35" t="s">
        <v>273</v>
      </c>
      <c r="B95" s="36">
        <v>0.95</v>
      </c>
      <c r="C95" s="36">
        <v>4.58</v>
      </c>
    </row>
    <row r="96" spans="1:3" x14ac:dyDescent="0.25">
      <c r="A96" s="35" t="s">
        <v>669</v>
      </c>
      <c r="B96" s="36">
        <v>0.24</v>
      </c>
      <c r="C96" s="36">
        <v>4.37</v>
      </c>
    </row>
    <row r="97" spans="1:3" x14ac:dyDescent="0.25">
      <c r="A97" s="35" t="s">
        <v>662</v>
      </c>
      <c r="B97" s="36">
        <v>1</v>
      </c>
      <c r="C97" s="36">
        <v>4.18</v>
      </c>
    </row>
    <row r="98" spans="1:3" x14ac:dyDescent="0.25">
      <c r="A98" s="35" t="s">
        <v>665</v>
      </c>
      <c r="B98" s="36">
        <v>1.22</v>
      </c>
      <c r="C98" s="36">
        <v>4.43</v>
      </c>
    </row>
    <row r="99" spans="1:3" x14ac:dyDescent="0.25">
      <c r="A99" s="35" t="s">
        <v>667</v>
      </c>
      <c r="B99" s="36">
        <v>1.1299999999999999</v>
      </c>
      <c r="C99" s="36">
        <v>4.28</v>
      </c>
    </row>
    <row r="100" spans="1:3" x14ac:dyDescent="0.25">
      <c r="A100" s="35" t="s">
        <v>441</v>
      </c>
      <c r="B100" s="36">
        <v>2</v>
      </c>
      <c r="C100" s="36">
        <v>6</v>
      </c>
    </row>
    <row r="101" spans="1:3" x14ac:dyDescent="0.25">
      <c r="A101" s="35" t="s">
        <v>720</v>
      </c>
      <c r="B101" s="36" t="e">
        <v>#DIV/0!</v>
      </c>
      <c r="C101" s="36" t="e">
        <v>#DIV/0!</v>
      </c>
    </row>
    <row r="102" spans="1:3" x14ac:dyDescent="0.25">
      <c r="A102" s="35" t="s">
        <v>363</v>
      </c>
      <c r="B102" s="36">
        <v>1.08</v>
      </c>
      <c r="C102" s="36">
        <v>5.35</v>
      </c>
    </row>
    <row r="103" spans="1:3" x14ac:dyDescent="0.25">
      <c r="A103" s="35" t="s">
        <v>341</v>
      </c>
      <c r="B103" s="36">
        <v>0.52</v>
      </c>
      <c r="C103" s="36">
        <v>0.96</v>
      </c>
    </row>
    <row r="104" spans="1:3" x14ac:dyDescent="0.25">
      <c r="A104" s="35" t="s">
        <v>418</v>
      </c>
      <c r="B104" s="36">
        <v>0.89</v>
      </c>
      <c r="C104" s="36">
        <v>4.88</v>
      </c>
    </row>
    <row r="105" spans="1:3" x14ac:dyDescent="0.25">
      <c r="A105" s="35" t="s">
        <v>473</v>
      </c>
      <c r="B105" s="36">
        <v>0.61</v>
      </c>
      <c r="C105" s="36">
        <v>4.38</v>
      </c>
    </row>
    <row r="106" spans="1:3" x14ac:dyDescent="0.25">
      <c r="A106" s="35" t="s">
        <v>485</v>
      </c>
      <c r="B106" s="36">
        <v>0.91</v>
      </c>
      <c r="C106" s="36">
        <v>0.55000000000000004</v>
      </c>
    </row>
    <row r="107" spans="1:3" x14ac:dyDescent="0.25">
      <c r="A107" s="35" t="s">
        <v>316</v>
      </c>
      <c r="B107" s="36">
        <v>0.48</v>
      </c>
      <c r="C107" s="36">
        <v>0.43</v>
      </c>
    </row>
    <row r="108" spans="1:3" x14ac:dyDescent="0.25">
      <c r="A108" s="35" t="s">
        <v>487</v>
      </c>
      <c r="B108" s="36">
        <v>0.46</v>
      </c>
      <c r="C108" s="36">
        <v>0.42</v>
      </c>
    </row>
    <row r="109" spans="1:3" x14ac:dyDescent="0.25">
      <c r="A109" s="35" t="s">
        <v>652</v>
      </c>
      <c r="B109" s="36">
        <v>0.53</v>
      </c>
      <c r="C109" s="36">
        <v>3.47</v>
      </c>
    </row>
    <row r="110" spans="1:3" x14ac:dyDescent="0.25">
      <c r="A110" s="35" t="s">
        <v>504</v>
      </c>
      <c r="B110" s="36">
        <v>0.11</v>
      </c>
      <c r="C110" s="36">
        <v>4.01</v>
      </c>
    </row>
    <row r="111" spans="1:3" x14ac:dyDescent="0.25">
      <c r="A111" s="35" t="s">
        <v>500</v>
      </c>
      <c r="B111" s="36">
        <v>0.16</v>
      </c>
      <c r="C111" s="36">
        <v>5.2</v>
      </c>
    </row>
    <row r="112" spans="1:3" x14ac:dyDescent="0.25">
      <c r="A112" s="35" t="s">
        <v>598</v>
      </c>
      <c r="B112" s="36">
        <v>0.2</v>
      </c>
      <c r="C112" s="36">
        <v>4.04</v>
      </c>
    </row>
    <row r="113" spans="1:3" x14ac:dyDescent="0.25">
      <c r="A113" s="35" t="s">
        <v>320</v>
      </c>
      <c r="B113" s="36">
        <v>2</v>
      </c>
      <c r="C113" s="36">
        <v>6</v>
      </c>
    </row>
    <row r="114" spans="1:3" x14ac:dyDescent="0.25">
      <c r="A114" s="35" t="s">
        <v>391</v>
      </c>
      <c r="B114" s="36">
        <v>1.1399999999999999</v>
      </c>
      <c r="C114" s="36">
        <v>4.84</v>
      </c>
    </row>
    <row r="115" spans="1:3" x14ac:dyDescent="0.25">
      <c r="A115" s="35" t="s">
        <v>278</v>
      </c>
      <c r="B115" s="36">
        <v>1.26</v>
      </c>
      <c r="C115" s="36">
        <v>3.63</v>
      </c>
    </row>
    <row r="116" spans="1:3" x14ac:dyDescent="0.25">
      <c r="A116" s="35" t="s">
        <v>431</v>
      </c>
      <c r="B116" s="36">
        <v>0.94</v>
      </c>
      <c r="C116" s="36">
        <v>6</v>
      </c>
    </row>
    <row r="117" spans="1:3" x14ac:dyDescent="0.25">
      <c r="A117" s="35" t="s">
        <v>586</v>
      </c>
      <c r="B117" s="36">
        <v>0.06</v>
      </c>
      <c r="C117" s="36">
        <v>1.58</v>
      </c>
    </row>
    <row r="118" spans="1:3" x14ac:dyDescent="0.25">
      <c r="A118" s="35" t="s">
        <v>366</v>
      </c>
      <c r="B118" s="36">
        <v>0.59</v>
      </c>
      <c r="C118" s="36">
        <v>4.93</v>
      </c>
    </row>
    <row r="119" spans="1:3" x14ac:dyDescent="0.25">
      <c r="A119" s="35" t="s">
        <v>656</v>
      </c>
      <c r="B119" s="36">
        <v>1.43</v>
      </c>
      <c r="C119" s="36">
        <v>5.01</v>
      </c>
    </row>
    <row r="120" spans="1:3" x14ac:dyDescent="0.25">
      <c r="A120" s="35" t="s">
        <v>351</v>
      </c>
      <c r="B120" s="36">
        <v>0.95</v>
      </c>
      <c r="C120" s="36">
        <v>3.73</v>
      </c>
    </row>
    <row r="121" spans="1:3" x14ac:dyDescent="0.25">
      <c r="A121" s="35" t="s">
        <v>429</v>
      </c>
      <c r="B121" s="36">
        <v>0.28000000000000003</v>
      </c>
      <c r="C121" s="36">
        <v>4.66</v>
      </c>
    </row>
    <row r="122" spans="1:3" x14ac:dyDescent="0.25">
      <c r="A122" s="35" t="s">
        <v>447</v>
      </c>
      <c r="B122" s="36">
        <v>0.23</v>
      </c>
      <c r="C122" s="36">
        <v>4.1900000000000004</v>
      </c>
    </row>
    <row r="123" spans="1:3" x14ac:dyDescent="0.25">
      <c r="A123" s="35" t="s">
        <v>512</v>
      </c>
      <c r="B123" s="36"/>
      <c r="C123" s="36">
        <v>6</v>
      </c>
    </row>
    <row r="124" spans="1:3" x14ac:dyDescent="0.25">
      <c r="A124" s="35" t="s">
        <v>708</v>
      </c>
      <c r="B124" s="36">
        <v>2</v>
      </c>
      <c r="C124" s="36">
        <v>6</v>
      </c>
    </row>
    <row r="125" spans="1:3" x14ac:dyDescent="0.25">
      <c r="A125" s="35" t="s">
        <v>570</v>
      </c>
      <c r="B125" s="36">
        <v>2</v>
      </c>
      <c r="C125" s="36">
        <v>6</v>
      </c>
    </row>
    <row r="126" spans="1:3" x14ac:dyDescent="0.25">
      <c r="A126" s="35" t="s">
        <v>582</v>
      </c>
      <c r="B126" s="36">
        <v>0.72</v>
      </c>
      <c r="C126" s="36">
        <v>3.38</v>
      </c>
    </row>
    <row r="127" spans="1:3" x14ac:dyDescent="0.25">
      <c r="A127" s="35" t="s">
        <v>672</v>
      </c>
      <c r="B127" s="36">
        <v>2</v>
      </c>
      <c r="C127" s="36">
        <v>6</v>
      </c>
    </row>
    <row r="128" spans="1:3" x14ac:dyDescent="0.25">
      <c r="A128" s="35" t="s">
        <v>566</v>
      </c>
      <c r="B128" s="36">
        <v>0.19</v>
      </c>
      <c r="C128" s="36">
        <v>1.74</v>
      </c>
    </row>
    <row r="129" spans="1:3" x14ac:dyDescent="0.25">
      <c r="A129" s="35" t="s">
        <v>465</v>
      </c>
      <c r="B129" s="36">
        <v>1.0900000000000001</v>
      </c>
      <c r="C129" s="36">
        <v>4.6900000000000004</v>
      </c>
    </row>
    <row r="130" spans="1:3" x14ac:dyDescent="0.25">
      <c r="A130" s="35" t="s">
        <v>453</v>
      </c>
      <c r="B130" s="36">
        <v>0.65</v>
      </c>
      <c r="C130" s="36">
        <v>4.58</v>
      </c>
    </row>
    <row r="131" spans="1:3" x14ac:dyDescent="0.25">
      <c r="A131" s="35" t="s">
        <v>469</v>
      </c>
      <c r="B131" s="36">
        <v>7.0000000000000007E-2</v>
      </c>
      <c r="C131" s="36">
        <v>7.4</v>
      </c>
    </row>
    <row r="132" spans="1:3" x14ac:dyDescent="0.25">
      <c r="A132" s="35" t="s">
        <v>590</v>
      </c>
      <c r="B132" s="36">
        <v>0.21</v>
      </c>
      <c r="C132" s="36"/>
    </row>
    <row r="133" spans="1:3" x14ac:dyDescent="0.25">
      <c r="A133" s="35" t="s">
        <v>268</v>
      </c>
      <c r="B133" s="36">
        <v>0.52</v>
      </c>
      <c r="C133" s="36">
        <v>4.5</v>
      </c>
    </row>
    <row r="134" spans="1:3" x14ac:dyDescent="0.25">
      <c r="A134" s="35" t="s">
        <v>685</v>
      </c>
      <c r="B134" s="36">
        <v>0.99</v>
      </c>
      <c r="C134" s="36">
        <v>4.93</v>
      </c>
    </row>
    <row r="135" spans="1:3" x14ac:dyDescent="0.25">
      <c r="A135" s="35" t="s">
        <v>648</v>
      </c>
      <c r="B135" s="36">
        <v>0.71</v>
      </c>
      <c r="C135" s="36">
        <v>3.02</v>
      </c>
    </row>
    <row r="136" spans="1:3" x14ac:dyDescent="0.25">
      <c r="A136" s="35" t="s">
        <v>489</v>
      </c>
      <c r="B136" s="36">
        <v>0.46</v>
      </c>
      <c r="C136" s="36">
        <v>8.1999999999999993</v>
      </c>
    </row>
    <row r="137" spans="1:3" x14ac:dyDescent="0.25">
      <c r="A137" s="35" t="s">
        <v>602</v>
      </c>
      <c r="B137" s="36">
        <v>0.11</v>
      </c>
      <c r="C137" s="36">
        <v>4.05</v>
      </c>
    </row>
    <row r="138" spans="1:3" x14ac:dyDescent="0.25">
      <c r="A138" s="35" t="s">
        <v>79</v>
      </c>
      <c r="B138" s="36">
        <v>0.36</v>
      </c>
      <c r="C138" s="36">
        <v>4.03</v>
      </c>
    </row>
    <row r="139" spans="1:3" x14ac:dyDescent="0.25">
      <c r="A139" s="35" t="s">
        <v>437</v>
      </c>
      <c r="B139" s="36">
        <v>0.33</v>
      </c>
      <c r="C139" s="36">
        <v>3.25</v>
      </c>
    </row>
    <row r="140" spans="1:3" x14ac:dyDescent="0.25">
      <c r="A140" s="35" t="s">
        <v>274</v>
      </c>
      <c r="B140" s="36">
        <v>0.5</v>
      </c>
      <c r="C140" s="36">
        <v>4.54</v>
      </c>
    </row>
    <row r="141" spans="1:3" x14ac:dyDescent="0.25">
      <c r="A141" s="35" t="s">
        <v>461</v>
      </c>
      <c r="B141" s="36">
        <v>0.56999999999999995</v>
      </c>
      <c r="C141" s="36"/>
    </row>
    <row r="142" spans="1:3" x14ac:dyDescent="0.25">
      <c r="A142" s="35" t="s">
        <v>457</v>
      </c>
      <c r="B142" s="36">
        <v>0.01</v>
      </c>
      <c r="C142" s="36">
        <v>3.43</v>
      </c>
    </row>
    <row r="143" spans="1:3" x14ac:dyDescent="0.25">
      <c r="A143" s="35" t="s">
        <v>1668</v>
      </c>
      <c r="B143" s="36">
        <v>0.76705882352941168</v>
      </c>
      <c r="C143" s="36">
        <v>4.5297872340425522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554A-8EAA-427A-AFDC-A3EF4869494F}">
  <dimension ref="A1:F324"/>
  <sheetViews>
    <sheetView workbookViewId="0"/>
  </sheetViews>
  <sheetFormatPr defaultColWidth="8.85546875" defaultRowHeight="15" x14ac:dyDescent="0.25"/>
  <cols>
    <col min="1" max="1" width="86.85546875" bestFit="1" customWidth="1"/>
  </cols>
  <sheetData>
    <row r="1" spans="1:6" ht="20.25" thickBot="1" x14ac:dyDescent="0.35">
      <c r="A1" s="462" t="s">
        <v>2566</v>
      </c>
      <c r="B1" s="462"/>
      <c r="C1" s="462"/>
      <c r="D1" s="462"/>
      <c r="E1" s="462"/>
      <c r="F1" s="462"/>
    </row>
    <row r="2" spans="1:6" ht="15.75" thickTop="1" x14ac:dyDescent="0.25">
      <c r="A2" s="380" t="s">
        <v>2564</v>
      </c>
      <c r="B2" s="380" t="s">
        <v>2565</v>
      </c>
      <c r="C2" s="380" t="s">
        <v>1600</v>
      </c>
      <c r="D2" s="380" t="s">
        <v>242</v>
      </c>
      <c r="E2" s="380" t="s">
        <v>241</v>
      </c>
      <c r="F2" s="381" t="s">
        <v>1845</v>
      </c>
    </row>
    <row r="3" spans="1:6" x14ac:dyDescent="0.25">
      <c r="A3" s="373" t="s">
        <v>1971</v>
      </c>
      <c r="B3" s="374" t="s">
        <v>1972</v>
      </c>
      <c r="C3" s="374" t="s">
        <v>1614</v>
      </c>
      <c r="D3" s="375"/>
      <c r="E3" s="375">
        <v>394.06</v>
      </c>
      <c r="F3" s="376">
        <v>394.06</v>
      </c>
    </row>
    <row r="4" spans="1:6" x14ac:dyDescent="0.25">
      <c r="A4" s="373" t="s">
        <v>2114</v>
      </c>
      <c r="B4" s="374" t="s">
        <v>2115</v>
      </c>
      <c r="C4" s="374" t="s">
        <v>1601</v>
      </c>
      <c r="D4" s="375">
        <v>56.44</v>
      </c>
      <c r="E4" s="375">
        <v>106.13</v>
      </c>
      <c r="F4" s="376">
        <v>162.56</v>
      </c>
    </row>
    <row r="5" spans="1:6" x14ac:dyDescent="0.25">
      <c r="A5" s="373" t="s">
        <v>2358</v>
      </c>
      <c r="B5" s="374" t="s">
        <v>2359</v>
      </c>
      <c r="C5" s="374" t="s">
        <v>1614</v>
      </c>
      <c r="D5" s="375"/>
      <c r="E5" s="375">
        <v>67.3</v>
      </c>
      <c r="F5" s="376">
        <v>67.3</v>
      </c>
    </row>
    <row r="6" spans="1:6" x14ac:dyDescent="0.25">
      <c r="A6" s="373" t="s">
        <v>2381</v>
      </c>
      <c r="B6" s="374" t="s">
        <v>2382</v>
      </c>
      <c r="C6" s="374" t="s">
        <v>1612</v>
      </c>
      <c r="D6" s="375"/>
      <c r="E6" s="375">
        <v>60.88</v>
      </c>
      <c r="F6" s="376">
        <v>60.88</v>
      </c>
    </row>
    <row r="7" spans="1:6" x14ac:dyDescent="0.25">
      <c r="A7" s="373" t="s">
        <v>2131</v>
      </c>
      <c r="B7" s="374" t="s">
        <v>2132</v>
      </c>
      <c r="C7" s="374" t="s">
        <v>1611</v>
      </c>
      <c r="D7" s="375">
        <v>63.83</v>
      </c>
      <c r="E7" s="375">
        <v>86.79</v>
      </c>
      <c r="F7" s="376">
        <v>150.61000000000001</v>
      </c>
    </row>
    <row r="8" spans="1:6" x14ac:dyDescent="0.25">
      <c r="A8" s="373" t="s">
        <v>2374</v>
      </c>
      <c r="B8" s="374" t="s">
        <v>2375</v>
      </c>
      <c r="C8" s="374" t="s">
        <v>1601</v>
      </c>
      <c r="D8" s="375"/>
      <c r="E8" s="375">
        <v>63.82</v>
      </c>
      <c r="F8" s="376">
        <v>63.82</v>
      </c>
    </row>
    <row r="9" spans="1:6" x14ac:dyDescent="0.25">
      <c r="A9" s="373" t="s">
        <v>2558</v>
      </c>
      <c r="B9" s="374" t="s">
        <v>2559</v>
      </c>
      <c r="C9" s="374" t="s">
        <v>1602</v>
      </c>
      <c r="D9" s="375"/>
      <c r="E9" s="375">
        <v>0</v>
      </c>
      <c r="F9" s="376">
        <v>0</v>
      </c>
    </row>
    <row r="10" spans="1:6" x14ac:dyDescent="0.25">
      <c r="A10" s="373" t="s">
        <v>1969</v>
      </c>
      <c r="B10" s="374" t="s">
        <v>1970</v>
      </c>
      <c r="C10" s="374" t="s">
        <v>1608</v>
      </c>
      <c r="D10" s="375"/>
      <c r="E10" s="375">
        <v>430.54</v>
      </c>
      <c r="F10" s="376">
        <v>430.54</v>
      </c>
    </row>
    <row r="11" spans="1:6" x14ac:dyDescent="0.25">
      <c r="A11" s="373" t="s">
        <v>2350</v>
      </c>
      <c r="B11" s="374" t="s">
        <v>1970</v>
      </c>
      <c r="C11" s="374" t="s">
        <v>1608</v>
      </c>
      <c r="D11" s="375"/>
      <c r="E11" s="375">
        <v>70.64</v>
      </c>
      <c r="F11" s="376">
        <v>70.64</v>
      </c>
    </row>
    <row r="12" spans="1:6" x14ac:dyDescent="0.25">
      <c r="A12" s="373" t="s">
        <v>2145</v>
      </c>
      <c r="B12" s="374" t="s">
        <v>2146</v>
      </c>
      <c r="C12" s="374" t="s">
        <v>1601</v>
      </c>
      <c r="D12" s="375">
        <v>22.99</v>
      </c>
      <c r="E12" s="375">
        <v>113.09</v>
      </c>
      <c r="F12" s="376">
        <v>136.09</v>
      </c>
    </row>
    <row r="13" spans="1:6" x14ac:dyDescent="0.25">
      <c r="A13" s="373" t="s">
        <v>2427</v>
      </c>
      <c r="B13" s="374" t="s">
        <v>2428</v>
      </c>
      <c r="C13" s="374" t="s">
        <v>1626</v>
      </c>
      <c r="D13" s="375">
        <v>16.8</v>
      </c>
      <c r="E13" s="375">
        <v>29.65</v>
      </c>
      <c r="F13" s="376">
        <v>46.46</v>
      </c>
    </row>
    <row r="14" spans="1:6" x14ac:dyDescent="0.25">
      <c r="A14" s="373" t="s">
        <v>2083</v>
      </c>
      <c r="B14" s="374" t="s">
        <v>2084</v>
      </c>
      <c r="C14" s="374" t="s">
        <v>1603</v>
      </c>
      <c r="D14" s="375">
        <v>119.7</v>
      </c>
      <c r="E14" s="375">
        <v>59.28</v>
      </c>
      <c r="F14" s="376">
        <v>178.98</v>
      </c>
    </row>
    <row r="15" spans="1:6" x14ac:dyDescent="0.25">
      <c r="A15" s="373" t="s">
        <v>2181</v>
      </c>
      <c r="B15" s="374" t="s">
        <v>2182</v>
      </c>
      <c r="C15" s="374" t="s">
        <v>1603</v>
      </c>
      <c r="D15" s="375">
        <v>27.75</v>
      </c>
      <c r="E15" s="375">
        <v>88.72</v>
      </c>
      <c r="F15" s="376">
        <v>116.47</v>
      </c>
    </row>
    <row r="16" spans="1:6" x14ac:dyDescent="0.25">
      <c r="A16" s="373" t="s">
        <v>2063</v>
      </c>
      <c r="B16" s="374" t="s">
        <v>2064</v>
      </c>
      <c r="C16" s="374" t="s">
        <v>1601</v>
      </c>
      <c r="D16" s="375">
        <v>189.24</v>
      </c>
      <c r="E16" s="375"/>
      <c r="F16" s="376">
        <v>189.24</v>
      </c>
    </row>
    <row r="17" spans="1:6" x14ac:dyDescent="0.25">
      <c r="A17" s="373" t="s">
        <v>2443</v>
      </c>
      <c r="B17" s="374" t="s">
        <v>2444</v>
      </c>
      <c r="C17" s="374" t="s">
        <v>1611</v>
      </c>
      <c r="D17" s="375"/>
      <c r="E17" s="375">
        <v>41.42</v>
      </c>
      <c r="F17" s="376">
        <v>41.42</v>
      </c>
    </row>
    <row r="18" spans="1:6" x14ac:dyDescent="0.25">
      <c r="A18" s="373" t="s">
        <v>2504</v>
      </c>
      <c r="B18" s="374" t="s">
        <v>2011</v>
      </c>
      <c r="C18" s="374" t="s">
        <v>1601</v>
      </c>
      <c r="D18" s="375"/>
      <c r="E18" s="375">
        <v>21.51</v>
      </c>
      <c r="F18" s="376">
        <v>21.51</v>
      </c>
    </row>
    <row r="19" spans="1:6" x14ac:dyDescent="0.25">
      <c r="A19" s="373" t="s">
        <v>2164</v>
      </c>
      <c r="B19" s="374" t="s">
        <v>2165</v>
      </c>
      <c r="C19" s="374" t="s">
        <v>1608</v>
      </c>
      <c r="D19" s="375">
        <v>16.579999999999998</v>
      </c>
      <c r="E19" s="375">
        <v>111.92</v>
      </c>
      <c r="F19" s="376">
        <v>128.49</v>
      </c>
    </row>
    <row r="20" spans="1:6" x14ac:dyDescent="0.25">
      <c r="A20" s="373" t="s">
        <v>2549</v>
      </c>
      <c r="B20" s="374" t="s">
        <v>2543</v>
      </c>
      <c r="C20" s="374" t="s">
        <v>1613</v>
      </c>
      <c r="D20" s="375"/>
      <c r="E20" s="375">
        <v>6.74</v>
      </c>
      <c r="F20" s="376">
        <v>6.74</v>
      </c>
    </row>
    <row r="21" spans="1:6" x14ac:dyDescent="0.25">
      <c r="A21" s="373" t="s">
        <v>2376</v>
      </c>
      <c r="B21" s="374" t="s">
        <v>2193</v>
      </c>
      <c r="C21" s="374" t="s">
        <v>1618</v>
      </c>
      <c r="D21" s="375">
        <v>30.7</v>
      </c>
      <c r="E21" s="375">
        <v>33</v>
      </c>
      <c r="F21" s="376">
        <v>63.7</v>
      </c>
    </row>
    <row r="22" spans="1:6" x14ac:dyDescent="0.25">
      <c r="A22" s="373" t="s">
        <v>2462</v>
      </c>
      <c r="B22" s="374" t="s">
        <v>2340</v>
      </c>
      <c r="C22" s="374" t="s">
        <v>1601</v>
      </c>
      <c r="D22" s="375"/>
      <c r="E22" s="375">
        <v>36.700000000000003</v>
      </c>
      <c r="F22" s="376">
        <v>36.700000000000003</v>
      </c>
    </row>
    <row r="23" spans="1:6" x14ac:dyDescent="0.25">
      <c r="A23" s="373" t="s">
        <v>2379</v>
      </c>
      <c r="B23" s="374" t="s">
        <v>2380</v>
      </c>
      <c r="C23" s="374" t="s">
        <v>1618</v>
      </c>
      <c r="D23" s="375">
        <v>18.68</v>
      </c>
      <c r="E23" s="375">
        <v>42.41</v>
      </c>
      <c r="F23" s="376">
        <v>61.09</v>
      </c>
    </row>
    <row r="24" spans="1:6" x14ac:dyDescent="0.25">
      <c r="A24" s="373" t="s">
        <v>2560</v>
      </c>
      <c r="B24" s="374" t="s">
        <v>2561</v>
      </c>
      <c r="C24" s="374" t="s">
        <v>1613</v>
      </c>
      <c r="D24" s="375"/>
      <c r="E24" s="375">
        <v>0</v>
      </c>
      <c r="F24" s="376">
        <v>0</v>
      </c>
    </row>
    <row r="25" spans="1:6" x14ac:dyDescent="0.25">
      <c r="A25" s="373" t="s">
        <v>1982</v>
      </c>
      <c r="B25" s="374" t="s">
        <v>1983</v>
      </c>
      <c r="C25" s="374" t="s">
        <v>1613</v>
      </c>
      <c r="D25" s="375">
        <v>33</v>
      </c>
      <c r="E25" s="375">
        <v>297.3</v>
      </c>
      <c r="F25" s="376">
        <v>330.3</v>
      </c>
    </row>
    <row r="26" spans="1:6" x14ac:dyDescent="0.25">
      <c r="A26" s="373" t="s">
        <v>2354</v>
      </c>
      <c r="B26" s="374" t="s">
        <v>2355</v>
      </c>
      <c r="C26" s="374" t="s">
        <v>1601</v>
      </c>
      <c r="D26" s="375"/>
      <c r="E26" s="375">
        <v>67.61</v>
      </c>
      <c r="F26" s="376">
        <v>67.61</v>
      </c>
    </row>
    <row r="27" spans="1:6" x14ac:dyDescent="0.25">
      <c r="A27" s="373" t="s">
        <v>2201</v>
      </c>
      <c r="B27" s="374" t="s">
        <v>2113</v>
      </c>
      <c r="C27" s="374" t="s">
        <v>1608</v>
      </c>
      <c r="D27" s="375">
        <v>47.83</v>
      </c>
      <c r="E27" s="375">
        <v>61.01</v>
      </c>
      <c r="F27" s="376">
        <v>108.84</v>
      </c>
    </row>
    <row r="28" spans="1:6" x14ac:dyDescent="0.25">
      <c r="A28" s="373" t="s">
        <v>2085</v>
      </c>
      <c r="B28" s="374" t="s">
        <v>2086</v>
      </c>
      <c r="C28" s="374" t="s">
        <v>1601</v>
      </c>
      <c r="D28" s="375">
        <v>61.03</v>
      </c>
      <c r="E28" s="375">
        <v>117.3</v>
      </c>
      <c r="F28" s="376">
        <v>178.32</v>
      </c>
    </row>
    <row r="29" spans="1:6" x14ac:dyDescent="0.25">
      <c r="A29" s="373" t="s">
        <v>2362</v>
      </c>
      <c r="B29" s="374" t="s">
        <v>2363</v>
      </c>
      <c r="C29" s="374" t="s">
        <v>1603</v>
      </c>
      <c r="D29" s="375"/>
      <c r="E29" s="375">
        <v>67.2</v>
      </c>
      <c r="F29" s="376">
        <v>67.2</v>
      </c>
    </row>
    <row r="30" spans="1:6" x14ac:dyDescent="0.25">
      <c r="A30" s="373" t="s">
        <v>2240</v>
      </c>
      <c r="B30" s="374" t="s">
        <v>2241</v>
      </c>
      <c r="C30" s="374" t="s">
        <v>1614</v>
      </c>
      <c r="D30" s="375"/>
      <c r="E30" s="375">
        <v>96.97</v>
      </c>
      <c r="F30" s="376">
        <v>96.97</v>
      </c>
    </row>
    <row r="31" spans="1:6" x14ac:dyDescent="0.25">
      <c r="A31" s="373" t="s">
        <v>2477</v>
      </c>
      <c r="B31" s="374" t="s">
        <v>2478</v>
      </c>
      <c r="C31" s="374" t="s">
        <v>1608</v>
      </c>
      <c r="D31" s="375"/>
      <c r="E31" s="375">
        <v>31.39</v>
      </c>
      <c r="F31" s="376">
        <v>31.39</v>
      </c>
    </row>
    <row r="32" spans="1:6" x14ac:dyDescent="0.25">
      <c r="A32" s="373" t="s">
        <v>2542</v>
      </c>
      <c r="B32" s="374" t="s">
        <v>2543</v>
      </c>
      <c r="C32" s="374" t="s">
        <v>1613</v>
      </c>
      <c r="D32" s="375"/>
      <c r="E32" s="375">
        <v>10.93</v>
      </c>
      <c r="F32" s="376">
        <v>10.93</v>
      </c>
    </row>
    <row r="33" spans="1:6" x14ac:dyDescent="0.25">
      <c r="A33" s="373" t="s">
        <v>2116</v>
      </c>
      <c r="B33" s="374" t="s">
        <v>2117</v>
      </c>
      <c r="C33" s="374" t="s">
        <v>1611</v>
      </c>
      <c r="D33" s="375"/>
      <c r="E33" s="375">
        <v>160.62</v>
      </c>
      <c r="F33" s="376">
        <v>160.62</v>
      </c>
    </row>
    <row r="34" spans="1:6" x14ac:dyDescent="0.25">
      <c r="A34" s="373" t="s">
        <v>2385</v>
      </c>
      <c r="B34" s="374" t="s">
        <v>2386</v>
      </c>
      <c r="C34" s="374" t="s">
        <v>1601</v>
      </c>
      <c r="D34" s="375"/>
      <c r="E34" s="375">
        <v>59.47</v>
      </c>
      <c r="F34" s="376">
        <v>59.47</v>
      </c>
    </row>
    <row r="35" spans="1:6" x14ac:dyDescent="0.25">
      <c r="A35" s="373" t="s">
        <v>2018</v>
      </c>
      <c r="B35" s="374" t="s">
        <v>2019</v>
      </c>
      <c r="C35" s="374" t="s">
        <v>1608</v>
      </c>
      <c r="D35" s="375"/>
      <c r="E35" s="375">
        <v>229.33</v>
      </c>
      <c r="F35" s="376">
        <v>229.33</v>
      </c>
    </row>
    <row r="36" spans="1:6" x14ac:dyDescent="0.25">
      <c r="A36" s="373" t="s">
        <v>2124</v>
      </c>
      <c r="B36" s="374" t="s">
        <v>2125</v>
      </c>
      <c r="C36" s="374" t="s">
        <v>1601</v>
      </c>
      <c r="D36" s="375"/>
      <c r="E36" s="375">
        <v>154.41999999999999</v>
      </c>
      <c r="F36" s="376">
        <v>154.41999999999999</v>
      </c>
    </row>
    <row r="37" spans="1:6" x14ac:dyDescent="0.25">
      <c r="A37" s="373" t="s">
        <v>1998</v>
      </c>
      <c r="B37" s="374" t="s">
        <v>1999</v>
      </c>
      <c r="C37" s="374" t="s">
        <v>1613</v>
      </c>
      <c r="D37" s="375">
        <v>61.64</v>
      </c>
      <c r="E37" s="375">
        <v>198.35</v>
      </c>
      <c r="F37" s="376">
        <v>259.99</v>
      </c>
    </row>
    <row r="38" spans="1:6" x14ac:dyDescent="0.25">
      <c r="A38" s="373" t="s">
        <v>2184</v>
      </c>
      <c r="B38" s="374" t="s">
        <v>2185</v>
      </c>
      <c r="C38" s="374" t="s">
        <v>1601</v>
      </c>
      <c r="D38" s="375">
        <v>7.77</v>
      </c>
      <c r="E38" s="375">
        <v>107.67</v>
      </c>
      <c r="F38" s="376">
        <v>115.44</v>
      </c>
    </row>
    <row r="39" spans="1:6" x14ac:dyDescent="0.25">
      <c r="A39" s="373" t="s">
        <v>2266</v>
      </c>
      <c r="B39" s="374" t="s">
        <v>2267</v>
      </c>
      <c r="C39" s="374" t="s">
        <v>1608</v>
      </c>
      <c r="D39" s="375">
        <v>4.66</v>
      </c>
      <c r="E39" s="375">
        <v>84.49</v>
      </c>
      <c r="F39" s="376">
        <v>89.15</v>
      </c>
    </row>
    <row r="40" spans="1:6" x14ac:dyDescent="0.25">
      <c r="A40" s="373" t="s">
        <v>2274</v>
      </c>
      <c r="B40" s="374" t="s">
        <v>2275</v>
      </c>
      <c r="C40" s="374" t="s">
        <v>1601</v>
      </c>
      <c r="D40" s="375"/>
      <c r="E40" s="375">
        <v>87.03</v>
      </c>
      <c r="F40" s="376">
        <v>87.03</v>
      </c>
    </row>
    <row r="41" spans="1:6" x14ac:dyDescent="0.25">
      <c r="A41" s="373" t="s">
        <v>2052</v>
      </c>
      <c r="B41" s="374" t="s">
        <v>2053</v>
      </c>
      <c r="C41" s="374" t="s">
        <v>1601</v>
      </c>
      <c r="D41" s="375"/>
      <c r="E41" s="375">
        <v>199.31</v>
      </c>
      <c r="F41" s="376">
        <v>199.31</v>
      </c>
    </row>
    <row r="42" spans="1:6" x14ac:dyDescent="0.25">
      <c r="A42" s="373" t="s">
        <v>2325</v>
      </c>
      <c r="B42" s="374" t="s">
        <v>2053</v>
      </c>
      <c r="C42" s="374" t="s">
        <v>1601</v>
      </c>
      <c r="D42" s="375"/>
      <c r="E42" s="375">
        <v>74.27</v>
      </c>
      <c r="F42" s="376">
        <v>74.27</v>
      </c>
    </row>
    <row r="43" spans="1:6" x14ac:dyDescent="0.25">
      <c r="A43" s="373" t="s">
        <v>2391</v>
      </c>
      <c r="B43" s="374" t="s">
        <v>2392</v>
      </c>
      <c r="C43" s="374" t="s">
        <v>1601</v>
      </c>
      <c r="D43" s="375"/>
      <c r="E43" s="375">
        <v>58.73</v>
      </c>
      <c r="F43" s="376">
        <v>58.73</v>
      </c>
    </row>
    <row r="44" spans="1:6" x14ac:dyDescent="0.25">
      <c r="A44" s="373" t="s">
        <v>2328</v>
      </c>
      <c r="B44" s="374" t="s">
        <v>2329</v>
      </c>
      <c r="C44" s="374" t="s">
        <v>1627</v>
      </c>
      <c r="D44" s="375">
        <v>16.57</v>
      </c>
      <c r="E44" s="375">
        <v>57.27</v>
      </c>
      <c r="F44" s="376">
        <v>73.84</v>
      </c>
    </row>
    <row r="45" spans="1:6" x14ac:dyDescent="0.25">
      <c r="A45" s="373" t="s">
        <v>2272</v>
      </c>
      <c r="B45" s="374" t="s">
        <v>2273</v>
      </c>
      <c r="C45" s="374" t="s">
        <v>1611</v>
      </c>
      <c r="D45" s="375"/>
      <c r="E45" s="375">
        <v>87.76</v>
      </c>
      <c r="F45" s="376">
        <v>87.76</v>
      </c>
    </row>
    <row r="46" spans="1:6" x14ac:dyDescent="0.25">
      <c r="A46" s="373" t="s">
        <v>2093</v>
      </c>
      <c r="B46" s="374" t="s">
        <v>2094</v>
      </c>
      <c r="C46" s="374" t="s">
        <v>1601</v>
      </c>
      <c r="D46" s="375">
        <v>106.96</v>
      </c>
      <c r="E46" s="375">
        <v>66.7</v>
      </c>
      <c r="F46" s="376">
        <v>173.66</v>
      </c>
    </row>
    <row r="47" spans="1:6" x14ac:dyDescent="0.25">
      <c r="A47" s="373" t="s">
        <v>2044</v>
      </c>
      <c r="B47" s="374" t="s">
        <v>2045</v>
      </c>
      <c r="C47" s="374" t="s">
        <v>1601</v>
      </c>
      <c r="D47" s="375">
        <v>24.86</v>
      </c>
      <c r="E47" s="375">
        <v>180.62</v>
      </c>
      <c r="F47" s="376">
        <v>205.48</v>
      </c>
    </row>
    <row r="48" spans="1:6" x14ac:dyDescent="0.25">
      <c r="A48" s="373" t="s">
        <v>2066</v>
      </c>
      <c r="B48" s="374" t="s">
        <v>2062</v>
      </c>
      <c r="C48" s="374" t="s">
        <v>1601</v>
      </c>
      <c r="D48" s="375">
        <v>112.24</v>
      </c>
      <c r="E48" s="375">
        <v>74.86</v>
      </c>
      <c r="F48" s="376">
        <v>187.1</v>
      </c>
    </row>
    <row r="49" spans="1:6" x14ac:dyDescent="0.25">
      <c r="A49" s="373" t="s">
        <v>2061</v>
      </c>
      <c r="B49" s="374" t="s">
        <v>2062</v>
      </c>
      <c r="C49" s="374" t="s">
        <v>1601</v>
      </c>
      <c r="D49" s="375">
        <v>102.7</v>
      </c>
      <c r="E49" s="375">
        <v>86.83</v>
      </c>
      <c r="F49" s="376">
        <v>189.53</v>
      </c>
    </row>
    <row r="50" spans="1:6" x14ac:dyDescent="0.25">
      <c r="A50" s="373" t="s">
        <v>2399</v>
      </c>
      <c r="B50" s="374" t="s">
        <v>2400</v>
      </c>
      <c r="C50" s="374" t="s">
        <v>1601</v>
      </c>
      <c r="D50" s="375"/>
      <c r="E50" s="375">
        <v>57.47</v>
      </c>
      <c r="F50" s="376">
        <v>57.47</v>
      </c>
    </row>
    <row r="51" spans="1:6" x14ac:dyDescent="0.25">
      <c r="A51" s="373" t="s">
        <v>2091</v>
      </c>
      <c r="B51" s="374" t="s">
        <v>2092</v>
      </c>
      <c r="C51" s="374" t="s">
        <v>1611</v>
      </c>
      <c r="D51" s="375"/>
      <c r="E51" s="375">
        <v>174.23</v>
      </c>
      <c r="F51" s="376">
        <v>174.23</v>
      </c>
    </row>
    <row r="52" spans="1:6" x14ac:dyDescent="0.25">
      <c r="A52" s="373" t="s">
        <v>2553</v>
      </c>
      <c r="B52" s="374" t="s">
        <v>2413</v>
      </c>
      <c r="C52" s="374" t="s">
        <v>1625</v>
      </c>
      <c r="D52" s="375">
        <v>3.72</v>
      </c>
      <c r="E52" s="375"/>
      <c r="F52" s="376">
        <v>3.72</v>
      </c>
    </row>
    <row r="53" spans="1:6" x14ac:dyDescent="0.25">
      <c r="A53" s="373" t="s">
        <v>2489</v>
      </c>
      <c r="B53" s="374" t="s">
        <v>2490</v>
      </c>
      <c r="C53" s="374" t="s">
        <v>1619</v>
      </c>
      <c r="D53" s="375"/>
      <c r="E53" s="375">
        <v>24.59</v>
      </c>
      <c r="F53" s="376">
        <v>24.59</v>
      </c>
    </row>
    <row r="54" spans="1:6" x14ac:dyDescent="0.25">
      <c r="A54" s="373" t="s">
        <v>2441</v>
      </c>
      <c r="B54" s="374" t="s">
        <v>2442</v>
      </c>
      <c r="C54" s="374" t="s">
        <v>1601</v>
      </c>
      <c r="D54" s="375"/>
      <c r="E54" s="375">
        <v>42.32</v>
      </c>
      <c r="F54" s="376">
        <v>42.32</v>
      </c>
    </row>
    <row r="55" spans="1:6" x14ac:dyDescent="0.25">
      <c r="A55" s="373" t="s">
        <v>2098</v>
      </c>
      <c r="B55" s="374" t="s">
        <v>2099</v>
      </c>
      <c r="C55" s="374" t="s">
        <v>1601</v>
      </c>
      <c r="D55" s="375">
        <v>78.56</v>
      </c>
      <c r="E55" s="375">
        <v>93.2</v>
      </c>
      <c r="F55" s="376">
        <v>171.76</v>
      </c>
    </row>
    <row r="56" spans="1:6" x14ac:dyDescent="0.25">
      <c r="A56" s="373" t="s">
        <v>2236</v>
      </c>
      <c r="B56" s="374" t="s">
        <v>2237</v>
      </c>
      <c r="C56" s="374" t="s">
        <v>1601</v>
      </c>
      <c r="D56" s="375">
        <v>31.46</v>
      </c>
      <c r="E56" s="375">
        <v>66.88</v>
      </c>
      <c r="F56" s="376">
        <v>98.34</v>
      </c>
    </row>
    <row r="57" spans="1:6" x14ac:dyDescent="0.25">
      <c r="A57" s="373" t="s">
        <v>1996</v>
      </c>
      <c r="B57" s="374" t="s">
        <v>1997</v>
      </c>
      <c r="C57" s="374" t="s">
        <v>1601</v>
      </c>
      <c r="D57" s="375">
        <v>237.99</v>
      </c>
      <c r="E57" s="375">
        <v>31.22</v>
      </c>
      <c r="F57" s="376">
        <v>269.20999999999998</v>
      </c>
    </row>
    <row r="58" spans="1:6" x14ac:dyDescent="0.25">
      <c r="A58" s="373" t="s">
        <v>2139</v>
      </c>
      <c r="B58" s="374" t="s">
        <v>2140</v>
      </c>
      <c r="C58" s="374" t="s">
        <v>1614</v>
      </c>
      <c r="D58" s="375">
        <v>116</v>
      </c>
      <c r="E58" s="375">
        <v>29.07</v>
      </c>
      <c r="F58" s="376">
        <v>145.07</v>
      </c>
    </row>
    <row r="59" spans="1:6" x14ac:dyDescent="0.25">
      <c r="A59" s="373" t="s">
        <v>2069</v>
      </c>
      <c r="B59" s="374" t="s">
        <v>2070</v>
      </c>
      <c r="C59" s="374" t="s">
        <v>1611</v>
      </c>
      <c r="D59" s="375">
        <v>95</v>
      </c>
      <c r="E59" s="375">
        <v>90.35</v>
      </c>
      <c r="F59" s="376">
        <v>185.34</v>
      </c>
    </row>
    <row r="60" spans="1:6" x14ac:dyDescent="0.25">
      <c r="A60" s="373" t="s">
        <v>2330</v>
      </c>
      <c r="B60" s="374" t="s">
        <v>2331</v>
      </c>
      <c r="C60" s="374" t="s">
        <v>1619</v>
      </c>
      <c r="D60" s="375">
        <v>18.82</v>
      </c>
      <c r="E60" s="375">
        <v>54.99</v>
      </c>
      <c r="F60" s="376">
        <v>73.81</v>
      </c>
    </row>
    <row r="61" spans="1:6" x14ac:dyDescent="0.25">
      <c r="A61" s="373" t="s">
        <v>2306</v>
      </c>
      <c r="B61" s="374" t="s">
        <v>2307</v>
      </c>
      <c r="C61" s="374" t="s">
        <v>1601</v>
      </c>
      <c r="D61" s="375"/>
      <c r="E61" s="375">
        <v>79.95</v>
      </c>
      <c r="F61" s="376">
        <v>79.95</v>
      </c>
    </row>
    <row r="62" spans="1:6" x14ac:dyDescent="0.25">
      <c r="A62" s="373" t="s">
        <v>2054</v>
      </c>
      <c r="B62" s="374" t="s">
        <v>2055</v>
      </c>
      <c r="C62" s="374" t="s">
        <v>1601</v>
      </c>
      <c r="D62" s="375">
        <v>129.62</v>
      </c>
      <c r="E62" s="375">
        <v>66.95</v>
      </c>
      <c r="F62" s="376">
        <v>196.57</v>
      </c>
    </row>
    <row r="63" spans="1:6" x14ac:dyDescent="0.25">
      <c r="A63" s="373" t="s">
        <v>2287</v>
      </c>
      <c r="B63" s="374" t="s">
        <v>2288</v>
      </c>
      <c r="C63" s="374" t="s">
        <v>1608</v>
      </c>
      <c r="D63" s="375">
        <v>0</v>
      </c>
      <c r="E63" s="375">
        <v>83.71</v>
      </c>
      <c r="F63" s="376">
        <v>83.71</v>
      </c>
    </row>
    <row r="64" spans="1:6" x14ac:dyDescent="0.25">
      <c r="A64" s="373" t="s">
        <v>1980</v>
      </c>
      <c r="B64" s="374" t="s">
        <v>1981</v>
      </c>
      <c r="C64" s="374" t="s">
        <v>1608</v>
      </c>
      <c r="D64" s="375"/>
      <c r="E64" s="375">
        <v>348.31</v>
      </c>
      <c r="F64" s="376">
        <v>348.31</v>
      </c>
    </row>
    <row r="65" spans="1:6" x14ac:dyDescent="0.25">
      <c r="A65" s="373" t="s">
        <v>2410</v>
      </c>
      <c r="B65" s="374" t="s">
        <v>2411</v>
      </c>
      <c r="C65" s="374" t="s">
        <v>1603</v>
      </c>
      <c r="D65" s="375"/>
      <c r="E65" s="375">
        <v>53.25</v>
      </c>
      <c r="F65" s="376">
        <v>53.25</v>
      </c>
    </row>
    <row r="66" spans="1:6" x14ac:dyDescent="0.25">
      <c r="A66" s="373" t="s">
        <v>2014</v>
      </c>
      <c r="B66" s="374" t="s">
        <v>2015</v>
      </c>
      <c r="C66" s="374" t="s">
        <v>1601</v>
      </c>
      <c r="D66" s="375"/>
      <c r="E66" s="375">
        <v>233.23</v>
      </c>
      <c r="F66" s="376">
        <v>233.23</v>
      </c>
    </row>
    <row r="67" spans="1:6" x14ac:dyDescent="0.25">
      <c r="A67" s="373" t="s">
        <v>2210</v>
      </c>
      <c r="B67" s="374" t="s">
        <v>2211</v>
      </c>
      <c r="C67" s="374" t="s">
        <v>1601</v>
      </c>
      <c r="D67" s="375"/>
      <c r="E67" s="375">
        <v>107.11</v>
      </c>
      <c r="F67" s="376">
        <v>107.11</v>
      </c>
    </row>
    <row r="68" spans="1:6" x14ac:dyDescent="0.25">
      <c r="A68" s="373" t="s">
        <v>2203</v>
      </c>
      <c r="B68" s="374" t="s">
        <v>2204</v>
      </c>
      <c r="C68" s="374" t="s">
        <v>1601</v>
      </c>
      <c r="D68" s="375">
        <v>41.11</v>
      </c>
      <c r="E68" s="375">
        <v>67.66</v>
      </c>
      <c r="F68" s="376">
        <v>108.77</v>
      </c>
    </row>
    <row r="69" spans="1:6" x14ac:dyDescent="0.25">
      <c r="A69" s="373" t="s">
        <v>1986</v>
      </c>
      <c r="B69" s="374" t="s">
        <v>1987</v>
      </c>
      <c r="C69" s="374" t="s">
        <v>1614</v>
      </c>
      <c r="D69" s="375"/>
      <c r="E69" s="375">
        <v>317.51</v>
      </c>
      <c r="F69" s="376">
        <v>317.51</v>
      </c>
    </row>
    <row r="70" spans="1:6" x14ac:dyDescent="0.25">
      <c r="A70" s="373" t="s">
        <v>2334</v>
      </c>
      <c r="B70" s="374" t="s">
        <v>2335</v>
      </c>
      <c r="C70" s="374" t="s">
        <v>1619</v>
      </c>
      <c r="D70" s="375"/>
      <c r="E70" s="375">
        <v>73.5</v>
      </c>
      <c r="F70" s="376">
        <v>73.5</v>
      </c>
    </row>
    <row r="71" spans="1:6" x14ac:dyDescent="0.25">
      <c r="A71" s="373" t="s">
        <v>2397</v>
      </c>
      <c r="B71" s="374" t="s">
        <v>2398</v>
      </c>
      <c r="C71" s="374" t="s">
        <v>1601</v>
      </c>
      <c r="D71" s="375"/>
      <c r="E71" s="375">
        <v>58.08</v>
      </c>
      <c r="F71" s="376">
        <v>58.08</v>
      </c>
    </row>
    <row r="72" spans="1:6" x14ac:dyDescent="0.25">
      <c r="A72" s="373" t="s">
        <v>2383</v>
      </c>
      <c r="B72" s="374" t="s">
        <v>2384</v>
      </c>
      <c r="C72" s="374" t="s">
        <v>1608</v>
      </c>
      <c r="D72" s="375">
        <v>18.96</v>
      </c>
      <c r="E72" s="375">
        <v>40.93</v>
      </c>
      <c r="F72" s="376">
        <v>59.89</v>
      </c>
    </row>
    <row r="73" spans="1:6" x14ac:dyDescent="0.25">
      <c r="A73" s="373" t="s">
        <v>2028</v>
      </c>
      <c r="B73" s="374" t="s">
        <v>2029</v>
      </c>
      <c r="C73" s="374" t="s">
        <v>1601</v>
      </c>
      <c r="D73" s="375">
        <v>174</v>
      </c>
      <c r="E73" s="375">
        <v>45.1</v>
      </c>
      <c r="F73" s="376">
        <v>219.1</v>
      </c>
    </row>
    <row r="74" spans="1:6" x14ac:dyDescent="0.25">
      <c r="A74" s="373" t="s">
        <v>2346</v>
      </c>
      <c r="B74" s="374" t="s">
        <v>2347</v>
      </c>
      <c r="C74" s="374" t="s">
        <v>1608</v>
      </c>
      <c r="D74" s="375"/>
      <c r="E74" s="375">
        <v>70.97</v>
      </c>
      <c r="F74" s="376">
        <v>70.97</v>
      </c>
    </row>
    <row r="75" spans="1:6" x14ac:dyDescent="0.25">
      <c r="A75" s="373" t="s">
        <v>2118</v>
      </c>
      <c r="B75" s="374" t="s">
        <v>2119</v>
      </c>
      <c r="C75" s="374" t="s">
        <v>1611</v>
      </c>
      <c r="D75" s="375"/>
      <c r="E75" s="375">
        <v>158.56</v>
      </c>
      <c r="F75" s="376">
        <v>158.56</v>
      </c>
    </row>
    <row r="76" spans="1:6" x14ac:dyDescent="0.25">
      <c r="A76" s="373" t="s">
        <v>2218</v>
      </c>
      <c r="B76" s="374" t="s">
        <v>2219</v>
      </c>
      <c r="C76" s="374" t="s">
        <v>1601</v>
      </c>
      <c r="D76" s="375"/>
      <c r="E76" s="375">
        <v>103.14</v>
      </c>
      <c r="F76" s="376">
        <v>103.14</v>
      </c>
    </row>
    <row r="77" spans="1:6" x14ac:dyDescent="0.25">
      <c r="A77" s="373" t="s">
        <v>2338</v>
      </c>
      <c r="B77" s="374" t="s">
        <v>2125</v>
      </c>
      <c r="C77" s="374" t="s">
        <v>1601</v>
      </c>
      <c r="D77" s="375"/>
      <c r="E77" s="375">
        <v>72.790000000000006</v>
      </c>
      <c r="F77" s="376">
        <v>72.790000000000006</v>
      </c>
    </row>
    <row r="78" spans="1:6" x14ac:dyDescent="0.25">
      <c r="A78" s="382" t="s">
        <v>2341</v>
      </c>
      <c r="B78" s="383" t="s">
        <v>2342</v>
      </c>
      <c r="C78" s="383" t="s">
        <v>1601</v>
      </c>
      <c r="D78" s="384"/>
      <c r="E78" s="384">
        <v>72.23</v>
      </c>
      <c r="F78" s="385">
        <v>72.23</v>
      </c>
    </row>
    <row r="79" spans="1:6" x14ac:dyDescent="0.25">
      <c r="A79" s="382" t="s">
        <v>2251</v>
      </c>
      <c r="B79" s="383" t="s">
        <v>2252</v>
      </c>
      <c r="C79" s="383" t="s">
        <v>1611</v>
      </c>
      <c r="D79" s="384">
        <v>37.31</v>
      </c>
      <c r="E79" s="384">
        <v>57.7</v>
      </c>
      <c r="F79" s="385">
        <v>95.01</v>
      </c>
    </row>
    <row r="80" spans="1:6" x14ac:dyDescent="0.25">
      <c r="A80" s="382" t="s">
        <v>2097</v>
      </c>
      <c r="B80" s="383" t="s">
        <v>2033</v>
      </c>
      <c r="C80" s="383" t="s">
        <v>1614</v>
      </c>
      <c r="D80" s="384">
        <v>20.239999999999998</v>
      </c>
      <c r="E80" s="384">
        <v>151.75</v>
      </c>
      <c r="F80" s="385">
        <v>171.98</v>
      </c>
    </row>
    <row r="81" spans="1:6" x14ac:dyDescent="0.25">
      <c r="A81" s="382" t="s">
        <v>2500</v>
      </c>
      <c r="B81" s="383" t="s">
        <v>2501</v>
      </c>
      <c r="C81" s="383" t="s">
        <v>1627</v>
      </c>
      <c r="D81" s="384">
        <v>6.29</v>
      </c>
      <c r="E81" s="384">
        <v>15.86</v>
      </c>
      <c r="F81" s="385">
        <v>22.16</v>
      </c>
    </row>
    <row r="82" spans="1:6" x14ac:dyDescent="0.25">
      <c r="A82" s="382" t="s">
        <v>1965</v>
      </c>
      <c r="B82" s="383" t="s">
        <v>1966</v>
      </c>
      <c r="C82" s="383" t="s">
        <v>1613</v>
      </c>
      <c r="D82" s="384">
        <v>311.93</v>
      </c>
      <c r="E82" s="384">
        <v>208.37</v>
      </c>
      <c r="F82" s="385">
        <v>520.29999999999995</v>
      </c>
    </row>
    <row r="83" spans="1:6" x14ac:dyDescent="0.25">
      <c r="A83" s="382" t="s">
        <v>2110</v>
      </c>
      <c r="B83" s="383" t="s">
        <v>2111</v>
      </c>
      <c r="C83" s="383" t="s">
        <v>1601</v>
      </c>
      <c r="D83" s="384">
        <v>50.81</v>
      </c>
      <c r="E83" s="384">
        <v>113.35</v>
      </c>
      <c r="F83" s="385">
        <v>164.16</v>
      </c>
    </row>
    <row r="84" spans="1:6" x14ac:dyDescent="0.25">
      <c r="A84" s="382" t="s">
        <v>2429</v>
      </c>
      <c r="B84" s="383" t="s">
        <v>2430</v>
      </c>
      <c r="C84" s="383" t="s">
        <v>1601</v>
      </c>
      <c r="D84" s="384">
        <v>32.64</v>
      </c>
      <c r="E84" s="384">
        <v>13.77</v>
      </c>
      <c r="F84" s="385">
        <v>46.41</v>
      </c>
    </row>
    <row r="85" spans="1:6" x14ac:dyDescent="0.25">
      <c r="A85" s="382" t="s">
        <v>2370</v>
      </c>
      <c r="B85" s="383" t="s">
        <v>2371</v>
      </c>
      <c r="C85" s="383" t="s">
        <v>1603</v>
      </c>
      <c r="D85" s="384"/>
      <c r="E85" s="384">
        <v>64.34</v>
      </c>
      <c r="F85" s="385">
        <v>64.34</v>
      </c>
    </row>
    <row r="86" spans="1:6" x14ac:dyDescent="0.25">
      <c r="A86" s="382" t="s">
        <v>2227</v>
      </c>
      <c r="B86" s="383" t="s">
        <v>2003</v>
      </c>
      <c r="C86" s="383" t="s">
        <v>1611</v>
      </c>
      <c r="D86" s="384">
        <v>12.53</v>
      </c>
      <c r="E86" s="384">
        <v>87.69</v>
      </c>
      <c r="F86" s="385">
        <v>100.22</v>
      </c>
    </row>
    <row r="87" spans="1:6" x14ac:dyDescent="0.25">
      <c r="A87" s="382" t="s">
        <v>2038</v>
      </c>
      <c r="B87" s="383" t="s">
        <v>2039</v>
      </c>
      <c r="C87" s="383" t="s">
        <v>1601</v>
      </c>
      <c r="D87" s="384">
        <v>193.13</v>
      </c>
      <c r="E87" s="384">
        <v>17.100000000000001</v>
      </c>
      <c r="F87" s="385">
        <v>210.22</v>
      </c>
    </row>
    <row r="88" spans="1:6" x14ac:dyDescent="0.25">
      <c r="A88" s="382" t="s">
        <v>2224</v>
      </c>
      <c r="B88" s="383" t="s">
        <v>2225</v>
      </c>
      <c r="C88" s="383" t="s">
        <v>1601</v>
      </c>
      <c r="D88" s="384"/>
      <c r="E88" s="384">
        <v>101.15</v>
      </c>
      <c r="F88" s="385">
        <v>101.15</v>
      </c>
    </row>
    <row r="89" spans="1:6" x14ac:dyDescent="0.25">
      <c r="A89" s="382" t="s">
        <v>2320</v>
      </c>
      <c r="B89" s="383" t="s">
        <v>2321</v>
      </c>
      <c r="C89" s="383" t="s">
        <v>1618</v>
      </c>
      <c r="D89" s="384">
        <v>31.35</v>
      </c>
      <c r="E89" s="384">
        <v>43.53</v>
      </c>
      <c r="F89" s="385">
        <v>74.89</v>
      </c>
    </row>
    <row r="90" spans="1:6" x14ac:dyDescent="0.25">
      <c r="A90" s="382" t="s">
        <v>2260</v>
      </c>
      <c r="B90" s="383" t="s">
        <v>2261</v>
      </c>
      <c r="C90" s="383" t="s">
        <v>1601</v>
      </c>
      <c r="D90" s="384"/>
      <c r="E90" s="384">
        <v>90.04</v>
      </c>
      <c r="F90" s="385">
        <v>90.04</v>
      </c>
    </row>
    <row r="91" spans="1:6" x14ac:dyDescent="0.25">
      <c r="A91" s="382" t="s">
        <v>2077</v>
      </c>
      <c r="B91" s="383" t="s">
        <v>2078</v>
      </c>
      <c r="C91" s="383" t="s">
        <v>1601</v>
      </c>
      <c r="D91" s="384">
        <v>144.88</v>
      </c>
      <c r="E91" s="384">
        <v>36.44</v>
      </c>
      <c r="F91" s="385">
        <v>181.32</v>
      </c>
    </row>
    <row r="92" spans="1:6" x14ac:dyDescent="0.25">
      <c r="A92" s="382" t="s">
        <v>2425</v>
      </c>
      <c r="B92" s="383" t="s">
        <v>2426</v>
      </c>
      <c r="C92" s="383" t="s">
        <v>1601</v>
      </c>
      <c r="D92" s="384"/>
      <c r="E92" s="384">
        <v>47.22</v>
      </c>
      <c r="F92" s="385">
        <v>47.22</v>
      </c>
    </row>
    <row r="93" spans="1:6" x14ac:dyDescent="0.25">
      <c r="A93" s="382" t="s">
        <v>2435</v>
      </c>
      <c r="B93" s="383" t="s">
        <v>2436</v>
      </c>
      <c r="C93" s="383" t="s">
        <v>1603</v>
      </c>
      <c r="D93" s="384"/>
      <c r="E93" s="384">
        <v>45.25</v>
      </c>
      <c r="F93" s="385">
        <v>45.25</v>
      </c>
    </row>
    <row r="94" spans="1:6" x14ac:dyDescent="0.25">
      <c r="A94" s="382" t="s">
        <v>2356</v>
      </c>
      <c r="B94" s="383" t="s">
        <v>2357</v>
      </c>
      <c r="C94" s="383" t="s">
        <v>1601</v>
      </c>
      <c r="D94" s="384">
        <v>62.25</v>
      </c>
      <c r="E94" s="384">
        <v>5.1100000000000003</v>
      </c>
      <c r="F94" s="385">
        <v>67.36</v>
      </c>
    </row>
    <row r="95" spans="1:6" x14ac:dyDescent="0.25">
      <c r="A95" s="382" t="s">
        <v>1990</v>
      </c>
      <c r="B95" s="383" t="s">
        <v>1991</v>
      </c>
      <c r="C95" s="383" t="s">
        <v>1601</v>
      </c>
      <c r="D95" s="384">
        <v>200.92</v>
      </c>
      <c r="E95" s="384">
        <v>101.17</v>
      </c>
      <c r="F95" s="385">
        <v>302.08999999999997</v>
      </c>
    </row>
    <row r="96" spans="1:6" x14ac:dyDescent="0.25">
      <c r="A96" s="382" t="s">
        <v>2168</v>
      </c>
      <c r="B96" s="383" t="s">
        <v>2169</v>
      </c>
      <c r="C96" s="383" t="s">
        <v>1608</v>
      </c>
      <c r="D96" s="384">
        <v>16.39</v>
      </c>
      <c r="E96" s="384">
        <v>110.31</v>
      </c>
      <c r="F96" s="385">
        <v>126.7</v>
      </c>
    </row>
    <row r="97" spans="1:6" x14ac:dyDescent="0.25">
      <c r="A97" s="382" t="s">
        <v>2270</v>
      </c>
      <c r="B97" s="383" t="s">
        <v>2271</v>
      </c>
      <c r="C97" s="383" t="s">
        <v>1611</v>
      </c>
      <c r="D97" s="384"/>
      <c r="E97" s="384">
        <v>87.83</v>
      </c>
      <c r="F97" s="385">
        <v>87.83</v>
      </c>
    </row>
    <row r="98" spans="1:6" x14ac:dyDescent="0.25">
      <c r="A98" s="382" t="s">
        <v>2454</v>
      </c>
      <c r="B98" s="383" t="s">
        <v>2455</v>
      </c>
      <c r="C98" s="383" t="s">
        <v>1601</v>
      </c>
      <c r="D98" s="384"/>
      <c r="E98" s="384">
        <v>37.770000000000003</v>
      </c>
      <c r="F98" s="385">
        <v>37.770000000000003</v>
      </c>
    </row>
    <row r="99" spans="1:6" x14ac:dyDescent="0.25">
      <c r="A99" s="382" t="s">
        <v>2133</v>
      </c>
      <c r="B99" s="383" t="s">
        <v>2134</v>
      </c>
      <c r="C99" s="383" t="s">
        <v>1611</v>
      </c>
      <c r="D99" s="384">
        <v>0.67</v>
      </c>
      <c r="E99" s="384">
        <v>148.66</v>
      </c>
      <c r="F99" s="385">
        <v>149.33000000000001</v>
      </c>
    </row>
    <row r="100" spans="1:6" x14ac:dyDescent="0.25">
      <c r="A100" s="382" t="s">
        <v>2149</v>
      </c>
      <c r="B100" s="383" t="s">
        <v>2150</v>
      </c>
      <c r="C100" s="383" t="s">
        <v>1608</v>
      </c>
      <c r="D100" s="384"/>
      <c r="E100" s="384">
        <v>132.94</v>
      </c>
      <c r="F100" s="385">
        <v>132.94</v>
      </c>
    </row>
    <row r="101" spans="1:6" x14ac:dyDescent="0.25">
      <c r="A101" s="382" t="s">
        <v>2177</v>
      </c>
      <c r="B101" s="383" t="s">
        <v>2178</v>
      </c>
      <c r="C101" s="383" t="s">
        <v>1611</v>
      </c>
      <c r="D101" s="384">
        <v>100.46</v>
      </c>
      <c r="E101" s="384">
        <v>18.399999999999999</v>
      </c>
      <c r="F101" s="385">
        <v>118.86</v>
      </c>
    </row>
    <row r="102" spans="1:6" x14ac:dyDescent="0.25">
      <c r="A102" s="382" t="s">
        <v>2318</v>
      </c>
      <c r="B102" s="383" t="s">
        <v>2319</v>
      </c>
      <c r="C102" s="383" t="s">
        <v>1603</v>
      </c>
      <c r="D102" s="384"/>
      <c r="E102" s="384">
        <v>75.209999999999994</v>
      </c>
      <c r="F102" s="385">
        <v>75.209999999999994</v>
      </c>
    </row>
    <row r="103" spans="1:6" x14ac:dyDescent="0.25">
      <c r="A103" s="382" t="s">
        <v>2207</v>
      </c>
      <c r="B103" s="383" t="s">
        <v>2208</v>
      </c>
      <c r="C103" s="383" t="s">
        <v>1601</v>
      </c>
      <c r="D103" s="384">
        <v>83.16</v>
      </c>
      <c r="E103" s="384">
        <v>25.42</v>
      </c>
      <c r="F103" s="385">
        <v>108.58</v>
      </c>
    </row>
    <row r="104" spans="1:6" x14ac:dyDescent="0.25">
      <c r="A104" s="382" t="s">
        <v>2158</v>
      </c>
      <c r="B104" s="383" t="s">
        <v>2159</v>
      </c>
      <c r="C104" s="383" t="s">
        <v>1603</v>
      </c>
      <c r="D104" s="384">
        <v>68.73</v>
      </c>
      <c r="E104" s="384">
        <v>61.3</v>
      </c>
      <c r="F104" s="385">
        <v>130.02000000000001</v>
      </c>
    </row>
    <row r="105" spans="1:6" x14ac:dyDescent="0.25">
      <c r="A105" s="382" t="s">
        <v>2192</v>
      </c>
      <c r="B105" s="383" t="s">
        <v>2193</v>
      </c>
      <c r="C105" s="383" t="s">
        <v>1618</v>
      </c>
      <c r="D105" s="384">
        <v>61.75</v>
      </c>
      <c r="E105" s="384">
        <v>51.12</v>
      </c>
      <c r="F105" s="385">
        <v>112.87</v>
      </c>
    </row>
    <row r="106" spans="1:6" x14ac:dyDescent="0.25">
      <c r="A106" s="382" t="s">
        <v>2523</v>
      </c>
      <c r="B106" s="383" t="s">
        <v>2524</v>
      </c>
      <c r="C106" s="383" t="s">
        <v>1611</v>
      </c>
      <c r="D106" s="384">
        <v>3.92</v>
      </c>
      <c r="E106" s="384">
        <v>13.28</v>
      </c>
      <c r="F106" s="385">
        <v>17.2</v>
      </c>
    </row>
    <row r="107" spans="1:6" x14ac:dyDescent="0.25">
      <c r="A107" s="382" t="s">
        <v>2301</v>
      </c>
      <c r="B107" s="383" t="s">
        <v>2302</v>
      </c>
      <c r="C107" s="383" t="s">
        <v>1603</v>
      </c>
      <c r="D107" s="384">
        <v>29.7</v>
      </c>
      <c r="E107" s="384">
        <v>51.19</v>
      </c>
      <c r="F107" s="385">
        <v>80.89</v>
      </c>
    </row>
    <row r="108" spans="1:6" x14ac:dyDescent="0.25">
      <c r="A108" s="382" t="s">
        <v>2228</v>
      </c>
      <c r="B108" s="383" t="s">
        <v>2229</v>
      </c>
      <c r="C108" s="383" t="s">
        <v>1601</v>
      </c>
      <c r="D108" s="384">
        <v>89.92</v>
      </c>
      <c r="E108" s="384">
        <v>9.57</v>
      </c>
      <c r="F108" s="385">
        <v>99.5</v>
      </c>
    </row>
    <row r="109" spans="1:6" x14ac:dyDescent="0.25">
      <c r="A109" s="382" t="s">
        <v>2081</v>
      </c>
      <c r="B109" s="383" t="s">
        <v>2082</v>
      </c>
      <c r="C109" s="383" t="s">
        <v>1603</v>
      </c>
      <c r="D109" s="384">
        <v>165.48</v>
      </c>
      <c r="E109" s="384">
        <v>14.22</v>
      </c>
      <c r="F109" s="385">
        <v>179.7</v>
      </c>
    </row>
    <row r="110" spans="1:6" x14ac:dyDescent="0.25">
      <c r="A110" s="382" t="s">
        <v>2073</v>
      </c>
      <c r="B110" s="383" t="s">
        <v>2074</v>
      </c>
      <c r="C110" s="383" t="s">
        <v>1611</v>
      </c>
      <c r="D110" s="384">
        <v>72.67</v>
      </c>
      <c r="E110" s="384">
        <v>111.84</v>
      </c>
      <c r="F110" s="385">
        <v>184.51</v>
      </c>
    </row>
    <row r="111" spans="1:6" x14ac:dyDescent="0.25">
      <c r="A111" s="382" t="s">
        <v>2295</v>
      </c>
      <c r="B111" s="383" t="s">
        <v>2296</v>
      </c>
      <c r="C111" s="383" t="s">
        <v>1613</v>
      </c>
      <c r="D111" s="384">
        <v>25.83</v>
      </c>
      <c r="E111" s="384">
        <v>56.82</v>
      </c>
      <c r="F111" s="385">
        <v>82.65</v>
      </c>
    </row>
    <row r="112" spans="1:6" x14ac:dyDescent="0.25">
      <c r="A112" s="382" t="s">
        <v>2492</v>
      </c>
      <c r="B112" s="383" t="s">
        <v>2493</v>
      </c>
      <c r="C112" s="383" t="s">
        <v>2324</v>
      </c>
      <c r="D112" s="384">
        <v>19.96</v>
      </c>
      <c r="E112" s="384">
        <v>3.82</v>
      </c>
      <c r="F112" s="385">
        <v>23.78</v>
      </c>
    </row>
    <row r="113" spans="1:6" x14ac:dyDescent="0.25">
      <c r="A113" s="382" t="s">
        <v>2314</v>
      </c>
      <c r="B113" s="383" t="s">
        <v>2315</v>
      </c>
      <c r="C113" s="383" t="s">
        <v>1601</v>
      </c>
      <c r="D113" s="384">
        <v>31.86</v>
      </c>
      <c r="E113" s="384">
        <v>43.77</v>
      </c>
      <c r="F113" s="385">
        <v>75.63</v>
      </c>
    </row>
    <row r="114" spans="1:6" x14ac:dyDescent="0.25">
      <c r="A114" s="382" t="s">
        <v>2209</v>
      </c>
      <c r="B114" s="383" t="s">
        <v>2163</v>
      </c>
      <c r="C114" s="383" t="s">
        <v>1611</v>
      </c>
      <c r="D114" s="384"/>
      <c r="E114" s="384">
        <v>108.32</v>
      </c>
      <c r="F114" s="385">
        <v>108.32</v>
      </c>
    </row>
    <row r="115" spans="1:6" x14ac:dyDescent="0.25">
      <c r="A115" s="382" t="s">
        <v>2050</v>
      </c>
      <c r="B115" s="383" t="s">
        <v>2051</v>
      </c>
      <c r="C115" s="383" t="s">
        <v>1601</v>
      </c>
      <c r="D115" s="384">
        <v>93.06</v>
      </c>
      <c r="E115" s="384">
        <v>106.68</v>
      </c>
      <c r="F115" s="385">
        <v>199.74</v>
      </c>
    </row>
    <row r="116" spans="1:6" x14ac:dyDescent="0.25">
      <c r="A116" s="382" t="s">
        <v>2316</v>
      </c>
      <c r="B116" s="383" t="s">
        <v>2317</v>
      </c>
      <c r="C116" s="383" t="s">
        <v>1601</v>
      </c>
      <c r="D116" s="384">
        <v>0.17</v>
      </c>
      <c r="E116" s="384">
        <v>75.25</v>
      </c>
      <c r="F116" s="385">
        <v>75.42</v>
      </c>
    </row>
    <row r="117" spans="1:6" x14ac:dyDescent="0.25">
      <c r="A117" s="382" t="s">
        <v>2024</v>
      </c>
      <c r="B117" s="383" t="s">
        <v>2025</v>
      </c>
      <c r="C117" s="383" t="s">
        <v>1601</v>
      </c>
      <c r="D117" s="384"/>
      <c r="E117" s="384">
        <v>225.06</v>
      </c>
      <c r="F117" s="385">
        <v>225.06</v>
      </c>
    </row>
    <row r="118" spans="1:6" x14ac:dyDescent="0.25">
      <c r="A118" s="382" t="s">
        <v>2176</v>
      </c>
      <c r="B118" s="383" t="s">
        <v>1974</v>
      </c>
      <c r="C118" s="383" t="s">
        <v>1601</v>
      </c>
      <c r="D118" s="384"/>
      <c r="E118" s="384">
        <v>121.13</v>
      </c>
      <c r="F118" s="385">
        <v>121.13</v>
      </c>
    </row>
    <row r="119" spans="1:6" x14ac:dyDescent="0.25">
      <c r="A119" s="382" t="s">
        <v>2249</v>
      </c>
      <c r="B119" s="383" t="s">
        <v>2250</v>
      </c>
      <c r="C119" s="383" t="s">
        <v>1601</v>
      </c>
      <c r="D119" s="384">
        <v>94.69</v>
      </c>
      <c r="E119" s="384">
        <v>0.61</v>
      </c>
      <c r="F119" s="385">
        <v>95.3</v>
      </c>
    </row>
    <row r="120" spans="1:6" x14ac:dyDescent="0.25">
      <c r="A120" s="382" t="s">
        <v>2452</v>
      </c>
      <c r="B120" s="383" t="s">
        <v>2453</v>
      </c>
      <c r="C120" s="383" t="s">
        <v>1625</v>
      </c>
      <c r="D120" s="384">
        <v>26.42</v>
      </c>
      <c r="E120" s="384">
        <v>12</v>
      </c>
      <c r="F120" s="385">
        <v>38.42</v>
      </c>
    </row>
    <row r="121" spans="1:6" x14ac:dyDescent="0.25">
      <c r="A121" s="382" t="s">
        <v>2202</v>
      </c>
      <c r="B121" s="383" t="s">
        <v>2023</v>
      </c>
      <c r="C121" s="383" t="s">
        <v>1601</v>
      </c>
      <c r="D121" s="384">
        <v>53.08</v>
      </c>
      <c r="E121" s="384">
        <v>55.7</v>
      </c>
      <c r="F121" s="385">
        <v>108.78</v>
      </c>
    </row>
    <row r="122" spans="1:6" x14ac:dyDescent="0.25">
      <c r="A122" s="382" t="s">
        <v>2255</v>
      </c>
      <c r="B122" s="383" t="s">
        <v>2256</v>
      </c>
      <c r="C122" s="383" t="s">
        <v>1601</v>
      </c>
      <c r="D122" s="384"/>
      <c r="E122" s="384">
        <v>94.57</v>
      </c>
      <c r="F122" s="385">
        <v>94.57</v>
      </c>
    </row>
    <row r="123" spans="1:6" x14ac:dyDescent="0.25">
      <c r="A123" s="382" t="s">
        <v>2089</v>
      </c>
      <c r="B123" s="383" t="s">
        <v>2090</v>
      </c>
      <c r="C123" s="383" t="s">
        <v>1601</v>
      </c>
      <c r="D123" s="384">
        <v>85.26</v>
      </c>
      <c r="E123" s="384">
        <v>89.37</v>
      </c>
      <c r="F123" s="385">
        <v>174.63</v>
      </c>
    </row>
    <row r="124" spans="1:6" x14ac:dyDescent="0.25">
      <c r="A124" s="382" t="s">
        <v>2297</v>
      </c>
      <c r="B124" s="383" t="s">
        <v>2298</v>
      </c>
      <c r="C124" s="383" t="s">
        <v>1613</v>
      </c>
      <c r="D124" s="384"/>
      <c r="E124" s="384">
        <v>81.78</v>
      </c>
      <c r="F124" s="385">
        <v>81.78</v>
      </c>
    </row>
    <row r="125" spans="1:6" x14ac:dyDescent="0.25">
      <c r="A125" s="382" t="s">
        <v>2173</v>
      </c>
      <c r="B125" s="383" t="s">
        <v>2174</v>
      </c>
      <c r="C125" s="383" t="s">
        <v>1601</v>
      </c>
      <c r="D125" s="384"/>
      <c r="E125" s="384">
        <v>125.42</v>
      </c>
      <c r="F125" s="385">
        <v>125.42</v>
      </c>
    </row>
    <row r="126" spans="1:6" x14ac:dyDescent="0.25">
      <c r="A126" s="382" t="s">
        <v>2042</v>
      </c>
      <c r="B126" s="383" t="s">
        <v>2043</v>
      </c>
      <c r="C126" s="383" t="s">
        <v>1601</v>
      </c>
      <c r="D126" s="384">
        <v>43.27</v>
      </c>
      <c r="E126" s="384">
        <v>162.76</v>
      </c>
      <c r="F126" s="385">
        <v>206.03</v>
      </c>
    </row>
    <row r="127" spans="1:6" x14ac:dyDescent="0.25">
      <c r="A127" s="382" t="s">
        <v>2495</v>
      </c>
      <c r="B127" s="383" t="s">
        <v>2496</v>
      </c>
      <c r="C127" s="383" t="s">
        <v>1601</v>
      </c>
      <c r="D127" s="384"/>
      <c r="E127" s="384">
        <v>23.34</v>
      </c>
      <c r="F127" s="385">
        <v>23.34</v>
      </c>
    </row>
    <row r="128" spans="1:6" x14ac:dyDescent="0.25">
      <c r="A128" s="382" t="s">
        <v>2194</v>
      </c>
      <c r="B128" s="383" t="s">
        <v>2195</v>
      </c>
      <c r="C128" s="383" t="s">
        <v>1601</v>
      </c>
      <c r="D128" s="384">
        <v>83.33</v>
      </c>
      <c r="E128" s="384">
        <v>28.22</v>
      </c>
      <c r="F128" s="385">
        <v>111.56</v>
      </c>
    </row>
    <row r="129" spans="1:6" x14ac:dyDescent="0.25">
      <c r="A129" s="382" t="s">
        <v>2312</v>
      </c>
      <c r="B129" s="383" t="s">
        <v>2313</v>
      </c>
      <c r="C129" s="383" t="s">
        <v>1614</v>
      </c>
      <c r="D129" s="384"/>
      <c r="E129" s="384">
        <v>78.03</v>
      </c>
      <c r="F129" s="385">
        <v>78.03</v>
      </c>
    </row>
    <row r="130" spans="1:6" x14ac:dyDescent="0.25">
      <c r="A130" s="382" t="s">
        <v>2012</v>
      </c>
      <c r="B130" s="383" t="s">
        <v>2013</v>
      </c>
      <c r="C130" s="383" t="s">
        <v>1608</v>
      </c>
      <c r="D130" s="384">
        <v>31.63</v>
      </c>
      <c r="E130" s="384">
        <v>207.56</v>
      </c>
      <c r="F130" s="385">
        <v>239.19</v>
      </c>
    </row>
    <row r="131" spans="1:6" x14ac:dyDescent="0.25">
      <c r="A131" s="382" t="s">
        <v>2401</v>
      </c>
      <c r="B131" s="383" t="s">
        <v>2402</v>
      </c>
      <c r="C131" s="383" t="s">
        <v>1601</v>
      </c>
      <c r="D131" s="384"/>
      <c r="E131" s="384">
        <v>57.38</v>
      </c>
      <c r="F131" s="385">
        <v>57.38</v>
      </c>
    </row>
    <row r="132" spans="1:6" x14ac:dyDescent="0.25">
      <c r="A132" s="382" t="s">
        <v>2016</v>
      </c>
      <c r="B132" s="383" t="s">
        <v>2017</v>
      </c>
      <c r="C132" s="383" t="s">
        <v>1601</v>
      </c>
      <c r="D132" s="384">
        <v>161.28</v>
      </c>
      <c r="E132" s="384">
        <v>68.989999999999995</v>
      </c>
      <c r="F132" s="385">
        <v>230.27</v>
      </c>
    </row>
    <row r="133" spans="1:6" x14ac:dyDescent="0.25">
      <c r="A133" s="382" t="s">
        <v>2212</v>
      </c>
      <c r="B133" s="383" t="s">
        <v>2213</v>
      </c>
      <c r="C133" s="383" t="s">
        <v>1603</v>
      </c>
      <c r="D133" s="384"/>
      <c r="E133" s="384">
        <v>105.24</v>
      </c>
      <c r="F133" s="385">
        <v>105.24</v>
      </c>
    </row>
    <row r="134" spans="1:6" x14ac:dyDescent="0.25">
      <c r="A134" s="382" t="s">
        <v>2112</v>
      </c>
      <c r="B134" s="383" t="s">
        <v>2113</v>
      </c>
      <c r="C134" s="383" t="s">
        <v>1608</v>
      </c>
      <c r="D134" s="384"/>
      <c r="E134" s="384">
        <v>163.97</v>
      </c>
      <c r="F134" s="385">
        <v>163.97</v>
      </c>
    </row>
    <row r="135" spans="1:6" x14ac:dyDescent="0.25">
      <c r="A135" s="382" t="s">
        <v>2238</v>
      </c>
      <c r="B135" s="383" t="s">
        <v>2239</v>
      </c>
      <c r="C135" s="383" t="s">
        <v>1601</v>
      </c>
      <c r="D135" s="384">
        <v>23.79</v>
      </c>
      <c r="E135" s="384">
        <v>73.36</v>
      </c>
      <c r="F135" s="385">
        <v>97.16</v>
      </c>
    </row>
    <row r="136" spans="1:6" x14ac:dyDescent="0.25">
      <c r="A136" s="382" t="s">
        <v>2135</v>
      </c>
      <c r="B136" s="383" t="s">
        <v>2136</v>
      </c>
      <c r="C136" s="383" t="s">
        <v>1601</v>
      </c>
      <c r="D136" s="384">
        <v>75.06</v>
      </c>
      <c r="E136" s="384">
        <v>72.760000000000005</v>
      </c>
      <c r="F136" s="385">
        <v>147.82</v>
      </c>
    </row>
    <row r="137" spans="1:6" x14ac:dyDescent="0.25">
      <c r="A137" s="382" t="s">
        <v>2166</v>
      </c>
      <c r="B137" s="383" t="s">
        <v>2167</v>
      </c>
      <c r="C137" s="383" t="s">
        <v>1601</v>
      </c>
      <c r="D137" s="384">
        <v>35.06</v>
      </c>
      <c r="E137" s="384">
        <v>92.28</v>
      </c>
      <c r="F137" s="385">
        <v>127.34</v>
      </c>
    </row>
    <row r="138" spans="1:6" x14ac:dyDescent="0.25">
      <c r="A138" s="382" t="s">
        <v>2305</v>
      </c>
      <c r="B138" s="383" t="s">
        <v>2167</v>
      </c>
      <c r="C138" s="383" t="s">
        <v>1601</v>
      </c>
      <c r="D138" s="384">
        <v>76.09</v>
      </c>
      <c r="E138" s="384">
        <v>4.0199999999999996</v>
      </c>
      <c r="F138" s="385">
        <v>80.12</v>
      </c>
    </row>
    <row r="139" spans="1:6" x14ac:dyDescent="0.25">
      <c r="A139" s="382" t="s">
        <v>2339</v>
      </c>
      <c r="B139" s="383" t="s">
        <v>2340</v>
      </c>
      <c r="C139" s="383" t="s">
        <v>1601</v>
      </c>
      <c r="D139" s="384"/>
      <c r="E139" s="384">
        <v>72.37</v>
      </c>
      <c r="F139" s="385">
        <v>72.37</v>
      </c>
    </row>
    <row r="140" spans="1:6" x14ac:dyDescent="0.25">
      <c r="A140" s="382" t="s">
        <v>2387</v>
      </c>
      <c r="B140" s="383" t="s">
        <v>2388</v>
      </c>
      <c r="C140" s="383" t="s">
        <v>1603</v>
      </c>
      <c r="D140" s="384"/>
      <c r="E140" s="384">
        <v>59.36</v>
      </c>
      <c r="F140" s="385">
        <v>59.36</v>
      </c>
    </row>
    <row r="141" spans="1:6" x14ac:dyDescent="0.25">
      <c r="A141" s="382" t="s">
        <v>2065</v>
      </c>
      <c r="B141" s="383" t="s">
        <v>2033</v>
      </c>
      <c r="C141" s="383" t="s">
        <v>1614</v>
      </c>
      <c r="D141" s="384"/>
      <c r="E141" s="384">
        <v>189.16</v>
      </c>
      <c r="F141" s="385">
        <v>189.16</v>
      </c>
    </row>
    <row r="142" spans="1:6" x14ac:dyDescent="0.25">
      <c r="A142" s="382" t="s">
        <v>2196</v>
      </c>
      <c r="B142" s="383" t="s">
        <v>2197</v>
      </c>
      <c r="C142" s="383" t="s">
        <v>1601</v>
      </c>
      <c r="D142" s="384"/>
      <c r="E142" s="384">
        <v>111.44</v>
      </c>
      <c r="F142" s="385">
        <v>111.44</v>
      </c>
    </row>
    <row r="143" spans="1:6" x14ac:dyDescent="0.25">
      <c r="A143" s="382" t="s">
        <v>2106</v>
      </c>
      <c r="B143" s="383" t="s">
        <v>2107</v>
      </c>
      <c r="C143" s="383" t="s">
        <v>1624</v>
      </c>
      <c r="D143" s="384">
        <v>81.540000000000006</v>
      </c>
      <c r="E143" s="384">
        <v>84.83</v>
      </c>
      <c r="F143" s="385">
        <v>166.37</v>
      </c>
    </row>
    <row r="144" spans="1:6" x14ac:dyDescent="0.25">
      <c r="A144" s="382" t="s">
        <v>2034</v>
      </c>
      <c r="B144" s="383" t="s">
        <v>2035</v>
      </c>
      <c r="C144" s="383" t="s">
        <v>1601</v>
      </c>
      <c r="D144" s="384">
        <v>183.71</v>
      </c>
      <c r="E144" s="384">
        <v>31.51</v>
      </c>
      <c r="F144" s="385">
        <v>215.21</v>
      </c>
    </row>
    <row r="145" spans="1:6" x14ac:dyDescent="0.25">
      <c r="A145" s="382" t="s">
        <v>2424</v>
      </c>
      <c r="B145" s="383" t="s">
        <v>2285</v>
      </c>
      <c r="C145" s="383" t="s">
        <v>1625</v>
      </c>
      <c r="D145" s="384">
        <v>17.510000000000002</v>
      </c>
      <c r="E145" s="384">
        <v>30.39</v>
      </c>
      <c r="F145" s="385">
        <v>47.91</v>
      </c>
    </row>
    <row r="146" spans="1:6" x14ac:dyDescent="0.25">
      <c r="A146" s="382" t="s">
        <v>2276</v>
      </c>
      <c r="B146" s="383" t="s">
        <v>2277</v>
      </c>
      <c r="C146" s="383" t="s">
        <v>1601</v>
      </c>
      <c r="D146" s="384"/>
      <c r="E146" s="384">
        <v>86.73</v>
      </c>
      <c r="F146" s="385">
        <v>86.73</v>
      </c>
    </row>
    <row r="147" spans="1:6" x14ac:dyDescent="0.25">
      <c r="A147" s="382" t="s">
        <v>2217</v>
      </c>
      <c r="B147" s="383" t="s">
        <v>2185</v>
      </c>
      <c r="C147" s="383" t="s">
        <v>1601</v>
      </c>
      <c r="D147" s="384"/>
      <c r="E147" s="384">
        <v>104.16</v>
      </c>
      <c r="F147" s="385">
        <v>104.16</v>
      </c>
    </row>
    <row r="148" spans="1:6" x14ac:dyDescent="0.25">
      <c r="A148" s="382" t="s">
        <v>2214</v>
      </c>
      <c r="B148" s="383" t="s">
        <v>2185</v>
      </c>
      <c r="C148" s="383" t="s">
        <v>1601</v>
      </c>
      <c r="D148" s="384">
        <v>65.349999999999994</v>
      </c>
      <c r="E148" s="384">
        <v>39.65</v>
      </c>
      <c r="F148" s="385">
        <v>105</v>
      </c>
    </row>
    <row r="149" spans="1:6" x14ac:dyDescent="0.25">
      <c r="A149" s="382" t="s">
        <v>2230</v>
      </c>
      <c r="B149" s="383" t="s">
        <v>2231</v>
      </c>
      <c r="C149" s="383" t="s">
        <v>1601</v>
      </c>
      <c r="D149" s="384">
        <v>99.25</v>
      </c>
      <c r="E149" s="384"/>
      <c r="F149" s="385">
        <v>99.25</v>
      </c>
    </row>
    <row r="150" spans="1:6" x14ac:dyDescent="0.25">
      <c r="A150" s="382" t="s">
        <v>2515</v>
      </c>
      <c r="B150" s="383" t="s">
        <v>2516</v>
      </c>
      <c r="C150" s="383" t="s">
        <v>1619</v>
      </c>
      <c r="D150" s="384">
        <v>8.6199999999999992</v>
      </c>
      <c r="E150" s="384">
        <v>11.09</v>
      </c>
      <c r="F150" s="385">
        <v>19.71</v>
      </c>
    </row>
    <row r="151" spans="1:6" x14ac:dyDescent="0.25">
      <c r="A151" s="382" t="s">
        <v>2122</v>
      </c>
      <c r="B151" s="383" t="s">
        <v>2123</v>
      </c>
      <c r="C151" s="383" t="s">
        <v>1601</v>
      </c>
      <c r="D151" s="384">
        <v>101.84</v>
      </c>
      <c r="E151" s="384">
        <v>53.46</v>
      </c>
      <c r="F151" s="385">
        <v>155.31</v>
      </c>
    </row>
    <row r="152" spans="1:6" x14ac:dyDescent="0.25">
      <c r="A152" s="382" t="s">
        <v>2170</v>
      </c>
      <c r="B152" s="383" t="s">
        <v>2171</v>
      </c>
      <c r="C152" s="383" t="s">
        <v>1601</v>
      </c>
      <c r="D152" s="384"/>
      <c r="E152" s="384">
        <v>126.04</v>
      </c>
      <c r="F152" s="385">
        <v>126.04</v>
      </c>
    </row>
    <row r="153" spans="1:6" x14ac:dyDescent="0.25">
      <c r="A153" s="382" t="s">
        <v>2366</v>
      </c>
      <c r="B153" s="383" t="s">
        <v>2367</v>
      </c>
      <c r="C153" s="383" t="s">
        <v>1601</v>
      </c>
      <c r="D153" s="384">
        <v>46.25</v>
      </c>
      <c r="E153" s="384">
        <v>20.04</v>
      </c>
      <c r="F153" s="385">
        <v>66.290000000000006</v>
      </c>
    </row>
    <row r="154" spans="1:6" x14ac:dyDescent="0.25">
      <c r="A154" s="382" t="s">
        <v>2562</v>
      </c>
      <c r="B154" s="383" t="s">
        <v>2563</v>
      </c>
      <c r="C154" s="383" t="s">
        <v>1601</v>
      </c>
      <c r="D154" s="384"/>
      <c r="E154" s="384">
        <v>0</v>
      </c>
      <c r="F154" s="385">
        <v>0</v>
      </c>
    </row>
    <row r="155" spans="1:6" x14ac:dyDescent="0.25">
      <c r="A155" s="382" t="s">
        <v>2032</v>
      </c>
      <c r="B155" s="383" t="s">
        <v>2033</v>
      </c>
      <c r="C155" s="383" t="s">
        <v>1614</v>
      </c>
      <c r="D155" s="384">
        <v>92.56</v>
      </c>
      <c r="E155" s="384">
        <v>124.19</v>
      </c>
      <c r="F155" s="385">
        <v>216.75</v>
      </c>
    </row>
    <row r="156" spans="1:6" x14ac:dyDescent="0.25">
      <c r="A156" s="382" t="s">
        <v>2000</v>
      </c>
      <c r="B156" s="383" t="s">
        <v>2001</v>
      </c>
      <c r="C156" s="383" t="s">
        <v>1608</v>
      </c>
      <c r="D156" s="384">
        <v>124.55</v>
      </c>
      <c r="E156" s="384">
        <v>130.80000000000001</v>
      </c>
      <c r="F156" s="385">
        <v>255.35</v>
      </c>
    </row>
    <row r="157" spans="1:6" x14ac:dyDescent="0.25">
      <c r="A157" s="382" t="s">
        <v>2491</v>
      </c>
      <c r="B157" s="383" t="s">
        <v>2092</v>
      </c>
      <c r="C157" s="383" t="s">
        <v>1611</v>
      </c>
      <c r="D157" s="384"/>
      <c r="E157" s="384">
        <v>23.99</v>
      </c>
      <c r="F157" s="385">
        <v>23.99</v>
      </c>
    </row>
    <row r="158" spans="1:6" x14ac:dyDescent="0.25">
      <c r="A158" s="382" t="s">
        <v>2326</v>
      </c>
      <c r="B158" s="383" t="s">
        <v>2327</v>
      </c>
      <c r="C158" s="383" t="s">
        <v>1603</v>
      </c>
      <c r="D158" s="384"/>
      <c r="E158" s="384">
        <v>74.180000000000007</v>
      </c>
      <c r="F158" s="385">
        <v>74.180000000000007</v>
      </c>
    </row>
    <row r="159" spans="1:6" x14ac:dyDescent="0.25">
      <c r="A159" s="382" t="s">
        <v>2127</v>
      </c>
      <c r="B159" s="383" t="s">
        <v>2128</v>
      </c>
      <c r="C159" s="383" t="s">
        <v>1601</v>
      </c>
      <c r="D159" s="384"/>
      <c r="E159" s="384">
        <v>152.44</v>
      </c>
      <c r="F159" s="385">
        <v>152.44</v>
      </c>
    </row>
    <row r="160" spans="1:6" x14ac:dyDescent="0.25">
      <c r="A160" s="382" t="s">
        <v>2190</v>
      </c>
      <c r="B160" s="383" t="s">
        <v>2191</v>
      </c>
      <c r="C160" s="383" t="s">
        <v>1601</v>
      </c>
      <c r="D160" s="384"/>
      <c r="E160" s="384">
        <v>113.48</v>
      </c>
      <c r="F160" s="385">
        <v>113.48</v>
      </c>
    </row>
    <row r="161" spans="1:6" x14ac:dyDescent="0.25">
      <c r="A161" s="382" t="s">
        <v>2010</v>
      </c>
      <c r="B161" s="383" t="s">
        <v>2011</v>
      </c>
      <c r="C161" s="383" t="s">
        <v>1601</v>
      </c>
      <c r="D161" s="384">
        <v>63.6</v>
      </c>
      <c r="E161" s="384">
        <v>175.73</v>
      </c>
      <c r="F161" s="385">
        <v>239.33</v>
      </c>
    </row>
    <row r="162" spans="1:6" x14ac:dyDescent="0.25">
      <c r="A162" s="382" t="s">
        <v>2439</v>
      </c>
      <c r="B162" s="383" t="s">
        <v>2440</v>
      </c>
      <c r="C162" s="383" t="s">
        <v>1601</v>
      </c>
      <c r="D162" s="384"/>
      <c r="E162" s="384">
        <v>44.33</v>
      </c>
      <c r="F162" s="385">
        <v>44.33</v>
      </c>
    </row>
    <row r="163" spans="1:6" x14ac:dyDescent="0.25">
      <c r="A163" s="382" t="s">
        <v>2286</v>
      </c>
      <c r="B163" s="383" t="s">
        <v>2011</v>
      </c>
      <c r="C163" s="383" t="s">
        <v>1601</v>
      </c>
      <c r="D163" s="384"/>
      <c r="E163" s="384">
        <v>84.24</v>
      </c>
      <c r="F163" s="385">
        <v>84.24</v>
      </c>
    </row>
    <row r="164" spans="1:6" x14ac:dyDescent="0.25">
      <c r="A164" s="382" t="s">
        <v>2058</v>
      </c>
      <c r="B164" s="383" t="s">
        <v>2059</v>
      </c>
      <c r="C164" s="383" t="s">
        <v>1611</v>
      </c>
      <c r="D164" s="384">
        <v>36.9</v>
      </c>
      <c r="E164" s="384">
        <v>155.52000000000001</v>
      </c>
      <c r="F164" s="385">
        <v>192.41</v>
      </c>
    </row>
    <row r="165" spans="1:6" x14ac:dyDescent="0.25">
      <c r="A165" s="382" t="s">
        <v>2409</v>
      </c>
      <c r="B165" s="383" t="s">
        <v>2142</v>
      </c>
      <c r="C165" s="383" t="s">
        <v>1601</v>
      </c>
      <c r="D165" s="384">
        <v>24.01</v>
      </c>
      <c r="E165" s="384">
        <v>30.51</v>
      </c>
      <c r="F165" s="385">
        <v>54.52</v>
      </c>
    </row>
    <row r="166" spans="1:6" x14ac:dyDescent="0.25">
      <c r="A166" s="382" t="s">
        <v>1975</v>
      </c>
      <c r="B166" s="383" t="s">
        <v>1976</v>
      </c>
      <c r="C166" s="383" t="s">
        <v>1614</v>
      </c>
      <c r="D166" s="384">
        <v>35.020000000000003</v>
      </c>
      <c r="E166" s="384">
        <v>341.6</v>
      </c>
      <c r="F166" s="385">
        <v>376.62</v>
      </c>
    </row>
    <row r="167" spans="1:6" x14ac:dyDescent="0.25">
      <c r="A167" s="382" t="s">
        <v>2360</v>
      </c>
      <c r="B167" s="383" t="s">
        <v>2361</v>
      </c>
      <c r="C167" s="383" t="s">
        <v>1601</v>
      </c>
      <c r="D167" s="384"/>
      <c r="E167" s="384">
        <v>67.22</v>
      </c>
      <c r="F167" s="385">
        <v>67.22</v>
      </c>
    </row>
    <row r="168" spans="1:6" x14ac:dyDescent="0.25">
      <c r="A168" s="382" t="s">
        <v>2172</v>
      </c>
      <c r="B168" s="383" t="s">
        <v>2011</v>
      </c>
      <c r="C168" s="383" t="s">
        <v>1601</v>
      </c>
      <c r="D168" s="384">
        <v>123.5</v>
      </c>
      <c r="E168" s="384">
        <v>2.11</v>
      </c>
      <c r="F168" s="385">
        <v>125.61</v>
      </c>
    </row>
    <row r="169" spans="1:6" x14ac:dyDescent="0.25">
      <c r="A169" s="382" t="s">
        <v>2244</v>
      </c>
      <c r="B169" s="383" t="s">
        <v>2245</v>
      </c>
      <c r="C169" s="383" t="s">
        <v>1603</v>
      </c>
      <c r="D169" s="384">
        <v>44.59</v>
      </c>
      <c r="E169" s="384">
        <v>51.92</v>
      </c>
      <c r="F169" s="385">
        <v>96.51</v>
      </c>
    </row>
    <row r="170" spans="1:6" x14ac:dyDescent="0.25">
      <c r="A170" s="382" t="s">
        <v>2246</v>
      </c>
      <c r="B170" s="383" t="s">
        <v>2055</v>
      </c>
      <c r="C170" s="383" t="s">
        <v>1601</v>
      </c>
      <c r="D170" s="384">
        <v>21.98</v>
      </c>
      <c r="E170" s="384">
        <v>74.25</v>
      </c>
      <c r="F170" s="385">
        <v>96.22</v>
      </c>
    </row>
    <row r="171" spans="1:6" x14ac:dyDescent="0.25">
      <c r="A171" s="382" t="s">
        <v>2137</v>
      </c>
      <c r="B171" s="383" t="s">
        <v>2138</v>
      </c>
      <c r="C171" s="383" t="s">
        <v>1601</v>
      </c>
      <c r="D171" s="384"/>
      <c r="E171" s="384">
        <v>145.51</v>
      </c>
      <c r="F171" s="385">
        <v>145.51</v>
      </c>
    </row>
    <row r="172" spans="1:6" x14ac:dyDescent="0.25">
      <c r="A172" s="382" t="s">
        <v>2282</v>
      </c>
      <c r="B172" s="383" t="s">
        <v>2283</v>
      </c>
      <c r="C172" s="383" t="s">
        <v>1601</v>
      </c>
      <c r="D172" s="384"/>
      <c r="E172" s="384">
        <v>86.09</v>
      </c>
      <c r="F172" s="385">
        <v>86.09</v>
      </c>
    </row>
    <row r="173" spans="1:6" x14ac:dyDescent="0.25">
      <c r="A173" s="382" t="s">
        <v>2046</v>
      </c>
      <c r="B173" s="383" t="s">
        <v>2047</v>
      </c>
      <c r="C173" s="383" t="s">
        <v>1601</v>
      </c>
      <c r="D173" s="384">
        <v>130.27000000000001</v>
      </c>
      <c r="E173" s="384">
        <v>71.540000000000006</v>
      </c>
      <c r="F173" s="385">
        <v>201.82</v>
      </c>
    </row>
    <row r="174" spans="1:6" x14ac:dyDescent="0.25">
      <c r="A174" s="382" t="s">
        <v>2056</v>
      </c>
      <c r="B174" s="383" t="s">
        <v>2057</v>
      </c>
      <c r="C174" s="383" t="s">
        <v>1601</v>
      </c>
      <c r="D174" s="384">
        <v>111.5</v>
      </c>
      <c r="E174" s="384">
        <v>81.8</v>
      </c>
      <c r="F174" s="385">
        <v>193.3</v>
      </c>
    </row>
    <row r="175" spans="1:6" x14ac:dyDescent="0.25">
      <c r="A175" s="382" t="s">
        <v>2126</v>
      </c>
      <c r="B175" s="383" t="s">
        <v>2111</v>
      </c>
      <c r="C175" s="383" t="s">
        <v>1601</v>
      </c>
      <c r="D175" s="384"/>
      <c r="E175" s="384">
        <v>152.88999999999999</v>
      </c>
      <c r="F175" s="385">
        <v>152.88999999999999</v>
      </c>
    </row>
    <row r="176" spans="1:6" x14ac:dyDescent="0.25">
      <c r="A176" s="382" t="s">
        <v>2198</v>
      </c>
      <c r="B176" s="383" t="s">
        <v>2199</v>
      </c>
      <c r="C176" s="383" t="s">
        <v>1601</v>
      </c>
      <c r="D176" s="384"/>
      <c r="E176" s="384">
        <v>111.24</v>
      </c>
      <c r="F176" s="385">
        <v>111.24</v>
      </c>
    </row>
    <row r="177" spans="1:6" x14ac:dyDescent="0.25">
      <c r="A177" s="382" t="s">
        <v>2143</v>
      </c>
      <c r="B177" s="383" t="s">
        <v>2144</v>
      </c>
      <c r="C177" s="383" t="s">
        <v>1601</v>
      </c>
      <c r="D177" s="384">
        <v>85.16</v>
      </c>
      <c r="E177" s="384">
        <v>54.92</v>
      </c>
      <c r="F177" s="385">
        <v>140.08000000000001</v>
      </c>
    </row>
    <row r="178" spans="1:6" x14ac:dyDescent="0.25">
      <c r="A178" s="382" t="s">
        <v>2446</v>
      </c>
      <c r="B178" s="383" t="s">
        <v>2447</v>
      </c>
      <c r="C178" s="383" t="s">
        <v>1603</v>
      </c>
      <c r="D178" s="384">
        <v>17.239999999999998</v>
      </c>
      <c r="E178" s="384">
        <v>22.25</v>
      </c>
      <c r="F178" s="385">
        <v>39.49</v>
      </c>
    </row>
    <row r="179" spans="1:6" x14ac:dyDescent="0.25">
      <c r="A179" s="382" t="s">
        <v>2120</v>
      </c>
      <c r="B179" s="383" t="s">
        <v>2121</v>
      </c>
      <c r="C179" s="383" t="s">
        <v>1601</v>
      </c>
      <c r="D179" s="384">
        <v>110.2</v>
      </c>
      <c r="E179" s="384">
        <v>45.39</v>
      </c>
      <c r="F179" s="385">
        <v>155.59</v>
      </c>
    </row>
    <row r="180" spans="1:6" x14ac:dyDescent="0.25">
      <c r="A180" s="382" t="s">
        <v>2008</v>
      </c>
      <c r="B180" s="383" t="s">
        <v>2009</v>
      </c>
      <c r="C180" s="383" t="s">
        <v>1601</v>
      </c>
      <c r="D180" s="384">
        <v>29.1</v>
      </c>
      <c r="E180" s="384">
        <v>213.47</v>
      </c>
      <c r="F180" s="385">
        <v>242.57</v>
      </c>
    </row>
    <row r="181" spans="1:6" x14ac:dyDescent="0.25">
      <c r="A181" s="382" t="s">
        <v>2332</v>
      </c>
      <c r="B181" s="383" t="s">
        <v>2333</v>
      </c>
      <c r="C181" s="383" t="s">
        <v>1601</v>
      </c>
      <c r="D181" s="384">
        <v>24.73</v>
      </c>
      <c r="E181" s="384">
        <v>48.8</v>
      </c>
      <c r="F181" s="385">
        <v>73.52</v>
      </c>
    </row>
    <row r="182" spans="1:6" x14ac:dyDescent="0.25">
      <c r="A182" s="382" t="s">
        <v>2481</v>
      </c>
      <c r="B182" s="383" t="s">
        <v>2482</v>
      </c>
      <c r="C182" s="383" t="s">
        <v>1625</v>
      </c>
      <c r="D182" s="384">
        <v>2.31</v>
      </c>
      <c r="E182" s="384">
        <v>26.75</v>
      </c>
      <c r="F182" s="385">
        <v>29.06</v>
      </c>
    </row>
    <row r="183" spans="1:6" x14ac:dyDescent="0.25">
      <c r="A183" s="382" t="s">
        <v>2393</v>
      </c>
      <c r="B183" s="383" t="s">
        <v>2111</v>
      </c>
      <c r="C183" s="383" t="s">
        <v>1601</v>
      </c>
      <c r="D183" s="384"/>
      <c r="E183" s="384">
        <v>58.7</v>
      </c>
      <c r="F183" s="385">
        <v>58.7</v>
      </c>
    </row>
    <row r="184" spans="1:6" x14ac:dyDescent="0.25">
      <c r="A184" s="382" t="s">
        <v>2257</v>
      </c>
      <c r="B184" s="383" t="s">
        <v>2258</v>
      </c>
      <c r="C184" s="383" t="s">
        <v>1601</v>
      </c>
      <c r="D184" s="384">
        <v>1.04</v>
      </c>
      <c r="E184" s="384">
        <v>93.02</v>
      </c>
      <c r="F184" s="385">
        <v>94.07</v>
      </c>
    </row>
    <row r="185" spans="1:6" x14ac:dyDescent="0.25">
      <c r="A185" s="382" t="s">
        <v>2268</v>
      </c>
      <c r="B185" s="383" t="s">
        <v>2269</v>
      </c>
      <c r="C185" s="383" t="s">
        <v>1603</v>
      </c>
      <c r="D185" s="384">
        <v>65.430000000000007</v>
      </c>
      <c r="E185" s="384">
        <v>22.92</v>
      </c>
      <c r="F185" s="385">
        <v>88.34</v>
      </c>
    </row>
    <row r="186" spans="1:6" x14ac:dyDescent="0.25">
      <c r="A186" s="382" t="s">
        <v>2147</v>
      </c>
      <c r="B186" s="383" t="s">
        <v>2148</v>
      </c>
      <c r="C186" s="383" t="s">
        <v>1601</v>
      </c>
      <c r="D186" s="384">
        <v>66.31</v>
      </c>
      <c r="E186" s="384">
        <v>68.61</v>
      </c>
      <c r="F186" s="385">
        <v>134.91999999999999</v>
      </c>
    </row>
    <row r="187" spans="1:6" x14ac:dyDescent="0.25">
      <c r="A187" s="382" t="s">
        <v>2403</v>
      </c>
      <c r="B187" s="383" t="s">
        <v>2404</v>
      </c>
      <c r="C187" s="383" t="s">
        <v>1603</v>
      </c>
      <c r="D187" s="384">
        <v>27.24</v>
      </c>
      <c r="E187" s="384">
        <v>29.9</v>
      </c>
      <c r="F187" s="385">
        <v>57.14</v>
      </c>
    </row>
    <row r="188" spans="1:6" x14ac:dyDescent="0.25">
      <c r="A188" s="382" t="s">
        <v>2215</v>
      </c>
      <c r="B188" s="383" t="s">
        <v>2216</v>
      </c>
      <c r="C188" s="383" t="s">
        <v>1601</v>
      </c>
      <c r="D188" s="384"/>
      <c r="E188" s="384">
        <v>104.62</v>
      </c>
      <c r="F188" s="385">
        <v>104.62</v>
      </c>
    </row>
    <row r="189" spans="1:6" x14ac:dyDescent="0.25">
      <c r="A189" s="382" t="s">
        <v>1994</v>
      </c>
      <c r="B189" s="383" t="s">
        <v>1995</v>
      </c>
      <c r="C189" s="383" t="s">
        <v>1608</v>
      </c>
      <c r="D189" s="384"/>
      <c r="E189" s="384">
        <v>272.52999999999997</v>
      </c>
      <c r="F189" s="385">
        <v>272.52999999999997</v>
      </c>
    </row>
    <row r="190" spans="1:6" x14ac:dyDescent="0.25">
      <c r="A190" s="382" t="s">
        <v>2040</v>
      </c>
      <c r="B190" s="383" t="s">
        <v>2041</v>
      </c>
      <c r="C190" s="383" t="s">
        <v>1611</v>
      </c>
      <c r="D190" s="384">
        <v>145.06</v>
      </c>
      <c r="E190" s="384">
        <v>62.09</v>
      </c>
      <c r="F190" s="385">
        <v>207.15</v>
      </c>
    </row>
    <row r="191" spans="1:6" x14ac:dyDescent="0.25">
      <c r="A191" s="382" t="s">
        <v>2108</v>
      </c>
      <c r="B191" s="383" t="s">
        <v>2109</v>
      </c>
      <c r="C191" s="383" t="s">
        <v>1601</v>
      </c>
      <c r="D191" s="384">
        <v>86.22</v>
      </c>
      <c r="E191" s="384">
        <v>80.03</v>
      </c>
      <c r="F191" s="385">
        <v>166.25</v>
      </c>
    </row>
    <row r="192" spans="1:6" x14ac:dyDescent="0.25">
      <c r="A192" s="382" t="s">
        <v>2183</v>
      </c>
      <c r="B192" s="383" t="s">
        <v>2031</v>
      </c>
      <c r="C192" s="383" t="s">
        <v>1601</v>
      </c>
      <c r="D192" s="384"/>
      <c r="E192" s="384">
        <v>116.4</v>
      </c>
      <c r="F192" s="385">
        <v>116.4</v>
      </c>
    </row>
    <row r="193" spans="1:6" x14ac:dyDescent="0.25">
      <c r="A193" s="382" t="s">
        <v>2160</v>
      </c>
      <c r="B193" s="383" t="s">
        <v>2161</v>
      </c>
      <c r="C193" s="383" t="s">
        <v>1601</v>
      </c>
      <c r="D193" s="384">
        <v>62.68</v>
      </c>
      <c r="E193" s="384">
        <v>66.930000000000007</v>
      </c>
      <c r="F193" s="385">
        <v>129.61000000000001</v>
      </c>
    </row>
    <row r="194" spans="1:6" x14ac:dyDescent="0.25">
      <c r="A194" s="382" t="s">
        <v>2022</v>
      </c>
      <c r="B194" s="383" t="s">
        <v>2023</v>
      </c>
      <c r="C194" s="383" t="s">
        <v>1601</v>
      </c>
      <c r="D194" s="384">
        <v>63.72</v>
      </c>
      <c r="E194" s="384">
        <v>162.11000000000001</v>
      </c>
      <c r="F194" s="385">
        <v>225.83</v>
      </c>
    </row>
    <row r="195" spans="1:6" x14ac:dyDescent="0.25">
      <c r="A195" s="382" t="s">
        <v>2431</v>
      </c>
      <c r="B195" s="383" t="s">
        <v>2092</v>
      </c>
      <c r="C195" s="383" t="s">
        <v>1611</v>
      </c>
      <c r="D195" s="384"/>
      <c r="E195" s="384">
        <v>46.25</v>
      </c>
      <c r="F195" s="385">
        <v>46.25</v>
      </c>
    </row>
    <row r="196" spans="1:6" x14ac:dyDescent="0.25">
      <c r="A196" s="382" t="s">
        <v>2205</v>
      </c>
      <c r="B196" s="383" t="s">
        <v>2206</v>
      </c>
      <c r="C196" s="383" t="s">
        <v>1601</v>
      </c>
      <c r="D196" s="384">
        <v>14.32</v>
      </c>
      <c r="E196" s="384">
        <v>94.43</v>
      </c>
      <c r="F196" s="385">
        <v>108.76</v>
      </c>
    </row>
    <row r="197" spans="1:6" x14ac:dyDescent="0.25">
      <c r="A197" s="382" t="s">
        <v>2448</v>
      </c>
      <c r="B197" s="383" t="s">
        <v>2449</v>
      </c>
      <c r="C197" s="383" t="s">
        <v>1601</v>
      </c>
      <c r="D197" s="384">
        <v>28.59</v>
      </c>
      <c r="E197" s="384">
        <v>10.38</v>
      </c>
      <c r="F197" s="385">
        <v>38.97</v>
      </c>
    </row>
    <row r="198" spans="1:6" x14ac:dyDescent="0.25">
      <c r="A198" s="382" t="s">
        <v>2372</v>
      </c>
      <c r="B198" s="383" t="s">
        <v>2373</v>
      </c>
      <c r="C198" s="383" t="s">
        <v>1614</v>
      </c>
      <c r="D198" s="384">
        <v>0.64</v>
      </c>
      <c r="E198" s="384">
        <v>63.56</v>
      </c>
      <c r="F198" s="385">
        <v>64.2</v>
      </c>
    </row>
    <row r="199" spans="1:6" x14ac:dyDescent="0.25">
      <c r="A199" s="382" t="s">
        <v>2026</v>
      </c>
      <c r="B199" s="383" t="s">
        <v>2027</v>
      </c>
      <c r="C199" s="383" t="s">
        <v>1611</v>
      </c>
      <c r="D199" s="384">
        <v>118.28</v>
      </c>
      <c r="E199" s="384">
        <v>101.45</v>
      </c>
      <c r="F199" s="385">
        <v>219.73</v>
      </c>
    </row>
    <row r="200" spans="1:6" x14ac:dyDescent="0.25">
      <c r="A200" s="382" t="s">
        <v>2351</v>
      </c>
      <c r="B200" s="383" t="s">
        <v>2092</v>
      </c>
      <c r="C200" s="383" t="s">
        <v>1611</v>
      </c>
      <c r="D200" s="384">
        <v>32.49</v>
      </c>
      <c r="E200" s="384">
        <v>36.520000000000003</v>
      </c>
      <c r="F200" s="385">
        <v>69.02</v>
      </c>
    </row>
    <row r="201" spans="1:6" x14ac:dyDescent="0.25">
      <c r="A201" s="382" t="s">
        <v>2517</v>
      </c>
      <c r="B201" s="383" t="s">
        <v>2518</v>
      </c>
      <c r="C201" s="383" t="s">
        <v>1609</v>
      </c>
      <c r="D201" s="384"/>
      <c r="E201" s="384">
        <v>19.62</v>
      </c>
      <c r="F201" s="385">
        <v>19.62</v>
      </c>
    </row>
    <row r="202" spans="1:6" x14ac:dyDescent="0.25">
      <c r="A202" s="382" t="s">
        <v>2232</v>
      </c>
      <c r="B202" s="383" t="s">
        <v>2233</v>
      </c>
      <c r="C202" s="383" t="s">
        <v>1620</v>
      </c>
      <c r="D202" s="384">
        <v>98.81</v>
      </c>
      <c r="E202" s="384">
        <v>0.4</v>
      </c>
      <c r="F202" s="385">
        <v>99.22</v>
      </c>
    </row>
    <row r="203" spans="1:6" x14ac:dyDescent="0.25">
      <c r="A203" s="382" t="s">
        <v>2483</v>
      </c>
      <c r="B203" s="383" t="s">
        <v>2484</v>
      </c>
      <c r="C203" s="383" t="s">
        <v>1627</v>
      </c>
      <c r="D203" s="384"/>
      <c r="E203" s="384">
        <v>27.7</v>
      </c>
      <c r="F203" s="385">
        <v>27.7</v>
      </c>
    </row>
    <row r="204" spans="1:6" x14ac:dyDescent="0.25">
      <c r="A204" s="382" t="s">
        <v>2278</v>
      </c>
      <c r="B204" s="383" t="s">
        <v>2279</v>
      </c>
      <c r="C204" s="383" t="s">
        <v>1611</v>
      </c>
      <c r="D204" s="384">
        <v>11.77</v>
      </c>
      <c r="E204" s="384">
        <v>74.510000000000005</v>
      </c>
      <c r="F204" s="385">
        <v>86.28</v>
      </c>
    </row>
    <row r="205" spans="1:6" x14ac:dyDescent="0.25">
      <c r="A205" s="382" t="s">
        <v>2345</v>
      </c>
      <c r="B205" s="383" t="s">
        <v>2148</v>
      </c>
      <c r="C205" s="383" t="s">
        <v>1601</v>
      </c>
      <c r="D205" s="384"/>
      <c r="E205" s="384">
        <v>71.819999999999993</v>
      </c>
      <c r="F205" s="385">
        <v>71.819999999999993</v>
      </c>
    </row>
    <row r="206" spans="1:6" x14ac:dyDescent="0.25">
      <c r="A206" s="382" t="s">
        <v>2322</v>
      </c>
      <c r="B206" s="383" t="s">
        <v>2323</v>
      </c>
      <c r="C206" s="383" t="s">
        <v>2324</v>
      </c>
      <c r="D206" s="384">
        <v>67.510000000000005</v>
      </c>
      <c r="E206" s="384">
        <v>6.94</v>
      </c>
      <c r="F206" s="385">
        <v>74.44</v>
      </c>
    </row>
    <row r="207" spans="1:6" x14ac:dyDescent="0.25">
      <c r="A207" s="382" t="s">
        <v>2004</v>
      </c>
      <c r="B207" s="383" t="s">
        <v>2005</v>
      </c>
      <c r="C207" s="383" t="s">
        <v>1601</v>
      </c>
      <c r="D207" s="384">
        <v>80.5</v>
      </c>
      <c r="E207" s="384">
        <v>168.15</v>
      </c>
      <c r="F207" s="385">
        <v>248.65</v>
      </c>
    </row>
    <row r="208" spans="1:6" x14ac:dyDescent="0.25">
      <c r="A208" s="382" t="s">
        <v>2554</v>
      </c>
      <c r="B208" s="383" t="s">
        <v>2555</v>
      </c>
      <c r="C208" s="383" t="s">
        <v>1620</v>
      </c>
      <c r="D208" s="384"/>
      <c r="E208" s="384">
        <v>3.04</v>
      </c>
      <c r="F208" s="385">
        <v>3.04</v>
      </c>
    </row>
    <row r="209" spans="1:6" x14ac:dyDescent="0.25">
      <c r="A209" s="382" t="s">
        <v>2253</v>
      </c>
      <c r="B209" s="383" t="s">
        <v>2254</v>
      </c>
      <c r="C209" s="383" t="s">
        <v>1611</v>
      </c>
      <c r="D209" s="384"/>
      <c r="E209" s="384">
        <v>94.85</v>
      </c>
      <c r="F209" s="385">
        <v>94.85</v>
      </c>
    </row>
    <row r="210" spans="1:6" x14ac:dyDescent="0.25">
      <c r="A210" s="382" t="s">
        <v>1988</v>
      </c>
      <c r="B210" s="383" t="s">
        <v>1989</v>
      </c>
      <c r="C210" s="383" t="s">
        <v>1614</v>
      </c>
      <c r="D210" s="384">
        <v>241.68</v>
      </c>
      <c r="E210" s="384">
        <v>63.17</v>
      </c>
      <c r="F210" s="385">
        <v>304.85000000000002</v>
      </c>
    </row>
    <row r="211" spans="1:6" x14ac:dyDescent="0.25">
      <c r="A211" s="382" t="s">
        <v>2348</v>
      </c>
      <c r="B211" s="383" t="s">
        <v>2349</v>
      </c>
      <c r="C211" s="383" t="s">
        <v>1601</v>
      </c>
      <c r="D211" s="384"/>
      <c r="E211" s="384">
        <v>70.650000000000006</v>
      </c>
      <c r="F211" s="385">
        <v>70.650000000000006</v>
      </c>
    </row>
    <row r="212" spans="1:6" x14ac:dyDescent="0.25">
      <c r="A212" s="382" t="s">
        <v>2079</v>
      </c>
      <c r="B212" s="383" t="s">
        <v>2080</v>
      </c>
      <c r="C212" s="383" t="s">
        <v>1613</v>
      </c>
      <c r="D212" s="384">
        <v>87.34</v>
      </c>
      <c r="E212" s="384">
        <v>92.59</v>
      </c>
      <c r="F212" s="385">
        <v>179.94</v>
      </c>
    </row>
    <row r="213" spans="1:6" x14ac:dyDescent="0.25">
      <c r="A213" s="382" t="s">
        <v>2551</v>
      </c>
      <c r="B213" s="383" t="s">
        <v>2552</v>
      </c>
      <c r="C213" s="383" t="s">
        <v>1630</v>
      </c>
      <c r="D213" s="384"/>
      <c r="E213" s="384">
        <v>4.8</v>
      </c>
      <c r="F213" s="385">
        <v>4.8</v>
      </c>
    </row>
    <row r="214" spans="1:6" x14ac:dyDescent="0.25">
      <c r="A214" s="382" t="s">
        <v>1967</v>
      </c>
      <c r="B214" s="383" t="s">
        <v>1968</v>
      </c>
      <c r="C214" s="383" t="s">
        <v>1608</v>
      </c>
      <c r="D214" s="384">
        <v>100.32</v>
      </c>
      <c r="E214" s="384">
        <v>344.45</v>
      </c>
      <c r="F214" s="385">
        <v>444.77</v>
      </c>
    </row>
    <row r="215" spans="1:6" x14ac:dyDescent="0.25">
      <c r="A215" s="382" t="s">
        <v>2020</v>
      </c>
      <c r="B215" s="383" t="s">
        <v>2021</v>
      </c>
      <c r="C215" s="383" t="s">
        <v>1608</v>
      </c>
      <c r="D215" s="384"/>
      <c r="E215" s="384">
        <v>225.95</v>
      </c>
      <c r="F215" s="385">
        <v>225.95</v>
      </c>
    </row>
    <row r="216" spans="1:6" x14ac:dyDescent="0.25">
      <c r="A216" s="382" t="s">
        <v>2343</v>
      </c>
      <c r="B216" s="383" t="s">
        <v>2344</v>
      </c>
      <c r="C216" s="383" t="s">
        <v>1601</v>
      </c>
      <c r="D216" s="384">
        <v>26.19</v>
      </c>
      <c r="E216" s="384">
        <v>45.96</v>
      </c>
      <c r="F216" s="385">
        <v>72.150000000000006</v>
      </c>
    </row>
    <row r="217" spans="1:6" x14ac:dyDescent="0.25">
      <c r="A217" s="382" t="s">
        <v>2537</v>
      </c>
      <c r="B217" s="383" t="s">
        <v>2132</v>
      </c>
      <c r="C217" s="383" t="s">
        <v>1611</v>
      </c>
      <c r="D217" s="384"/>
      <c r="E217" s="384">
        <v>12.34</v>
      </c>
      <c r="F217" s="385">
        <v>12.34</v>
      </c>
    </row>
    <row r="218" spans="1:6" x14ac:dyDescent="0.25">
      <c r="A218" s="382" t="s">
        <v>2006</v>
      </c>
      <c r="B218" s="383" t="s">
        <v>2007</v>
      </c>
      <c r="C218" s="383" t="s">
        <v>1608</v>
      </c>
      <c r="D218" s="384">
        <v>197.68</v>
      </c>
      <c r="E218" s="384">
        <v>47.79</v>
      </c>
      <c r="F218" s="385">
        <v>245.47</v>
      </c>
    </row>
    <row r="219" spans="1:6" x14ac:dyDescent="0.25">
      <c r="A219" s="382" t="s">
        <v>2179</v>
      </c>
      <c r="B219" s="383" t="s">
        <v>2180</v>
      </c>
      <c r="C219" s="383" t="s">
        <v>1608</v>
      </c>
      <c r="D219" s="384"/>
      <c r="E219" s="384">
        <v>118.56</v>
      </c>
      <c r="F219" s="385">
        <v>118.56</v>
      </c>
    </row>
    <row r="220" spans="1:6" x14ac:dyDescent="0.25">
      <c r="A220" s="382" t="s">
        <v>2412</v>
      </c>
      <c r="B220" s="383" t="s">
        <v>2413</v>
      </c>
      <c r="C220" s="383" t="s">
        <v>1625</v>
      </c>
      <c r="D220" s="384">
        <v>29.23</v>
      </c>
      <c r="E220" s="384">
        <v>23.42</v>
      </c>
      <c r="F220" s="385">
        <v>52.65</v>
      </c>
    </row>
    <row r="221" spans="1:6" x14ac:dyDescent="0.25">
      <c r="A221" s="382" t="s">
        <v>2389</v>
      </c>
      <c r="B221" s="383" t="s">
        <v>2390</v>
      </c>
      <c r="C221" s="383" t="s">
        <v>1601</v>
      </c>
      <c r="D221" s="384"/>
      <c r="E221" s="384">
        <v>58.78</v>
      </c>
      <c r="F221" s="385">
        <v>58.78</v>
      </c>
    </row>
    <row r="222" spans="1:6" x14ac:dyDescent="0.25">
      <c r="A222" s="382" t="s">
        <v>2293</v>
      </c>
      <c r="B222" s="383" t="s">
        <v>2294</v>
      </c>
      <c r="C222" s="383" t="s">
        <v>1601</v>
      </c>
      <c r="D222" s="384"/>
      <c r="E222" s="384">
        <v>83.06</v>
      </c>
      <c r="F222" s="385">
        <v>83.06</v>
      </c>
    </row>
    <row r="223" spans="1:6" x14ac:dyDescent="0.25">
      <c r="A223" s="382" t="s">
        <v>2102</v>
      </c>
      <c r="B223" s="383" t="s">
        <v>2103</v>
      </c>
      <c r="C223" s="383" t="s">
        <v>1608</v>
      </c>
      <c r="D223" s="384">
        <v>53.84</v>
      </c>
      <c r="E223" s="384">
        <v>115.61</v>
      </c>
      <c r="F223" s="385">
        <v>169.45</v>
      </c>
    </row>
    <row r="224" spans="1:6" x14ac:dyDescent="0.25">
      <c r="A224" s="382" t="s">
        <v>2463</v>
      </c>
      <c r="B224" s="383" t="s">
        <v>2464</v>
      </c>
      <c r="C224" s="383" t="s">
        <v>2465</v>
      </c>
      <c r="D224" s="384">
        <v>7.81</v>
      </c>
      <c r="E224" s="384">
        <v>28.56</v>
      </c>
      <c r="F224" s="385">
        <v>36.380000000000003</v>
      </c>
    </row>
    <row r="225" spans="1:6" x14ac:dyDescent="0.25">
      <c r="A225" s="382" t="s">
        <v>2470</v>
      </c>
      <c r="B225" s="383" t="s">
        <v>2457</v>
      </c>
      <c r="C225" s="383" t="s">
        <v>1609</v>
      </c>
      <c r="D225" s="384"/>
      <c r="E225" s="384">
        <v>34.29</v>
      </c>
      <c r="F225" s="385">
        <v>34.29</v>
      </c>
    </row>
    <row r="226" spans="1:6" x14ac:dyDescent="0.25">
      <c r="A226" s="382" t="s">
        <v>2259</v>
      </c>
      <c r="B226" s="383" t="s">
        <v>2062</v>
      </c>
      <c r="C226" s="383" t="s">
        <v>1601</v>
      </c>
      <c r="D226" s="384"/>
      <c r="E226" s="384">
        <v>92.64</v>
      </c>
      <c r="F226" s="385">
        <v>92.64</v>
      </c>
    </row>
    <row r="227" spans="1:6" x14ac:dyDescent="0.25">
      <c r="A227" s="382" t="s">
        <v>2475</v>
      </c>
      <c r="B227" s="383" t="s">
        <v>2476</v>
      </c>
      <c r="C227" s="383" t="s">
        <v>1619</v>
      </c>
      <c r="D227" s="384">
        <v>22.09</v>
      </c>
      <c r="E227" s="384">
        <v>10.5</v>
      </c>
      <c r="F227" s="385">
        <v>32.590000000000003</v>
      </c>
    </row>
    <row r="228" spans="1:6" x14ac:dyDescent="0.25">
      <c r="A228" s="382" t="s">
        <v>2460</v>
      </c>
      <c r="B228" s="383" t="s">
        <v>2461</v>
      </c>
      <c r="C228" s="383" t="s">
        <v>1608</v>
      </c>
      <c r="D228" s="384"/>
      <c r="E228" s="384">
        <v>36.82</v>
      </c>
      <c r="F228" s="385">
        <v>36.82</v>
      </c>
    </row>
    <row r="229" spans="1:6" x14ac:dyDescent="0.25">
      <c r="A229" s="382" t="s">
        <v>2505</v>
      </c>
      <c r="B229" s="383" t="s">
        <v>2506</v>
      </c>
      <c r="C229" s="383" t="s">
        <v>1601</v>
      </c>
      <c r="D229" s="384"/>
      <c r="E229" s="384">
        <v>21.06</v>
      </c>
      <c r="F229" s="385">
        <v>21.06</v>
      </c>
    </row>
    <row r="230" spans="1:6" x14ac:dyDescent="0.25">
      <c r="A230" s="382" t="s">
        <v>2002</v>
      </c>
      <c r="B230" s="383" t="s">
        <v>2003</v>
      </c>
      <c r="C230" s="383" t="s">
        <v>1611</v>
      </c>
      <c r="D230" s="384">
        <v>90.67</v>
      </c>
      <c r="E230" s="384">
        <v>160.51</v>
      </c>
      <c r="F230" s="385">
        <v>251.18</v>
      </c>
    </row>
    <row r="231" spans="1:6" x14ac:dyDescent="0.25">
      <c r="A231" s="382" t="s">
        <v>2456</v>
      </c>
      <c r="B231" s="383" t="s">
        <v>2457</v>
      </c>
      <c r="C231" s="383" t="s">
        <v>1609</v>
      </c>
      <c r="D231" s="384"/>
      <c r="E231" s="384">
        <v>37.72</v>
      </c>
      <c r="F231" s="385">
        <v>37.72</v>
      </c>
    </row>
    <row r="232" spans="1:6" x14ac:dyDescent="0.25">
      <c r="A232" s="382" t="s">
        <v>1973</v>
      </c>
      <c r="B232" s="383" t="s">
        <v>1974</v>
      </c>
      <c r="C232" s="383" t="s">
        <v>1601</v>
      </c>
      <c r="D232" s="384">
        <v>120.44</v>
      </c>
      <c r="E232" s="384">
        <v>256.77</v>
      </c>
      <c r="F232" s="385">
        <v>377.21</v>
      </c>
    </row>
    <row r="233" spans="1:6" x14ac:dyDescent="0.25">
      <c r="A233" s="382" t="s">
        <v>2188</v>
      </c>
      <c r="B233" s="383" t="s">
        <v>2189</v>
      </c>
      <c r="C233" s="383" t="s">
        <v>1608</v>
      </c>
      <c r="D233" s="384">
        <v>20.57</v>
      </c>
      <c r="E233" s="384">
        <v>93.15</v>
      </c>
      <c r="F233" s="385">
        <v>113.73</v>
      </c>
    </row>
    <row r="234" spans="1:6" x14ac:dyDescent="0.25">
      <c r="A234" s="382" t="s">
        <v>2048</v>
      </c>
      <c r="B234" s="383" t="s">
        <v>2049</v>
      </c>
      <c r="C234" s="383" t="s">
        <v>1613</v>
      </c>
      <c r="D234" s="384">
        <v>41.8</v>
      </c>
      <c r="E234" s="384">
        <v>158.58000000000001</v>
      </c>
      <c r="F234" s="385">
        <v>200.38</v>
      </c>
    </row>
    <row r="235" spans="1:6" x14ac:dyDescent="0.25">
      <c r="A235" s="382" t="s">
        <v>2284</v>
      </c>
      <c r="B235" s="383" t="s">
        <v>2285</v>
      </c>
      <c r="C235" s="383" t="s">
        <v>1625</v>
      </c>
      <c r="D235" s="384">
        <v>53.13</v>
      </c>
      <c r="E235" s="384">
        <v>32.200000000000003</v>
      </c>
      <c r="F235" s="385">
        <v>85.33</v>
      </c>
    </row>
    <row r="236" spans="1:6" x14ac:dyDescent="0.25">
      <c r="A236" s="382" t="s">
        <v>2416</v>
      </c>
      <c r="B236" s="383" t="s">
        <v>2417</v>
      </c>
      <c r="C236" s="383" t="s">
        <v>1619</v>
      </c>
      <c r="D236" s="384"/>
      <c r="E236" s="384">
        <v>50.32</v>
      </c>
      <c r="F236" s="385">
        <v>50.32</v>
      </c>
    </row>
    <row r="237" spans="1:6" x14ac:dyDescent="0.25">
      <c r="A237" s="382" t="s">
        <v>2030</v>
      </c>
      <c r="B237" s="383" t="s">
        <v>2031</v>
      </c>
      <c r="C237" s="383" t="s">
        <v>1601</v>
      </c>
      <c r="D237" s="384">
        <v>80.099999999999994</v>
      </c>
      <c r="E237" s="384">
        <v>137.62</v>
      </c>
      <c r="F237" s="385">
        <v>217.73</v>
      </c>
    </row>
    <row r="238" spans="1:6" x14ac:dyDescent="0.25">
      <c r="A238" s="382" t="s">
        <v>2434</v>
      </c>
      <c r="B238" s="383" t="s">
        <v>2159</v>
      </c>
      <c r="C238" s="383" t="s">
        <v>1603</v>
      </c>
      <c r="D238" s="384">
        <v>13.1</v>
      </c>
      <c r="E238" s="384">
        <v>32.78</v>
      </c>
      <c r="F238" s="385">
        <v>45.88</v>
      </c>
    </row>
    <row r="239" spans="1:6" x14ac:dyDescent="0.25">
      <c r="A239" s="382" t="s">
        <v>2527</v>
      </c>
      <c r="B239" s="383" t="s">
        <v>2528</v>
      </c>
      <c r="C239" s="383" t="s">
        <v>1603</v>
      </c>
      <c r="D239" s="384"/>
      <c r="E239" s="384">
        <v>15.93</v>
      </c>
      <c r="F239" s="385">
        <v>15.93</v>
      </c>
    </row>
    <row r="240" spans="1:6" x14ac:dyDescent="0.25">
      <c r="A240" s="382" t="s">
        <v>2530</v>
      </c>
      <c r="B240" s="383" t="s">
        <v>2531</v>
      </c>
      <c r="C240" s="383" t="s">
        <v>1611</v>
      </c>
      <c r="D240" s="384"/>
      <c r="E240" s="384">
        <v>14.51</v>
      </c>
      <c r="F240" s="385">
        <v>14.51</v>
      </c>
    </row>
    <row r="241" spans="1:6" x14ac:dyDescent="0.25">
      <c r="A241" s="382" t="s">
        <v>2289</v>
      </c>
      <c r="B241" s="383" t="s">
        <v>2290</v>
      </c>
      <c r="C241" s="383" t="s">
        <v>1601</v>
      </c>
      <c r="D241" s="384">
        <v>0.05</v>
      </c>
      <c r="E241" s="384">
        <v>83.1</v>
      </c>
      <c r="F241" s="385">
        <v>83.15</v>
      </c>
    </row>
    <row r="242" spans="1:6" x14ac:dyDescent="0.25">
      <c r="A242" s="382" t="s">
        <v>2405</v>
      </c>
      <c r="B242" s="383" t="s">
        <v>2406</v>
      </c>
      <c r="C242" s="383" t="s">
        <v>1601</v>
      </c>
      <c r="D242" s="384"/>
      <c r="E242" s="384">
        <v>55.12</v>
      </c>
      <c r="F242" s="385">
        <v>55.12</v>
      </c>
    </row>
    <row r="243" spans="1:6" x14ac:dyDescent="0.25">
      <c r="A243" s="382" t="s">
        <v>2422</v>
      </c>
      <c r="B243" s="383" t="s">
        <v>2423</v>
      </c>
      <c r="C243" s="383" t="s">
        <v>1618</v>
      </c>
      <c r="D243" s="384">
        <v>29.58</v>
      </c>
      <c r="E243" s="384">
        <v>18.329999999999998</v>
      </c>
      <c r="F243" s="385">
        <v>47.91</v>
      </c>
    </row>
    <row r="244" spans="1:6" x14ac:dyDescent="0.25">
      <c r="A244" s="382" t="s">
        <v>2247</v>
      </c>
      <c r="B244" s="383" t="s">
        <v>2248</v>
      </c>
      <c r="C244" s="383" t="s">
        <v>1601</v>
      </c>
      <c r="D244" s="384"/>
      <c r="E244" s="384">
        <v>95.6</v>
      </c>
      <c r="F244" s="385">
        <v>95.6</v>
      </c>
    </row>
    <row r="245" spans="1:6" x14ac:dyDescent="0.25">
      <c r="A245" s="382" t="s">
        <v>2186</v>
      </c>
      <c r="B245" s="383" t="s">
        <v>2187</v>
      </c>
      <c r="C245" s="383" t="s">
        <v>1614</v>
      </c>
      <c r="D245" s="384">
        <v>24.25</v>
      </c>
      <c r="E245" s="384">
        <v>89.57</v>
      </c>
      <c r="F245" s="385">
        <v>113.82</v>
      </c>
    </row>
    <row r="246" spans="1:6" x14ac:dyDescent="0.25">
      <c r="A246" s="382" t="s">
        <v>2129</v>
      </c>
      <c r="B246" s="383" t="s">
        <v>2130</v>
      </c>
      <c r="C246" s="383" t="s">
        <v>1608</v>
      </c>
      <c r="D246" s="384">
        <v>23.74</v>
      </c>
      <c r="E246" s="384">
        <v>127.9</v>
      </c>
      <c r="F246" s="385">
        <v>151.63999999999999</v>
      </c>
    </row>
    <row r="247" spans="1:6" x14ac:dyDescent="0.25">
      <c r="A247" s="382" t="s">
        <v>2497</v>
      </c>
      <c r="B247" s="383" t="s">
        <v>2113</v>
      </c>
      <c r="C247" s="383" t="s">
        <v>1608</v>
      </c>
      <c r="D247" s="384">
        <v>4.29</v>
      </c>
      <c r="E247" s="384">
        <v>18.850000000000001</v>
      </c>
      <c r="F247" s="385">
        <v>23.14</v>
      </c>
    </row>
    <row r="248" spans="1:6" x14ac:dyDescent="0.25">
      <c r="A248" s="382" t="s">
        <v>2157</v>
      </c>
      <c r="B248" s="383" t="s">
        <v>2021</v>
      </c>
      <c r="C248" s="383" t="s">
        <v>1608</v>
      </c>
      <c r="D248" s="384">
        <v>22.26</v>
      </c>
      <c r="E248" s="384">
        <v>108.11</v>
      </c>
      <c r="F248" s="385">
        <v>130.37</v>
      </c>
    </row>
    <row r="249" spans="1:6" x14ac:dyDescent="0.25">
      <c r="A249" s="382" t="s">
        <v>2226</v>
      </c>
      <c r="B249" s="383" t="s">
        <v>1974</v>
      </c>
      <c r="C249" s="383" t="s">
        <v>1601</v>
      </c>
      <c r="D249" s="384">
        <v>4.42</v>
      </c>
      <c r="E249" s="384">
        <v>96</v>
      </c>
      <c r="F249" s="385">
        <v>100.42</v>
      </c>
    </row>
    <row r="250" spans="1:6" x14ac:dyDescent="0.25">
      <c r="A250" s="382" t="s">
        <v>2538</v>
      </c>
      <c r="B250" s="383" t="s">
        <v>2539</v>
      </c>
      <c r="C250" s="383" t="s">
        <v>1601</v>
      </c>
      <c r="D250" s="384"/>
      <c r="E250" s="384">
        <v>12.17</v>
      </c>
      <c r="F250" s="385">
        <v>12.17</v>
      </c>
    </row>
    <row r="251" spans="1:6" x14ac:dyDescent="0.25">
      <c r="A251" s="382" t="s">
        <v>1984</v>
      </c>
      <c r="B251" s="383" t="s">
        <v>1985</v>
      </c>
      <c r="C251" s="383" t="s">
        <v>1614</v>
      </c>
      <c r="D251" s="384">
        <v>63.43</v>
      </c>
      <c r="E251" s="384">
        <v>255.15</v>
      </c>
      <c r="F251" s="385">
        <v>318.58</v>
      </c>
    </row>
    <row r="252" spans="1:6" x14ac:dyDescent="0.25">
      <c r="A252" s="382" t="s">
        <v>2556</v>
      </c>
      <c r="B252" s="383" t="s">
        <v>2557</v>
      </c>
      <c r="C252" s="383" t="s">
        <v>1603</v>
      </c>
      <c r="D252" s="384"/>
      <c r="E252" s="384">
        <v>1.87</v>
      </c>
      <c r="F252" s="385">
        <v>1.87</v>
      </c>
    </row>
    <row r="253" spans="1:6" x14ac:dyDescent="0.25">
      <c r="A253" s="382" t="s">
        <v>2498</v>
      </c>
      <c r="B253" s="383" t="s">
        <v>2499</v>
      </c>
      <c r="C253" s="383" t="s">
        <v>1619</v>
      </c>
      <c r="D253" s="384">
        <v>11.44</v>
      </c>
      <c r="E253" s="384">
        <v>10.81</v>
      </c>
      <c r="F253" s="385">
        <v>22.25</v>
      </c>
    </row>
    <row r="254" spans="1:6" x14ac:dyDescent="0.25">
      <c r="A254" s="382" t="s">
        <v>2087</v>
      </c>
      <c r="B254" s="383" t="s">
        <v>2088</v>
      </c>
      <c r="C254" s="383" t="s">
        <v>1601</v>
      </c>
      <c r="D254" s="384">
        <v>51.94</v>
      </c>
      <c r="E254" s="384">
        <v>124.7</v>
      </c>
      <c r="F254" s="385">
        <v>176.65</v>
      </c>
    </row>
    <row r="255" spans="1:6" x14ac:dyDescent="0.25">
      <c r="A255" s="382" t="s">
        <v>2234</v>
      </c>
      <c r="B255" s="383" t="s">
        <v>2235</v>
      </c>
      <c r="C255" s="383" t="s">
        <v>1601</v>
      </c>
      <c r="D255" s="384"/>
      <c r="E255" s="384">
        <v>98.63</v>
      </c>
      <c r="F255" s="385">
        <v>98.63</v>
      </c>
    </row>
    <row r="256" spans="1:6" x14ac:dyDescent="0.25">
      <c r="A256" s="382" t="s">
        <v>2525</v>
      </c>
      <c r="B256" s="383" t="s">
        <v>2526</v>
      </c>
      <c r="C256" s="383" t="s">
        <v>1620</v>
      </c>
      <c r="D256" s="384">
        <v>4.57</v>
      </c>
      <c r="E256" s="384">
        <v>11.9</v>
      </c>
      <c r="F256" s="385">
        <v>16.47</v>
      </c>
    </row>
    <row r="257" spans="1:6" x14ac:dyDescent="0.25">
      <c r="A257" s="382" t="s">
        <v>1992</v>
      </c>
      <c r="B257" s="383" t="s">
        <v>1993</v>
      </c>
      <c r="C257" s="383" t="s">
        <v>1613</v>
      </c>
      <c r="D257" s="384">
        <v>109.36</v>
      </c>
      <c r="E257" s="384">
        <v>172.11</v>
      </c>
      <c r="F257" s="385">
        <v>281.48</v>
      </c>
    </row>
    <row r="258" spans="1:6" x14ac:dyDescent="0.25">
      <c r="A258" s="382" t="s">
        <v>2532</v>
      </c>
      <c r="B258" s="383" t="s">
        <v>2533</v>
      </c>
      <c r="C258" s="383" t="s">
        <v>1620</v>
      </c>
      <c r="D258" s="384">
        <v>11.5</v>
      </c>
      <c r="E258" s="384">
        <v>2.4900000000000002</v>
      </c>
      <c r="F258" s="385">
        <v>13.99</v>
      </c>
    </row>
    <row r="259" spans="1:6" x14ac:dyDescent="0.25">
      <c r="A259" s="382" t="s">
        <v>2546</v>
      </c>
      <c r="B259" s="383" t="s">
        <v>2547</v>
      </c>
      <c r="C259" s="383" t="s">
        <v>2548</v>
      </c>
      <c r="D259" s="384"/>
      <c r="E259" s="384">
        <v>8.82</v>
      </c>
      <c r="F259" s="385">
        <v>8.82</v>
      </c>
    </row>
    <row r="260" spans="1:6" x14ac:dyDescent="0.25">
      <c r="A260" s="382" t="s">
        <v>2540</v>
      </c>
      <c r="B260" s="383" t="s">
        <v>2541</v>
      </c>
      <c r="C260" s="383" t="s">
        <v>1601</v>
      </c>
      <c r="D260" s="384"/>
      <c r="E260" s="384">
        <v>11.35</v>
      </c>
      <c r="F260" s="385">
        <v>11.35</v>
      </c>
    </row>
    <row r="261" spans="1:6" x14ac:dyDescent="0.25">
      <c r="A261" s="382" t="s">
        <v>2550</v>
      </c>
      <c r="B261" s="383" t="s">
        <v>2467</v>
      </c>
      <c r="C261" s="383" t="s">
        <v>2465</v>
      </c>
      <c r="D261" s="384"/>
      <c r="E261" s="384">
        <v>5.0199999999999996</v>
      </c>
      <c r="F261" s="385">
        <v>5.0199999999999996</v>
      </c>
    </row>
    <row r="262" spans="1:6" x14ac:dyDescent="0.25">
      <c r="A262" s="382" t="s">
        <v>2310</v>
      </c>
      <c r="B262" s="383" t="s">
        <v>2311</v>
      </c>
      <c r="C262" s="383" t="s">
        <v>1614</v>
      </c>
      <c r="D262" s="384"/>
      <c r="E262" s="384">
        <v>79.209999999999994</v>
      </c>
      <c r="F262" s="385">
        <v>79.209999999999994</v>
      </c>
    </row>
    <row r="263" spans="1:6" x14ac:dyDescent="0.25">
      <c r="A263" s="382" t="s">
        <v>2364</v>
      </c>
      <c r="B263" s="383" t="s">
        <v>2365</v>
      </c>
      <c r="C263" s="383" t="s">
        <v>1608</v>
      </c>
      <c r="D263" s="384"/>
      <c r="E263" s="384">
        <v>67.19</v>
      </c>
      <c r="F263" s="385">
        <v>67.19</v>
      </c>
    </row>
    <row r="264" spans="1:6" x14ac:dyDescent="0.25">
      <c r="A264" s="382" t="s">
        <v>2450</v>
      </c>
      <c r="B264" s="383" t="s">
        <v>2451</v>
      </c>
      <c r="C264" s="383" t="s">
        <v>1625</v>
      </c>
      <c r="D264" s="384"/>
      <c r="E264" s="384">
        <v>38.76</v>
      </c>
      <c r="F264" s="385">
        <v>38.76</v>
      </c>
    </row>
    <row r="265" spans="1:6" x14ac:dyDescent="0.25">
      <c r="A265" s="382" t="s">
        <v>2075</v>
      </c>
      <c r="B265" s="383" t="s">
        <v>2076</v>
      </c>
      <c r="C265" s="383" t="s">
        <v>1613</v>
      </c>
      <c r="D265" s="384"/>
      <c r="E265" s="384">
        <v>183.95</v>
      </c>
      <c r="F265" s="385">
        <v>183.95</v>
      </c>
    </row>
    <row r="266" spans="1:6" x14ac:dyDescent="0.25">
      <c r="A266" s="382" t="s">
        <v>2468</v>
      </c>
      <c r="B266" s="383" t="s">
        <v>2469</v>
      </c>
      <c r="C266" s="383" t="s">
        <v>1620</v>
      </c>
      <c r="D266" s="384">
        <v>27.15</v>
      </c>
      <c r="E266" s="384">
        <v>7.88</v>
      </c>
      <c r="F266" s="385">
        <v>35.03</v>
      </c>
    </row>
    <row r="267" spans="1:6" x14ac:dyDescent="0.25">
      <c r="A267" s="382" t="s">
        <v>2299</v>
      </c>
      <c r="B267" s="383" t="s">
        <v>2300</v>
      </c>
      <c r="C267" s="383" t="s">
        <v>1612</v>
      </c>
      <c r="D267" s="384">
        <v>45.17</v>
      </c>
      <c r="E267" s="384">
        <v>36.33</v>
      </c>
      <c r="F267" s="385">
        <v>81.5</v>
      </c>
    </row>
    <row r="268" spans="1:6" x14ac:dyDescent="0.25">
      <c r="A268" s="382" t="s">
        <v>2521</v>
      </c>
      <c r="B268" s="383" t="s">
        <v>2522</v>
      </c>
      <c r="C268" s="383" t="s">
        <v>1601</v>
      </c>
      <c r="D268" s="384"/>
      <c r="E268" s="384">
        <v>17.43</v>
      </c>
      <c r="F268" s="385">
        <v>17.43</v>
      </c>
    </row>
    <row r="269" spans="1:6" x14ac:dyDescent="0.25">
      <c r="A269" s="382" t="s">
        <v>2420</v>
      </c>
      <c r="B269" s="383" t="s">
        <v>2421</v>
      </c>
      <c r="C269" s="383" t="s">
        <v>1611</v>
      </c>
      <c r="D269" s="384"/>
      <c r="E269" s="384">
        <v>49.05</v>
      </c>
      <c r="F269" s="385">
        <v>49.05</v>
      </c>
    </row>
    <row r="270" spans="1:6" x14ac:dyDescent="0.25">
      <c r="A270" s="382" t="s">
        <v>2458</v>
      </c>
      <c r="B270" s="383" t="s">
        <v>2459</v>
      </c>
      <c r="C270" s="383" t="s">
        <v>1618</v>
      </c>
      <c r="D270" s="384">
        <v>28.23</v>
      </c>
      <c r="E270" s="384">
        <v>9.49</v>
      </c>
      <c r="F270" s="385">
        <v>37.71</v>
      </c>
    </row>
    <row r="271" spans="1:6" x14ac:dyDescent="0.25">
      <c r="A271" s="382" t="s">
        <v>2100</v>
      </c>
      <c r="B271" s="383" t="s">
        <v>2101</v>
      </c>
      <c r="C271" s="383" t="s">
        <v>1601</v>
      </c>
      <c r="D271" s="384">
        <v>91.38</v>
      </c>
      <c r="E271" s="384">
        <v>78.83</v>
      </c>
      <c r="F271" s="385">
        <v>170.21</v>
      </c>
    </row>
    <row r="272" spans="1:6" x14ac:dyDescent="0.25">
      <c r="A272" s="373" t="s">
        <v>2095</v>
      </c>
      <c r="B272" s="374" t="s">
        <v>2096</v>
      </c>
      <c r="C272" s="374" t="s">
        <v>1601</v>
      </c>
      <c r="D272" s="375"/>
      <c r="E272" s="375">
        <v>172.37</v>
      </c>
      <c r="F272" s="376">
        <v>172.37</v>
      </c>
    </row>
    <row r="273" spans="1:6" x14ac:dyDescent="0.25">
      <c r="A273" s="373" t="s">
        <v>2394</v>
      </c>
      <c r="B273" s="374" t="s">
        <v>2395</v>
      </c>
      <c r="C273" s="374" t="s">
        <v>2396</v>
      </c>
      <c r="D273" s="375">
        <v>42.89</v>
      </c>
      <c r="E273" s="375">
        <v>15.7</v>
      </c>
      <c r="F273" s="376">
        <v>58.59</v>
      </c>
    </row>
    <row r="274" spans="1:6" x14ac:dyDescent="0.25">
      <c r="A274" s="373" t="s">
        <v>2507</v>
      </c>
      <c r="B274" s="374" t="s">
        <v>2508</v>
      </c>
      <c r="C274" s="374" t="s">
        <v>2324</v>
      </c>
      <c r="D274" s="375">
        <v>17.88</v>
      </c>
      <c r="E274" s="375">
        <v>2.82</v>
      </c>
      <c r="F274" s="376">
        <v>20.7</v>
      </c>
    </row>
    <row r="275" spans="1:6" x14ac:dyDescent="0.25">
      <c r="A275" s="373" t="s">
        <v>2200</v>
      </c>
      <c r="B275" s="374" t="s">
        <v>2150</v>
      </c>
      <c r="C275" s="374" t="s">
        <v>1608</v>
      </c>
      <c r="D275" s="375">
        <v>28.62</v>
      </c>
      <c r="E275" s="375">
        <v>82.17</v>
      </c>
      <c r="F275" s="376">
        <v>110.79</v>
      </c>
    </row>
    <row r="276" spans="1:6" x14ac:dyDescent="0.25">
      <c r="A276" s="373" t="s">
        <v>2511</v>
      </c>
      <c r="B276" s="374" t="s">
        <v>2512</v>
      </c>
      <c r="C276" s="374" t="s">
        <v>1601</v>
      </c>
      <c r="D276" s="375"/>
      <c r="E276" s="375">
        <v>20.55</v>
      </c>
      <c r="F276" s="376">
        <v>20.55</v>
      </c>
    </row>
    <row r="277" spans="1:6" x14ac:dyDescent="0.25">
      <c r="A277" s="373" t="s">
        <v>2473</v>
      </c>
      <c r="B277" s="374" t="s">
        <v>2474</v>
      </c>
      <c r="C277" s="374" t="s">
        <v>1619</v>
      </c>
      <c r="D277" s="375">
        <v>13.7</v>
      </c>
      <c r="E277" s="375">
        <v>19.68</v>
      </c>
      <c r="F277" s="376">
        <v>33.380000000000003</v>
      </c>
    </row>
    <row r="278" spans="1:6" x14ac:dyDescent="0.25">
      <c r="A278" s="373" t="s">
        <v>2513</v>
      </c>
      <c r="B278" s="374" t="s">
        <v>2514</v>
      </c>
      <c r="C278" s="374" t="s">
        <v>2465</v>
      </c>
      <c r="D278" s="375">
        <v>14.23</v>
      </c>
      <c r="E278" s="375">
        <v>5.64</v>
      </c>
      <c r="F278" s="376">
        <v>19.87</v>
      </c>
    </row>
    <row r="279" spans="1:6" x14ac:dyDescent="0.25">
      <c r="A279" s="373" t="s">
        <v>2418</v>
      </c>
      <c r="B279" s="374" t="s">
        <v>2419</v>
      </c>
      <c r="C279" s="374" t="s">
        <v>1625</v>
      </c>
      <c r="D279" s="375">
        <v>12</v>
      </c>
      <c r="E279" s="375">
        <v>37.89</v>
      </c>
      <c r="F279" s="376">
        <v>49.88</v>
      </c>
    </row>
    <row r="280" spans="1:6" x14ac:dyDescent="0.25">
      <c r="A280" s="373" t="s">
        <v>2222</v>
      </c>
      <c r="B280" s="374" t="s">
        <v>2223</v>
      </c>
      <c r="C280" s="374" t="s">
        <v>1613</v>
      </c>
      <c r="D280" s="375"/>
      <c r="E280" s="375">
        <v>101.46</v>
      </c>
      <c r="F280" s="376">
        <v>101.46</v>
      </c>
    </row>
    <row r="281" spans="1:6" x14ac:dyDescent="0.25">
      <c r="A281" s="373" t="s">
        <v>2377</v>
      </c>
      <c r="B281" s="374" t="s">
        <v>2378</v>
      </c>
      <c r="C281" s="374" t="s">
        <v>1619</v>
      </c>
      <c r="D281" s="375"/>
      <c r="E281" s="375">
        <v>61.49</v>
      </c>
      <c r="F281" s="376">
        <v>61.49</v>
      </c>
    </row>
    <row r="282" spans="1:6" x14ac:dyDescent="0.25">
      <c r="A282" s="373" t="s">
        <v>2509</v>
      </c>
      <c r="B282" s="374" t="s">
        <v>2510</v>
      </c>
      <c r="C282" s="374" t="s">
        <v>1601</v>
      </c>
      <c r="D282" s="375"/>
      <c r="E282" s="375">
        <v>20.65</v>
      </c>
      <c r="F282" s="376">
        <v>20.65</v>
      </c>
    </row>
    <row r="283" spans="1:6" x14ac:dyDescent="0.25">
      <c r="A283" s="373" t="s">
        <v>2242</v>
      </c>
      <c r="B283" s="374" t="s">
        <v>2243</v>
      </c>
      <c r="C283" s="374" t="s">
        <v>1601</v>
      </c>
      <c r="D283" s="375"/>
      <c r="E283" s="375">
        <v>96.92</v>
      </c>
      <c r="F283" s="376">
        <v>96.92</v>
      </c>
    </row>
    <row r="284" spans="1:6" x14ac:dyDescent="0.25">
      <c r="A284" s="373" t="s">
        <v>2280</v>
      </c>
      <c r="B284" s="374" t="s">
        <v>2281</v>
      </c>
      <c r="C284" s="374" t="s">
        <v>1601</v>
      </c>
      <c r="D284" s="375">
        <v>53.49</v>
      </c>
      <c r="E284" s="375">
        <v>32.64</v>
      </c>
      <c r="F284" s="376">
        <v>86.13</v>
      </c>
    </row>
    <row r="285" spans="1:6" x14ac:dyDescent="0.25">
      <c r="A285" s="373" t="s">
        <v>2544</v>
      </c>
      <c r="B285" s="374" t="s">
        <v>2545</v>
      </c>
      <c r="C285" s="374" t="s">
        <v>1601</v>
      </c>
      <c r="D285" s="375"/>
      <c r="E285" s="375">
        <v>10.73</v>
      </c>
      <c r="F285" s="376">
        <v>10.73</v>
      </c>
    </row>
    <row r="286" spans="1:6" x14ac:dyDescent="0.25">
      <c r="A286" s="373" t="s">
        <v>2494</v>
      </c>
      <c r="B286" s="374" t="s">
        <v>2451</v>
      </c>
      <c r="C286" s="374" t="s">
        <v>1625</v>
      </c>
      <c r="D286" s="375">
        <v>6.41</v>
      </c>
      <c r="E286" s="375">
        <v>17.3</v>
      </c>
      <c r="F286" s="376">
        <v>23.71</v>
      </c>
    </row>
    <row r="287" spans="1:6" x14ac:dyDescent="0.25">
      <c r="A287" s="373" t="s">
        <v>2519</v>
      </c>
      <c r="B287" s="374" t="s">
        <v>2520</v>
      </c>
      <c r="C287" s="374" t="s">
        <v>1612</v>
      </c>
      <c r="D287" s="375">
        <v>4.41</v>
      </c>
      <c r="E287" s="375">
        <v>13.14</v>
      </c>
      <c r="F287" s="376">
        <v>17.55</v>
      </c>
    </row>
    <row r="288" spans="1:6" x14ac:dyDescent="0.25">
      <c r="A288" s="373" t="s">
        <v>2071</v>
      </c>
      <c r="B288" s="374" t="s">
        <v>2072</v>
      </c>
      <c r="C288" s="374" t="s">
        <v>1601</v>
      </c>
      <c r="D288" s="375">
        <v>119.44</v>
      </c>
      <c r="E288" s="375">
        <v>65.099999999999994</v>
      </c>
      <c r="F288" s="376">
        <v>184.54</v>
      </c>
    </row>
    <row r="289" spans="1:6" x14ac:dyDescent="0.25">
      <c r="A289" s="373" t="s">
        <v>2036</v>
      </c>
      <c r="B289" s="374" t="s">
        <v>2037</v>
      </c>
      <c r="C289" s="374" t="s">
        <v>1601</v>
      </c>
      <c r="D289" s="375">
        <v>6.3</v>
      </c>
      <c r="E289" s="375">
        <v>205</v>
      </c>
      <c r="F289" s="376">
        <v>211.3</v>
      </c>
    </row>
    <row r="290" spans="1:6" x14ac:dyDescent="0.25">
      <c r="A290" s="373" t="s">
        <v>2104</v>
      </c>
      <c r="B290" s="374" t="s">
        <v>2105</v>
      </c>
      <c r="C290" s="374" t="s">
        <v>1614</v>
      </c>
      <c r="D290" s="375">
        <v>53.63</v>
      </c>
      <c r="E290" s="375">
        <v>113.23</v>
      </c>
      <c r="F290" s="376">
        <v>166.86</v>
      </c>
    </row>
    <row r="291" spans="1:6" x14ac:dyDescent="0.25">
      <c r="A291" s="373" t="s">
        <v>2445</v>
      </c>
      <c r="B291" s="374" t="s">
        <v>2103</v>
      </c>
      <c r="C291" s="374" t="s">
        <v>1608</v>
      </c>
      <c r="D291" s="375"/>
      <c r="E291" s="375">
        <v>39.85</v>
      </c>
      <c r="F291" s="376">
        <v>39.85</v>
      </c>
    </row>
    <row r="292" spans="1:6" x14ac:dyDescent="0.25">
      <c r="A292" s="373" t="s">
        <v>2175</v>
      </c>
      <c r="B292" s="374" t="s">
        <v>2057</v>
      </c>
      <c r="C292" s="374" t="s">
        <v>1601</v>
      </c>
      <c r="D292" s="375">
        <v>106.12</v>
      </c>
      <c r="E292" s="375">
        <v>18.48</v>
      </c>
      <c r="F292" s="376">
        <v>124.6</v>
      </c>
    </row>
    <row r="293" spans="1:6" x14ac:dyDescent="0.25">
      <c r="A293" s="373" t="s">
        <v>2534</v>
      </c>
      <c r="B293" s="374" t="s">
        <v>2535</v>
      </c>
      <c r="C293" s="374" t="s">
        <v>1625</v>
      </c>
      <c r="D293" s="375">
        <v>2.39</v>
      </c>
      <c r="E293" s="375">
        <v>10.98</v>
      </c>
      <c r="F293" s="376">
        <v>13.37</v>
      </c>
    </row>
    <row r="294" spans="1:6" x14ac:dyDescent="0.25">
      <c r="A294" s="373" t="s">
        <v>2264</v>
      </c>
      <c r="B294" s="374" t="s">
        <v>2265</v>
      </c>
      <c r="C294" s="374" t="s">
        <v>1612</v>
      </c>
      <c r="D294" s="375">
        <v>33.799999999999997</v>
      </c>
      <c r="E294" s="375">
        <v>55.37</v>
      </c>
      <c r="F294" s="376">
        <v>89.17</v>
      </c>
    </row>
    <row r="295" spans="1:6" x14ac:dyDescent="0.25">
      <c r="A295" s="373" t="s">
        <v>2291</v>
      </c>
      <c r="B295" s="374" t="s">
        <v>2292</v>
      </c>
      <c r="C295" s="374" t="s">
        <v>1601</v>
      </c>
      <c r="D295" s="375"/>
      <c r="E295" s="375">
        <v>83.13</v>
      </c>
      <c r="F295" s="376">
        <v>83.13</v>
      </c>
    </row>
    <row r="296" spans="1:6" x14ac:dyDescent="0.25">
      <c r="A296" s="373" t="s">
        <v>2151</v>
      </c>
      <c r="B296" s="374" t="s">
        <v>2152</v>
      </c>
      <c r="C296" s="374" t="s">
        <v>1611</v>
      </c>
      <c r="D296" s="375">
        <v>30.08</v>
      </c>
      <c r="E296" s="375">
        <v>102.8</v>
      </c>
      <c r="F296" s="376">
        <v>132.88</v>
      </c>
    </row>
    <row r="297" spans="1:6" x14ac:dyDescent="0.25">
      <c r="A297" s="373" t="s">
        <v>2352</v>
      </c>
      <c r="B297" s="374" t="s">
        <v>2353</v>
      </c>
      <c r="C297" s="374" t="s">
        <v>1625</v>
      </c>
      <c r="D297" s="375">
        <v>25.61</v>
      </c>
      <c r="E297" s="375">
        <v>42.76</v>
      </c>
      <c r="F297" s="376">
        <v>68.37</v>
      </c>
    </row>
    <row r="298" spans="1:6" x14ac:dyDescent="0.25">
      <c r="A298" s="373" t="s">
        <v>2432</v>
      </c>
      <c r="B298" s="374" t="s">
        <v>2433</v>
      </c>
      <c r="C298" s="374" t="s">
        <v>1614</v>
      </c>
      <c r="D298" s="375"/>
      <c r="E298" s="375">
        <v>45.92</v>
      </c>
      <c r="F298" s="376">
        <v>45.92</v>
      </c>
    </row>
    <row r="299" spans="1:6" x14ac:dyDescent="0.25">
      <c r="A299" s="373" t="s">
        <v>2407</v>
      </c>
      <c r="B299" s="374" t="s">
        <v>2408</v>
      </c>
      <c r="C299" s="374" t="s">
        <v>1601</v>
      </c>
      <c r="D299" s="375"/>
      <c r="E299" s="375">
        <v>54.65</v>
      </c>
      <c r="F299" s="376">
        <v>54.65</v>
      </c>
    </row>
    <row r="300" spans="1:6" x14ac:dyDescent="0.25">
      <c r="A300" s="373" t="s">
        <v>1979</v>
      </c>
      <c r="B300" s="374" t="s">
        <v>1968</v>
      </c>
      <c r="C300" s="374" t="s">
        <v>1608</v>
      </c>
      <c r="D300" s="375">
        <v>3.04</v>
      </c>
      <c r="E300" s="375">
        <v>362.37</v>
      </c>
      <c r="F300" s="376">
        <v>365.41</v>
      </c>
    </row>
    <row r="301" spans="1:6" x14ac:dyDescent="0.25">
      <c r="A301" s="373" t="s">
        <v>2536</v>
      </c>
      <c r="B301" s="374" t="s">
        <v>2193</v>
      </c>
      <c r="C301" s="374" t="s">
        <v>1618</v>
      </c>
      <c r="D301" s="375"/>
      <c r="E301" s="375">
        <v>13.37</v>
      </c>
      <c r="F301" s="376">
        <v>13.37</v>
      </c>
    </row>
    <row r="302" spans="1:6" x14ac:dyDescent="0.25">
      <c r="A302" s="373" t="s">
        <v>2141</v>
      </c>
      <c r="B302" s="374" t="s">
        <v>2142</v>
      </c>
      <c r="C302" s="374" t="s">
        <v>1601</v>
      </c>
      <c r="D302" s="375">
        <v>88.05</v>
      </c>
      <c r="E302" s="375">
        <v>54.88</v>
      </c>
      <c r="F302" s="376">
        <v>142.93</v>
      </c>
    </row>
    <row r="303" spans="1:6" x14ac:dyDescent="0.25">
      <c r="A303" s="373" t="s">
        <v>2437</v>
      </c>
      <c r="B303" s="374" t="s">
        <v>2438</v>
      </c>
      <c r="C303" s="374" t="s">
        <v>1601</v>
      </c>
      <c r="D303" s="375"/>
      <c r="E303" s="375">
        <v>44.87</v>
      </c>
      <c r="F303" s="376">
        <v>44.87</v>
      </c>
    </row>
    <row r="304" spans="1:6" x14ac:dyDescent="0.25">
      <c r="A304" s="373" t="s">
        <v>2485</v>
      </c>
      <c r="B304" s="374" t="s">
        <v>2486</v>
      </c>
      <c r="C304" s="374" t="s">
        <v>1619</v>
      </c>
      <c r="D304" s="375">
        <v>8.26</v>
      </c>
      <c r="E304" s="375">
        <v>18.79</v>
      </c>
      <c r="F304" s="376">
        <v>27.05</v>
      </c>
    </row>
    <row r="305" spans="1:6" x14ac:dyDescent="0.25">
      <c r="A305" s="373" t="s">
        <v>2414</v>
      </c>
      <c r="B305" s="374" t="s">
        <v>2415</v>
      </c>
      <c r="C305" s="374" t="s">
        <v>1611</v>
      </c>
      <c r="D305" s="375"/>
      <c r="E305" s="375">
        <v>52.58</v>
      </c>
      <c r="F305" s="376">
        <v>52.58</v>
      </c>
    </row>
    <row r="306" spans="1:6" x14ac:dyDescent="0.25">
      <c r="A306" s="373" t="s">
        <v>1977</v>
      </c>
      <c r="B306" s="374" t="s">
        <v>1978</v>
      </c>
      <c r="C306" s="374" t="s">
        <v>1601</v>
      </c>
      <c r="D306" s="375">
        <v>208.1</v>
      </c>
      <c r="E306" s="375">
        <v>158.16</v>
      </c>
      <c r="F306" s="376">
        <v>366.26</v>
      </c>
    </row>
    <row r="307" spans="1:6" x14ac:dyDescent="0.25">
      <c r="A307" s="373" t="s">
        <v>2487</v>
      </c>
      <c r="B307" s="374" t="s">
        <v>2488</v>
      </c>
      <c r="C307" s="374" t="s">
        <v>1625</v>
      </c>
      <c r="D307" s="375"/>
      <c r="E307" s="375">
        <v>24.6</v>
      </c>
      <c r="F307" s="376">
        <v>24.6</v>
      </c>
    </row>
    <row r="308" spans="1:6" x14ac:dyDescent="0.25">
      <c r="A308" s="373" t="s">
        <v>2502</v>
      </c>
      <c r="B308" s="374" t="s">
        <v>2503</v>
      </c>
      <c r="C308" s="374" t="s">
        <v>1625</v>
      </c>
      <c r="D308" s="375">
        <v>21.66</v>
      </c>
      <c r="E308" s="375"/>
      <c r="F308" s="376">
        <v>21.66</v>
      </c>
    </row>
    <row r="309" spans="1:6" x14ac:dyDescent="0.25">
      <c r="A309" s="373" t="s">
        <v>2303</v>
      </c>
      <c r="B309" s="374" t="s">
        <v>2304</v>
      </c>
      <c r="C309" s="374" t="s">
        <v>1608</v>
      </c>
      <c r="D309" s="375">
        <v>13.25</v>
      </c>
      <c r="E309" s="375">
        <v>67.17</v>
      </c>
      <c r="F309" s="376">
        <v>80.42</v>
      </c>
    </row>
    <row r="310" spans="1:6" x14ac:dyDescent="0.25">
      <c r="A310" s="373" t="s">
        <v>2336</v>
      </c>
      <c r="B310" s="374" t="s">
        <v>2337</v>
      </c>
      <c r="C310" s="374" t="s">
        <v>1614</v>
      </c>
      <c r="D310" s="375">
        <v>13.43</v>
      </c>
      <c r="E310" s="375">
        <v>59.93</v>
      </c>
      <c r="F310" s="376">
        <v>73.349999999999994</v>
      </c>
    </row>
    <row r="311" spans="1:6" x14ac:dyDescent="0.25">
      <c r="A311" s="373" t="s">
        <v>2466</v>
      </c>
      <c r="B311" s="374" t="s">
        <v>2467</v>
      </c>
      <c r="C311" s="374" t="s">
        <v>2465</v>
      </c>
      <c r="D311" s="375"/>
      <c r="E311" s="375">
        <v>35.4</v>
      </c>
      <c r="F311" s="376">
        <v>35.4</v>
      </c>
    </row>
    <row r="312" spans="1:6" x14ac:dyDescent="0.25">
      <c r="A312" s="373" t="s">
        <v>2471</v>
      </c>
      <c r="B312" s="374" t="s">
        <v>2472</v>
      </c>
      <c r="C312" s="374" t="s">
        <v>1619</v>
      </c>
      <c r="D312" s="375">
        <v>32.950000000000003</v>
      </c>
      <c r="E312" s="375">
        <v>0.91</v>
      </c>
      <c r="F312" s="376">
        <v>33.85</v>
      </c>
    </row>
    <row r="313" spans="1:6" x14ac:dyDescent="0.25">
      <c r="A313" s="373" t="s">
        <v>2368</v>
      </c>
      <c r="B313" s="374" t="s">
        <v>2369</v>
      </c>
      <c r="C313" s="374" t="s">
        <v>1608</v>
      </c>
      <c r="D313" s="375"/>
      <c r="E313" s="375">
        <v>65.739999999999995</v>
      </c>
      <c r="F313" s="376">
        <v>65.739999999999995</v>
      </c>
    </row>
    <row r="314" spans="1:6" x14ac:dyDescent="0.25">
      <c r="A314" s="373" t="s">
        <v>2220</v>
      </c>
      <c r="B314" s="374" t="s">
        <v>2221</v>
      </c>
      <c r="C314" s="374" t="s">
        <v>1603</v>
      </c>
      <c r="D314" s="375"/>
      <c r="E314" s="375">
        <v>102.03</v>
      </c>
      <c r="F314" s="376">
        <v>102.03</v>
      </c>
    </row>
    <row r="315" spans="1:6" x14ac:dyDescent="0.25">
      <c r="A315" s="373" t="s">
        <v>2067</v>
      </c>
      <c r="B315" s="374" t="s">
        <v>2068</v>
      </c>
      <c r="C315" s="374" t="s">
        <v>1613</v>
      </c>
      <c r="D315" s="375">
        <v>51.09</v>
      </c>
      <c r="E315" s="375">
        <v>135.07</v>
      </c>
      <c r="F315" s="376">
        <v>186.16</v>
      </c>
    </row>
    <row r="316" spans="1:6" x14ac:dyDescent="0.25">
      <c r="A316" s="373" t="s">
        <v>2153</v>
      </c>
      <c r="B316" s="374" t="s">
        <v>2154</v>
      </c>
      <c r="C316" s="374" t="s">
        <v>1608</v>
      </c>
      <c r="D316" s="375">
        <v>9.15</v>
      </c>
      <c r="E316" s="375">
        <v>122.75</v>
      </c>
      <c r="F316" s="376">
        <v>131.9</v>
      </c>
    </row>
    <row r="317" spans="1:6" x14ac:dyDescent="0.25">
      <c r="A317" s="373" t="s">
        <v>2308</v>
      </c>
      <c r="B317" s="374" t="s">
        <v>2309</v>
      </c>
      <c r="C317" s="374" t="s">
        <v>1601</v>
      </c>
      <c r="D317" s="375"/>
      <c r="E317" s="375">
        <v>79.86</v>
      </c>
      <c r="F317" s="376">
        <v>79.86</v>
      </c>
    </row>
    <row r="318" spans="1:6" x14ac:dyDescent="0.25">
      <c r="A318" s="373" t="s">
        <v>2060</v>
      </c>
      <c r="B318" s="374" t="s">
        <v>2041</v>
      </c>
      <c r="C318" s="374" t="s">
        <v>1611</v>
      </c>
      <c r="D318" s="375">
        <v>68.16</v>
      </c>
      <c r="E318" s="375">
        <v>124.22</v>
      </c>
      <c r="F318" s="376">
        <v>192.38</v>
      </c>
    </row>
    <row r="319" spans="1:6" x14ac:dyDescent="0.25">
      <c r="A319" s="373" t="s">
        <v>2262</v>
      </c>
      <c r="B319" s="374" t="s">
        <v>2263</v>
      </c>
      <c r="C319" s="374" t="s">
        <v>1614</v>
      </c>
      <c r="D319" s="375"/>
      <c r="E319" s="375">
        <v>89.17</v>
      </c>
      <c r="F319" s="376">
        <v>89.17</v>
      </c>
    </row>
    <row r="320" spans="1:6" x14ac:dyDescent="0.25">
      <c r="A320" s="373" t="s">
        <v>2479</v>
      </c>
      <c r="B320" s="374" t="s">
        <v>2480</v>
      </c>
      <c r="C320" s="374" t="s">
        <v>1608</v>
      </c>
      <c r="D320" s="375"/>
      <c r="E320" s="375">
        <v>29.47</v>
      </c>
      <c r="F320" s="376">
        <v>29.47</v>
      </c>
    </row>
    <row r="321" spans="1:6" x14ac:dyDescent="0.25">
      <c r="A321" s="373" t="s">
        <v>2529</v>
      </c>
      <c r="B321" s="374" t="s">
        <v>2467</v>
      </c>
      <c r="C321" s="374" t="s">
        <v>2465</v>
      </c>
      <c r="D321" s="375"/>
      <c r="E321" s="375">
        <v>14.55</v>
      </c>
      <c r="F321" s="376">
        <v>14.55</v>
      </c>
    </row>
    <row r="322" spans="1:6" x14ac:dyDescent="0.25">
      <c r="A322" s="373" t="s">
        <v>2162</v>
      </c>
      <c r="B322" s="374" t="s">
        <v>2163</v>
      </c>
      <c r="C322" s="374" t="s">
        <v>1611</v>
      </c>
      <c r="D322" s="375">
        <v>85.3</v>
      </c>
      <c r="E322" s="375">
        <v>43.66</v>
      </c>
      <c r="F322" s="376">
        <v>128.96</v>
      </c>
    </row>
    <row r="323" spans="1:6" x14ac:dyDescent="0.25">
      <c r="A323" s="373" t="s">
        <v>2155</v>
      </c>
      <c r="B323" s="374" t="s">
        <v>2156</v>
      </c>
      <c r="C323" s="374" t="s">
        <v>1608</v>
      </c>
      <c r="D323" s="375">
        <v>37.29</v>
      </c>
      <c r="E323" s="375">
        <v>93.69</v>
      </c>
      <c r="F323" s="376">
        <v>130.97999999999999</v>
      </c>
    </row>
    <row r="324" spans="1:6" x14ac:dyDescent="0.25">
      <c r="A324" s="377" t="s">
        <v>1845</v>
      </c>
      <c r="B324" s="377"/>
      <c r="C324" s="377"/>
      <c r="D324" s="378">
        <v>10445.52</v>
      </c>
      <c r="E324" s="378">
        <v>25309.759999999998</v>
      </c>
      <c r="F324" s="379">
        <v>35755.269999999997</v>
      </c>
    </row>
  </sheetData>
  <autoFilter ref="A2:F2" xr:uid="{CE6FEB37-65BF-42C2-B3B9-B63900D44FDA}"/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F8EB-57AF-DF4D-9086-24D9F8007F19}">
  <dimension ref="A2:AJ161"/>
  <sheetViews>
    <sheetView showGridLines="0" topLeftCell="C14" zoomScale="70" zoomScaleNormal="70" workbookViewId="0">
      <selection activeCell="L42" sqref="L42"/>
    </sheetView>
  </sheetViews>
  <sheetFormatPr defaultColWidth="8.7109375" defaultRowHeight="15" x14ac:dyDescent="0.25"/>
  <cols>
    <col min="1" max="1" width="6.28515625" customWidth="1"/>
    <col min="2" max="2" width="65.7109375" customWidth="1"/>
    <col min="3" max="3" width="16.7109375" bestFit="1" customWidth="1"/>
    <col min="4" max="4" width="15.7109375" bestFit="1" customWidth="1"/>
    <col min="5" max="6" width="15.7109375" customWidth="1"/>
    <col min="7" max="7" width="21.85546875" bestFit="1" customWidth="1"/>
    <col min="8" max="8" width="16" bestFit="1" customWidth="1"/>
    <col min="9" max="9" width="21.28515625" bestFit="1" customWidth="1"/>
    <col min="10" max="10" width="18" bestFit="1" customWidth="1"/>
    <col min="11" max="11" width="22.7109375" bestFit="1" customWidth="1"/>
    <col min="12" max="13" width="17.42578125" customWidth="1"/>
    <col min="14" max="14" width="32.85546875" bestFit="1" customWidth="1"/>
    <col min="15" max="15" width="29.7109375" bestFit="1" customWidth="1"/>
    <col min="16" max="16" width="14" bestFit="1" customWidth="1"/>
    <col min="17" max="17" width="13" customWidth="1"/>
    <col min="18" max="18" width="14.42578125" customWidth="1"/>
    <col min="19" max="19" width="5.85546875" style="255" customWidth="1"/>
    <col min="20" max="21" width="14.42578125" customWidth="1"/>
    <col min="22" max="22" width="13.7109375" customWidth="1"/>
    <col min="23" max="23" width="22.42578125" customWidth="1"/>
    <col min="24" max="24" width="16.42578125" customWidth="1"/>
    <col min="25" max="25" width="15.28515625" customWidth="1"/>
    <col min="26" max="26" width="10.7109375" customWidth="1"/>
    <col min="27" max="27" width="13.28515625" bestFit="1" customWidth="1"/>
    <col min="28" max="28" width="12.28515625" bestFit="1" customWidth="1"/>
    <col min="30" max="30" width="13.85546875" customWidth="1"/>
    <col min="31" max="31" width="15.42578125" customWidth="1"/>
    <col min="32" max="32" width="15" bestFit="1" customWidth="1"/>
    <col min="33" max="33" width="14.7109375" customWidth="1"/>
    <col min="34" max="34" width="15.140625" bestFit="1" customWidth="1"/>
    <col min="35" max="35" width="10.140625" bestFit="1" customWidth="1"/>
  </cols>
  <sheetData>
    <row r="2" spans="1:36" x14ac:dyDescent="0.25">
      <c r="AD2" t="s">
        <v>1846</v>
      </c>
    </row>
    <row r="3" spans="1:36" ht="20.25" thickBot="1" x14ac:dyDescent="0.35">
      <c r="B3" s="277" t="s">
        <v>1857</v>
      </c>
      <c r="C3" s="280"/>
      <c r="D3" s="280"/>
      <c r="E3" s="280"/>
      <c r="F3" s="280"/>
      <c r="T3" s="462" t="s">
        <v>2573</v>
      </c>
      <c r="U3" s="462"/>
      <c r="V3" s="462"/>
      <c r="W3" s="462"/>
      <c r="X3" s="462"/>
      <c r="Y3" s="462"/>
    </row>
    <row r="4" spans="1:36" ht="18" customHeight="1" x14ac:dyDescent="0.25">
      <c r="C4" s="280"/>
      <c r="D4" s="280"/>
      <c r="E4" s="280"/>
      <c r="F4" s="280"/>
      <c r="T4" s="463" t="s">
        <v>2572</v>
      </c>
      <c r="U4" s="464"/>
      <c r="V4" s="464"/>
      <c r="W4" s="464"/>
      <c r="X4" s="464"/>
      <c r="Y4" s="464"/>
      <c r="AC4" s="1"/>
      <c r="AE4" s="244" t="s">
        <v>1724</v>
      </c>
      <c r="AF4" s="245" t="s">
        <v>1723</v>
      </c>
      <c r="AG4" s="246">
        <v>80</v>
      </c>
    </row>
    <row r="5" spans="1:36" ht="60" x14ac:dyDescent="0.25">
      <c r="B5" s="240" t="s">
        <v>2714</v>
      </c>
      <c r="C5" s="241" t="s">
        <v>2715</v>
      </c>
      <c r="D5" s="241" t="s">
        <v>2716</v>
      </c>
      <c r="E5" s="241" t="s">
        <v>2717</v>
      </c>
      <c r="F5" s="241" t="s">
        <v>2718</v>
      </c>
      <c r="G5" s="240" t="s">
        <v>2719</v>
      </c>
      <c r="H5" s="240" t="s">
        <v>2720</v>
      </c>
      <c r="I5" s="240" t="s">
        <v>2721</v>
      </c>
      <c r="J5" s="240" t="s">
        <v>2722</v>
      </c>
      <c r="K5" s="240" t="s">
        <v>2723</v>
      </c>
      <c r="L5" s="240" t="s">
        <v>2724</v>
      </c>
      <c r="M5" s="240" t="s">
        <v>2725</v>
      </c>
      <c r="N5" s="240" t="s">
        <v>2726</v>
      </c>
      <c r="O5" s="240" t="s">
        <v>2727</v>
      </c>
      <c r="P5" s="240" t="s">
        <v>2728</v>
      </c>
      <c r="Q5" s="240" t="s">
        <v>2729</v>
      </c>
      <c r="R5" s="386" t="s">
        <v>2730</v>
      </c>
      <c r="S5" s="387"/>
      <c r="T5" s="391" t="s">
        <v>2731</v>
      </c>
      <c r="U5" s="391" t="s">
        <v>2732</v>
      </c>
      <c r="V5" s="391" t="s">
        <v>2733</v>
      </c>
      <c r="W5" s="391" t="s">
        <v>2734</v>
      </c>
      <c r="X5" s="391" t="s">
        <v>2729</v>
      </c>
      <c r="Y5" s="391" t="s">
        <v>2730</v>
      </c>
      <c r="AE5" s="247"/>
      <c r="AF5" s="248"/>
      <c r="AG5" s="247"/>
    </row>
    <row r="6" spans="1:36" x14ac:dyDescent="0.25">
      <c r="B6" s="273" t="s">
        <v>243</v>
      </c>
      <c r="C6" s="278">
        <f>'Etanol (transposta)'!M4/1000000</f>
        <v>6.2299999999999996E-5</v>
      </c>
      <c r="D6" s="278">
        <v>0</v>
      </c>
      <c r="E6" s="275">
        <f>'Etanol (transposta)'!H4</f>
        <v>25.1</v>
      </c>
      <c r="F6" s="275">
        <f>'Etanol (transposta)'!Q4</f>
        <v>0.4</v>
      </c>
      <c r="G6" s="281">
        <f>'Etanol (transposta)'!F4/100</f>
        <v>0.95620000000000005</v>
      </c>
      <c r="H6" s="281">
        <f>G6</f>
        <v>0.95620000000000005</v>
      </c>
      <c r="I6" s="283">
        <f t="shared" ref="I6:I37" si="0">C6*$AE$36*G6</f>
        <v>1.2713352795891998E-3</v>
      </c>
      <c r="J6" s="279">
        <f t="shared" ref="J6:J37" si="1">D6*$AE$39*H6</f>
        <v>0</v>
      </c>
      <c r="K6" s="274">
        <f>'Etanol (transposta)'!CI4</f>
        <v>4652829.8099999996</v>
      </c>
      <c r="L6" s="276">
        <f>'Etanol (transposta)'!CL4</f>
        <v>80.87</v>
      </c>
      <c r="M6" s="276">
        <f>'Etanol (transposta)'!CK4</f>
        <v>0</v>
      </c>
      <c r="N6" s="274">
        <f>K6*L6</f>
        <v>376274346.73469996</v>
      </c>
      <c r="O6" s="274">
        <f>M6*K6</f>
        <v>0</v>
      </c>
      <c r="P6" s="274">
        <f t="shared" ref="P6:P69" si="2">I6*N6</f>
        <v>478370.85180820333</v>
      </c>
      <c r="Q6" s="274">
        <f t="shared" ref="Q6:Q69" si="3">J6*O6</f>
        <v>0</v>
      </c>
      <c r="R6" s="234">
        <f t="shared" ref="R6:R37" si="4">P6+Q6</f>
        <v>478370.85180820333</v>
      </c>
      <c r="S6" s="256"/>
      <c r="T6" s="234">
        <v>0</v>
      </c>
      <c r="U6" s="234">
        <v>430.54</v>
      </c>
      <c r="V6" s="234">
        <f>T6+U6</f>
        <v>430.54</v>
      </c>
      <c r="W6" s="234">
        <f>U6*I6*1000000</f>
        <v>547360.69127433421</v>
      </c>
      <c r="X6" s="234">
        <f>T6*J6*1000000</f>
        <v>0</v>
      </c>
      <c r="Y6" s="234">
        <f t="shared" ref="Y6:Y37" si="5">X6+W6</f>
        <v>547360.69127433421</v>
      </c>
      <c r="Z6" s="372"/>
      <c r="AE6" s="268"/>
      <c r="AF6" s="269"/>
      <c r="AG6" s="270"/>
    </row>
    <row r="7" spans="1:36" x14ac:dyDescent="0.25">
      <c r="A7" s="247"/>
      <c r="B7" s="236" t="s">
        <v>260</v>
      </c>
      <c r="C7" s="279">
        <f>'Etanol (transposta)'!M5/1000000</f>
        <v>5.9700000000000001E-5</v>
      </c>
      <c r="D7" s="279">
        <v>0</v>
      </c>
      <c r="E7" s="239">
        <f>'Etanol (transposta)'!H5</f>
        <v>27.7</v>
      </c>
      <c r="F7" s="239">
        <f>'Etanol (transposta)'!Q5</f>
        <v>0.4</v>
      </c>
      <c r="G7" s="282">
        <f>'Etanol (transposta)'!F5/100</f>
        <v>0.9919</v>
      </c>
      <c r="H7" s="282">
        <f t="shared" ref="H7:H70" si="6">G7</f>
        <v>0.9919</v>
      </c>
      <c r="I7" s="284">
        <f t="shared" si="0"/>
        <v>1.2637627035306E-3</v>
      </c>
      <c r="J7" s="279">
        <f t="shared" si="1"/>
        <v>0</v>
      </c>
      <c r="K7" s="234">
        <f>'Etanol (transposta)'!CI5</f>
        <v>4283282.32</v>
      </c>
      <c r="L7" s="21">
        <f>'Etanol (transposta)'!CL5</f>
        <v>62.57</v>
      </c>
      <c r="M7" s="21">
        <f>'Etanol (transposta)'!CK5</f>
        <v>0</v>
      </c>
      <c r="N7" s="234">
        <f t="shared" ref="N7:N70" si="7">K7*L7</f>
        <v>268004974.76240003</v>
      </c>
      <c r="O7" s="234">
        <f t="shared" ref="O7:O70" si="8">M7*K7</f>
        <v>0</v>
      </c>
      <c r="P7" s="234">
        <f t="shared" si="2"/>
        <v>338694.69146538089</v>
      </c>
      <c r="Q7" s="234">
        <f t="shared" si="3"/>
        <v>0</v>
      </c>
      <c r="R7" s="234">
        <f t="shared" si="4"/>
        <v>338694.69146538089</v>
      </c>
      <c r="S7" s="256"/>
      <c r="T7" s="234"/>
      <c r="U7" s="234">
        <v>233.23</v>
      </c>
      <c r="V7" s="234">
        <f>T7+U7</f>
        <v>233.23</v>
      </c>
      <c r="W7" s="234">
        <f t="shared" ref="W7:W70" si="9">U7*I7*1000000</f>
        <v>294747.37534444185</v>
      </c>
      <c r="X7" s="234">
        <f t="shared" ref="X7:X70" si="10">T7*J7*1000000</f>
        <v>0</v>
      </c>
      <c r="Y7" s="234">
        <f t="shared" si="5"/>
        <v>294747.37534444185</v>
      </c>
      <c r="AB7" s="247"/>
      <c r="AE7" s="249" t="s">
        <v>1648</v>
      </c>
      <c r="AF7" s="250" t="s">
        <v>59</v>
      </c>
      <c r="AG7" s="252">
        <v>93</v>
      </c>
    </row>
    <row r="8" spans="1:36" x14ac:dyDescent="0.25">
      <c r="B8" s="236" t="s">
        <v>264</v>
      </c>
      <c r="C8" s="279">
        <f>'Etanol (transposta)'!M6/1000000</f>
        <v>6.0100000000000004E-5</v>
      </c>
      <c r="D8" s="279">
        <v>0</v>
      </c>
      <c r="E8" s="239">
        <f>'Etanol (transposta)'!H6</f>
        <v>27.3</v>
      </c>
      <c r="F8" s="239">
        <f>'Etanol (transposta)'!Q6</f>
        <v>0.4</v>
      </c>
      <c r="G8" s="282">
        <f>'Etanol (transposta)'!F6/100</f>
        <v>0.95239999999999991</v>
      </c>
      <c r="H8" s="282">
        <f t="shared" si="6"/>
        <v>0.95239999999999991</v>
      </c>
      <c r="I8" s="284">
        <f t="shared" si="0"/>
        <v>1.2215666613207999E-3</v>
      </c>
      <c r="J8" s="279">
        <f t="shared" si="1"/>
        <v>0</v>
      </c>
      <c r="K8" s="234">
        <f>'Etanol (transposta)'!CI6</f>
        <v>3310564.94</v>
      </c>
      <c r="L8" s="21">
        <f>'Etanol (transposta)'!CL6</f>
        <v>18.309999999999999</v>
      </c>
      <c r="M8" s="21">
        <f>'Etanol (transposta)'!CK6</f>
        <v>0</v>
      </c>
      <c r="N8" s="234">
        <f t="shared" si="7"/>
        <v>60616444.051399998</v>
      </c>
      <c r="O8" s="234">
        <f t="shared" si="8"/>
        <v>0</v>
      </c>
      <c r="P8" s="234">
        <f t="shared" si="2"/>
        <v>74047.027181007754</v>
      </c>
      <c r="Q8" s="234">
        <f t="shared" si="3"/>
        <v>0</v>
      </c>
      <c r="R8" s="234">
        <f t="shared" si="4"/>
        <v>74047.027181007754</v>
      </c>
      <c r="S8" s="256"/>
      <c r="T8" s="234"/>
      <c r="U8" s="234"/>
      <c r="V8" s="234">
        <f t="shared" ref="V8:V71" si="11">T8+U8</f>
        <v>0</v>
      </c>
      <c r="W8" s="234">
        <f t="shared" si="9"/>
        <v>0</v>
      </c>
      <c r="X8" s="234">
        <f t="shared" si="10"/>
        <v>0</v>
      </c>
      <c r="Y8" s="234">
        <f t="shared" si="5"/>
        <v>0</v>
      </c>
      <c r="AE8" s="247"/>
      <c r="AF8" s="247"/>
      <c r="AG8" s="247"/>
      <c r="AJ8" s="154"/>
    </row>
    <row r="9" spans="1:36" x14ac:dyDescent="0.25">
      <c r="B9" s="236" t="s">
        <v>268</v>
      </c>
      <c r="C9" s="279">
        <f>'Etanol (transposta)'!M7/1000000</f>
        <v>5.9700000000000001E-5</v>
      </c>
      <c r="D9" s="279">
        <v>0</v>
      </c>
      <c r="E9" s="239">
        <f>'Etanol (transposta)'!H7</f>
        <v>27.7</v>
      </c>
      <c r="F9" s="239">
        <f>'Etanol (transposta)'!Q7</f>
        <v>0.4</v>
      </c>
      <c r="G9" s="282">
        <f>'Etanol (transposta)'!F7/100</f>
        <v>0.96329999999999993</v>
      </c>
      <c r="H9" s="282">
        <f t="shared" si="6"/>
        <v>0.96329999999999993</v>
      </c>
      <c r="I9" s="284">
        <f t="shared" si="0"/>
        <v>1.2273239361941999E-3</v>
      </c>
      <c r="J9" s="279">
        <f t="shared" si="1"/>
        <v>0</v>
      </c>
      <c r="K9" s="234">
        <f>'Etanol (transposta)'!CI7</f>
        <v>2413432.04</v>
      </c>
      <c r="L9" s="21">
        <f>'Etanol (transposta)'!CL7</f>
        <v>36.130000000000003</v>
      </c>
      <c r="M9" s="21">
        <f>'Etanol (transposta)'!CK7</f>
        <v>0</v>
      </c>
      <c r="N9" s="234">
        <f t="shared" si="7"/>
        <v>87197299.605200008</v>
      </c>
      <c r="O9" s="234">
        <f t="shared" si="8"/>
        <v>0</v>
      </c>
      <c r="P9" s="234">
        <f t="shared" si="2"/>
        <v>107019.33297695902</v>
      </c>
      <c r="Q9" s="234">
        <f t="shared" si="3"/>
        <v>0</v>
      </c>
      <c r="R9" s="234">
        <f t="shared" si="4"/>
        <v>107019.33297695902</v>
      </c>
      <c r="S9" s="256"/>
      <c r="T9" s="234"/>
      <c r="U9" s="234">
        <v>111.24</v>
      </c>
      <c r="V9" s="234">
        <f t="shared" si="11"/>
        <v>111.24</v>
      </c>
      <c r="W9" s="234">
        <f t="shared" si="9"/>
        <v>136527.51466224279</v>
      </c>
      <c r="X9" s="234">
        <f t="shared" si="10"/>
        <v>0</v>
      </c>
      <c r="Y9" s="234">
        <f t="shared" si="5"/>
        <v>136527.51466224279</v>
      </c>
      <c r="AE9" s="253" t="s">
        <v>1722</v>
      </c>
      <c r="AF9" s="254" t="e">
        <f>(((AG4*0.022)*#REF!)/1000)*(AG7/100)</f>
        <v>#REF!</v>
      </c>
      <c r="AG9" s="247"/>
      <c r="AJ9" s="152"/>
    </row>
    <row r="10" spans="1:36" x14ac:dyDescent="0.25">
      <c r="B10" s="236" t="s">
        <v>273</v>
      </c>
      <c r="C10" s="279">
        <f>'Etanol (transposta)'!M8/1000000</f>
        <v>6.1199999999999997E-5</v>
      </c>
      <c r="D10" s="279">
        <v>0</v>
      </c>
      <c r="E10" s="239">
        <f>'Etanol (transposta)'!H8</f>
        <v>26.2</v>
      </c>
      <c r="F10" s="239">
        <f>'Etanol (transposta)'!Q8</f>
        <v>0.4</v>
      </c>
      <c r="G10" s="282">
        <f>'Etanol (transposta)'!F8/100</f>
        <v>0.98250000000000004</v>
      </c>
      <c r="H10" s="282">
        <f t="shared" si="6"/>
        <v>0.98250000000000004</v>
      </c>
      <c r="I10" s="284">
        <f t="shared" si="0"/>
        <v>1.2832382431799999E-3</v>
      </c>
      <c r="J10" s="279">
        <f t="shared" si="1"/>
        <v>0</v>
      </c>
      <c r="K10" s="234">
        <f>'Etanol (transposta)'!CI8</f>
        <v>2992446.12</v>
      </c>
      <c r="L10" s="21">
        <f>'Etanol (transposta)'!CL8</f>
        <v>31.41</v>
      </c>
      <c r="M10" s="21">
        <f>'Etanol (transposta)'!CK8</f>
        <v>0</v>
      </c>
      <c r="N10" s="234">
        <f t="shared" si="7"/>
        <v>93992732.629199997</v>
      </c>
      <c r="O10" s="234">
        <f t="shared" si="8"/>
        <v>0</v>
      </c>
      <c r="P10" s="234">
        <f t="shared" si="2"/>
        <v>120615.06909078205</v>
      </c>
      <c r="Q10" s="234">
        <f t="shared" si="3"/>
        <v>0</v>
      </c>
      <c r="R10" s="234">
        <f t="shared" si="4"/>
        <v>120615.06909078205</v>
      </c>
      <c r="S10" s="256"/>
      <c r="T10" s="234"/>
      <c r="U10" s="234">
        <v>86.09</v>
      </c>
      <c r="V10" s="234">
        <f t="shared" si="11"/>
        <v>86.09</v>
      </c>
      <c r="W10" s="234">
        <f t="shared" si="9"/>
        <v>110473.98035536619</v>
      </c>
      <c r="X10" s="234">
        <f t="shared" si="10"/>
        <v>0</v>
      </c>
      <c r="Y10" s="234">
        <f t="shared" si="5"/>
        <v>110473.98035536619</v>
      </c>
      <c r="AI10" s="154"/>
      <c r="AJ10" s="157"/>
    </row>
    <row r="11" spans="1:36" x14ac:dyDescent="0.25">
      <c r="B11" s="236" t="s">
        <v>274</v>
      </c>
      <c r="C11" s="279">
        <f>'Etanol (transposta)'!M9/1000000</f>
        <v>6.7099999999999991E-5</v>
      </c>
      <c r="D11" s="279">
        <f>'Etanol (transposta)'!V9/1000000</f>
        <v>6.7500000000000001E-5</v>
      </c>
      <c r="E11" s="239">
        <f>'Etanol (transposta)'!H9</f>
        <v>20.3</v>
      </c>
      <c r="F11" s="239">
        <f>'Etanol (transposta)'!Q9</f>
        <v>19.899999999999999</v>
      </c>
      <c r="G11" s="282">
        <f>'Etanol (transposta)'!F9/100</f>
        <v>0.96909999999999996</v>
      </c>
      <c r="H11" s="282">
        <f t="shared" si="6"/>
        <v>0.96909999999999996</v>
      </c>
      <c r="I11" s="284">
        <f t="shared" si="0"/>
        <v>1.3877601951861997E-3</v>
      </c>
      <c r="J11" s="279">
        <f t="shared" si="1"/>
        <v>1.4622479036550001E-3</v>
      </c>
      <c r="K11" s="234">
        <f>'Etanol (transposta)'!CI9</f>
        <v>2887732.12</v>
      </c>
      <c r="L11" s="21">
        <f>'Etanol (transposta)'!CL9</f>
        <v>14.11</v>
      </c>
      <c r="M11" s="21">
        <f>'Etanol (transposta)'!CK9</f>
        <v>22.69</v>
      </c>
      <c r="N11" s="234">
        <f t="shared" si="7"/>
        <v>40745900.213200003</v>
      </c>
      <c r="O11" s="234">
        <f t="shared" si="8"/>
        <v>65522641.802800007</v>
      </c>
      <c r="P11" s="234">
        <f t="shared" si="2"/>
        <v>56545.538432907852</v>
      </c>
      <c r="Q11" s="234">
        <f t="shared" si="3"/>
        <v>95810.345618081788</v>
      </c>
      <c r="R11" s="234">
        <f t="shared" si="4"/>
        <v>152355.88405098964</v>
      </c>
      <c r="S11" s="256"/>
      <c r="T11" s="234">
        <v>65.349999999999994</v>
      </c>
      <c r="U11" s="234">
        <v>39.65</v>
      </c>
      <c r="V11" s="234">
        <f t="shared" si="11"/>
        <v>105</v>
      </c>
      <c r="W11" s="234">
        <f t="shared" si="9"/>
        <v>55024.691739132817</v>
      </c>
      <c r="X11" s="234">
        <f t="shared" si="10"/>
        <v>95557.900503854253</v>
      </c>
      <c r="Y11" s="234">
        <f t="shared" si="5"/>
        <v>150582.59224298707</v>
      </c>
      <c r="AI11" s="152"/>
      <c r="AJ11" s="154"/>
    </row>
    <row r="12" spans="1:36" x14ac:dyDescent="0.25">
      <c r="B12" s="236" t="s">
        <v>278</v>
      </c>
      <c r="C12" s="279">
        <f>'Etanol (transposta)'!M10/1000000</f>
        <v>5.49E-5</v>
      </c>
      <c r="D12" s="279">
        <v>0</v>
      </c>
      <c r="E12" s="239">
        <f>'Etanol (transposta)'!H10</f>
        <v>32.5</v>
      </c>
      <c r="F12" s="239">
        <f>'Etanol (transposta)'!Q10</f>
        <v>0.4</v>
      </c>
      <c r="G12" s="282">
        <f>'Etanol (transposta)'!F10/100</f>
        <v>1</v>
      </c>
      <c r="H12" s="282">
        <f t="shared" si="6"/>
        <v>1</v>
      </c>
      <c r="I12" s="284">
        <f t="shared" si="0"/>
        <v>1.1716439579999998E-3</v>
      </c>
      <c r="J12" s="279">
        <f t="shared" si="1"/>
        <v>0</v>
      </c>
      <c r="K12" s="234">
        <f>'Etanol (transposta)'!CI10</f>
        <v>2325361.4900000002</v>
      </c>
      <c r="L12" s="21">
        <f>'Etanol (transposta)'!CL10</f>
        <v>47.67</v>
      </c>
      <c r="M12" s="21">
        <f>'Etanol (transposta)'!CK10</f>
        <v>0</v>
      </c>
      <c r="N12" s="234">
        <f t="shared" si="7"/>
        <v>110849982.22830002</v>
      </c>
      <c r="O12" s="234">
        <f t="shared" si="8"/>
        <v>0</v>
      </c>
      <c r="P12" s="234">
        <f t="shared" si="2"/>
        <v>129876.71192219509</v>
      </c>
      <c r="Q12" s="234">
        <f t="shared" si="3"/>
        <v>0</v>
      </c>
      <c r="R12" s="234">
        <f t="shared" si="4"/>
        <v>129876.71192219509</v>
      </c>
      <c r="S12" s="256"/>
      <c r="T12" s="234"/>
      <c r="U12" s="234">
        <v>107.11</v>
      </c>
      <c r="V12" s="234">
        <f t="shared" si="11"/>
        <v>107.11</v>
      </c>
      <c r="W12" s="234">
        <f t="shared" si="9"/>
        <v>125494.78434137997</v>
      </c>
      <c r="X12" s="234">
        <f t="shared" si="10"/>
        <v>0</v>
      </c>
      <c r="Y12" s="234">
        <f t="shared" si="5"/>
        <v>125494.78434137997</v>
      </c>
      <c r="AD12" s="154"/>
      <c r="AE12" s="154" t="s">
        <v>1727</v>
      </c>
      <c r="AF12" s="154"/>
      <c r="AG12" s="154"/>
      <c r="AH12" s="154"/>
      <c r="AI12" s="156"/>
      <c r="AJ12" s="157"/>
    </row>
    <row r="13" spans="1:36" x14ac:dyDescent="0.25">
      <c r="B13" s="236" t="s">
        <v>282</v>
      </c>
      <c r="C13" s="279">
        <f>'Etanol (transposta)'!M11/1000000</f>
        <v>6.2799999999999995E-5</v>
      </c>
      <c r="D13" s="279">
        <f>'Etanol (transposta)'!V11/1000000</f>
        <v>0</v>
      </c>
      <c r="E13" s="239">
        <f>'Etanol (transposta)'!H11</f>
        <v>24.6</v>
      </c>
      <c r="F13" s="239">
        <f>'Etanol (transposta)'!Q11</f>
        <v>0</v>
      </c>
      <c r="G13" s="282">
        <f>'Etanol (transposta)'!F11/100</f>
        <v>0.95550000000000002</v>
      </c>
      <c r="H13" s="282">
        <f t="shared" si="6"/>
        <v>0.95550000000000002</v>
      </c>
      <c r="I13" s="284">
        <f t="shared" si="0"/>
        <v>1.2806004436679997E-3</v>
      </c>
      <c r="J13" s="279">
        <f t="shared" si="1"/>
        <v>0</v>
      </c>
      <c r="K13" s="234">
        <f>'Etanol (transposta)'!CI11</f>
        <v>1797253.26</v>
      </c>
      <c r="L13" s="21">
        <f>'Etanol (transposta)'!CL11</f>
        <v>26.82</v>
      </c>
      <c r="M13" s="21">
        <f>'Etanol (transposta)'!CK11</f>
        <v>0</v>
      </c>
      <c r="N13" s="234">
        <f t="shared" si="7"/>
        <v>48202332.433200002</v>
      </c>
      <c r="O13" s="234">
        <f t="shared" si="8"/>
        <v>0</v>
      </c>
      <c r="P13" s="234">
        <f t="shared" si="2"/>
        <v>61727.928299788335</v>
      </c>
      <c r="Q13" s="234">
        <f t="shared" si="3"/>
        <v>0</v>
      </c>
      <c r="R13" s="234">
        <f t="shared" si="4"/>
        <v>61727.928299788335</v>
      </c>
      <c r="S13" s="256"/>
      <c r="T13" s="234"/>
      <c r="U13" s="234">
        <v>47.22</v>
      </c>
      <c r="V13" s="234">
        <f t="shared" si="11"/>
        <v>47.22</v>
      </c>
      <c r="W13" s="234">
        <f t="shared" si="9"/>
        <v>60469.952950002946</v>
      </c>
      <c r="X13" s="234">
        <f t="shared" si="10"/>
        <v>0</v>
      </c>
      <c r="Y13" s="234">
        <f t="shared" si="5"/>
        <v>60469.952950002946</v>
      </c>
      <c r="AD13" s="154"/>
      <c r="AE13" s="151" t="s">
        <v>1728</v>
      </c>
      <c r="AF13" s="151" t="s">
        <v>1729</v>
      </c>
      <c r="AG13" s="152"/>
      <c r="AH13" s="151" t="s">
        <v>1729</v>
      </c>
      <c r="AI13" s="154"/>
      <c r="AJ13" s="154"/>
    </row>
    <row r="14" spans="1:36" x14ac:dyDescent="0.25">
      <c r="B14" s="236" t="s">
        <v>286</v>
      </c>
      <c r="C14" s="279">
        <f>'Etanol (transposta)'!M12/1000000</f>
        <v>5.3700000000000004E-5</v>
      </c>
      <c r="D14" s="279">
        <f>'Etanol (transposta)'!V12/1000000</f>
        <v>0</v>
      </c>
      <c r="E14" s="239">
        <f>'Etanol (transposta)'!H12</f>
        <v>33.700000000000003</v>
      </c>
      <c r="F14" s="239">
        <f>'Etanol (transposta)'!Q12</f>
        <v>0</v>
      </c>
      <c r="G14" s="282">
        <f>'Etanol (transposta)'!F12/100</f>
        <v>0.96750000000000003</v>
      </c>
      <c r="H14" s="282">
        <f t="shared" si="6"/>
        <v>0.96750000000000003</v>
      </c>
      <c r="I14" s="284">
        <f t="shared" si="0"/>
        <v>1.1087881407450002E-3</v>
      </c>
      <c r="J14" s="279">
        <f t="shared" si="1"/>
        <v>0</v>
      </c>
      <c r="K14" s="234">
        <f>'Etanol (transposta)'!CI12</f>
        <v>1732126.88</v>
      </c>
      <c r="L14" s="21">
        <f>'Etanol (transposta)'!CL12</f>
        <v>39.46</v>
      </c>
      <c r="M14" s="21">
        <f>'Etanol (transposta)'!CK12</f>
        <v>0</v>
      </c>
      <c r="N14" s="234">
        <f t="shared" si="7"/>
        <v>68349726.684799999</v>
      </c>
      <c r="O14" s="234">
        <f t="shared" si="8"/>
        <v>0</v>
      </c>
      <c r="P14" s="234">
        <f t="shared" si="2"/>
        <v>75785.366371268319</v>
      </c>
      <c r="Q14" s="234">
        <f t="shared" si="3"/>
        <v>0</v>
      </c>
      <c r="R14" s="234">
        <f t="shared" si="4"/>
        <v>75785.366371268319</v>
      </c>
      <c r="S14" s="256"/>
      <c r="T14" s="234"/>
      <c r="U14" s="234">
        <v>72.23</v>
      </c>
      <c r="V14" s="234">
        <f t="shared" si="11"/>
        <v>72.23</v>
      </c>
      <c r="W14" s="234">
        <f t="shared" si="9"/>
        <v>80087.767406011364</v>
      </c>
      <c r="X14" s="234">
        <f t="shared" si="10"/>
        <v>0</v>
      </c>
      <c r="Y14" s="234">
        <f t="shared" si="5"/>
        <v>80087.767406011364</v>
      </c>
      <c r="AB14" s="285"/>
      <c r="AC14" s="285"/>
      <c r="AD14" s="286" t="s">
        <v>1730</v>
      </c>
      <c r="AE14" s="155">
        <v>57.9</v>
      </c>
      <c r="AF14" s="155">
        <v>58.4</v>
      </c>
      <c r="AG14" s="156"/>
      <c r="AH14" s="155">
        <v>58.4</v>
      </c>
      <c r="AI14" s="156"/>
      <c r="AJ14" s="157"/>
    </row>
    <row r="15" spans="1:36" x14ac:dyDescent="0.25">
      <c r="B15" s="236" t="s">
        <v>288</v>
      </c>
      <c r="C15" s="279">
        <f>'Etanol (transposta)'!M13/1000000</f>
        <v>5.91E-5</v>
      </c>
      <c r="D15" s="279">
        <f>'Etanol (transposta)'!V13/1000000</f>
        <v>0</v>
      </c>
      <c r="E15" s="239">
        <f>'Etanol (transposta)'!H13</f>
        <v>28.3</v>
      </c>
      <c r="F15" s="239">
        <f>'Etanol (transposta)'!Q13</f>
        <v>0</v>
      </c>
      <c r="G15" s="282">
        <f>'Etanol (transposta)'!F13/100</f>
        <v>0.97599999999999998</v>
      </c>
      <c r="H15" s="282">
        <f t="shared" si="6"/>
        <v>0.97599999999999998</v>
      </c>
      <c r="I15" s="284">
        <f t="shared" si="0"/>
        <v>1.2310072518719999E-3</v>
      </c>
      <c r="J15" s="279">
        <f t="shared" si="1"/>
        <v>0</v>
      </c>
      <c r="K15" s="234">
        <f>'Etanol (transposta)'!CI13</f>
        <v>3860154.34</v>
      </c>
      <c r="L15" s="21">
        <f>'Etanol (transposta)'!CL13</f>
        <v>84.79</v>
      </c>
      <c r="M15" s="21">
        <f>'Etanol (transposta)'!CK13</f>
        <v>0</v>
      </c>
      <c r="N15" s="234">
        <f t="shared" si="7"/>
        <v>327302486.48860002</v>
      </c>
      <c r="O15" s="234">
        <f t="shared" si="8"/>
        <v>0</v>
      </c>
      <c r="P15" s="234">
        <f t="shared" si="2"/>
        <v>402911.73442320392</v>
      </c>
      <c r="Q15" s="234">
        <f t="shared" si="3"/>
        <v>0</v>
      </c>
      <c r="R15" s="234">
        <f t="shared" si="4"/>
        <v>402911.73442320392</v>
      </c>
      <c r="S15" s="256"/>
      <c r="T15" s="234"/>
      <c r="U15" s="234">
        <v>348.31</v>
      </c>
      <c r="V15" s="234">
        <f t="shared" si="11"/>
        <v>348.31</v>
      </c>
      <c r="W15" s="234">
        <f t="shared" si="9"/>
        <v>428772.13589953625</v>
      </c>
      <c r="X15" s="234">
        <f t="shared" si="10"/>
        <v>0</v>
      </c>
      <c r="Y15" s="234">
        <f t="shared" si="5"/>
        <v>428772.13589953625</v>
      </c>
      <c r="AB15" s="285"/>
      <c r="AC15" s="285"/>
      <c r="AD15" s="286" t="s">
        <v>1731</v>
      </c>
      <c r="AE15" s="158">
        <f>AE14/1000000</f>
        <v>5.7899999999999998E-5</v>
      </c>
      <c r="AF15" s="158">
        <f>AF14/1000000</f>
        <v>5.8399999999999997E-5</v>
      </c>
      <c r="AG15" s="154"/>
      <c r="AH15" s="158">
        <f>AH14/1000000</f>
        <v>5.8399999999999997E-5</v>
      </c>
      <c r="AI15" s="154"/>
      <c r="AJ15" s="157"/>
    </row>
    <row r="16" spans="1:36" x14ac:dyDescent="0.25">
      <c r="B16" s="236" t="s">
        <v>290</v>
      </c>
      <c r="C16" s="279">
        <f>'Etanol (transposta)'!M14/1000000</f>
        <v>5.7200000000000001E-5</v>
      </c>
      <c r="D16" s="279">
        <f>'Etanol (transposta)'!V14/1000000</f>
        <v>0</v>
      </c>
      <c r="E16" s="239">
        <f>'Etanol (transposta)'!H14</f>
        <v>30.2</v>
      </c>
      <c r="F16" s="239">
        <f>'Etanol (transposta)'!Q14</f>
        <v>0</v>
      </c>
      <c r="G16" s="282">
        <f>'Etanol (transposta)'!F14/100</f>
        <v>0.74790000000000001</v>
      </c>
      <c r="H16" s="282">
        <f t="shared" si="6"/>
        <v>0.74790000000000001</v>
      </c>
      <c r="I16" s="284">
        <f t="shared" si="0"/>
        <v>9.129833866296E-4</v>
      </c>
      <c r="J16" s="279">
        <f t="shared" si="1"/>
        <v>0</v>
      </c>
      <c r="K16" s="234">
        <f>'Etanol (transposta)'!CI14</f>
        <v>669281.89</v>
      </c>
      <c r="L16" s="21">
        <f>'Etanol (transposta)'!CL14</f>
        <v>57.15</v>
      </c>
      <c r="M16" s="21">
        <f>'Etanol (transposta)'!CK14</f>
        <v>0</v>
      </c>
      <c r="N16" s="234">
        <f t="shared" si="7"/>
        <v>38249460.013499998</v>
      </c>
      <c r="O16" s="234">
        <f t="shared" si="8"/>
        <v>0</v>
      </c>
      <c r="P16" s="234">
        <f t="shared" si="2"/>
        <v>34921.121539878695</v>
      </c>
      <c r="Q16" s="234">
        <f t="shared" si="3"/>
        <v>0</v>
      </c>
      <c r="R16" s="234">
        <f t="shared" si="4"/>
        <v>34921.121539878695</v>
      </c>
      <c r="S16" s="256"/>
      <c r="T16" s="234"/>
      <c r="U16" s="234">
        <v>42.32</v>
      </c>
      <c r="V16" s="234">
        <f t="shared" si="11"/>
        <v>42.32</v>
      </c>
      <c r="W16" s="234">
        <f t="shared" si="9"/>
        <v>38637.456922164674</v>
      </c>
      <c r="X16" s="234">
        <f t="shared" si="10"/>
        <v>0</v>
      </c>
      <c r="Y16" s="234">
        <f t="shared" si="5"/>
        <v>38637.456922164674</v>
      </c>
      <c r="AB16" s="285"/>
      <c r="AC16" s="285"/>
      <c r="AD16" s="286" t="s">
        <v>1732</v>
      </c>
      <c r="AE16" s="155">
        <v>58.3</v>
      </c>
      <c r="AF16" s="155">
        <v>58.8</v>
      </c>
      <c r="AG16" s="156"/>
      <c r="AH16" s="155">
        <v>58.8</v>
      </c>
      <c r="AI16" s="156"/>
      <c r="AJ16" s="157"/>
    </row>
    <row r="17" spans="2:36" x14ac:dyDescent="0.25">
      <c r="B17" s="236" t="s">
        <v>292</v>
      </c>
      <c r="C17" s="279">
        <f>'Etanol (transposta)'!M15/1000000</f>
        <v>5.6799999999999998E-5</v>
      </c>
      <c r="D17" s="279">
        <f>'Etanol (transposta)'!V15/1000000</f>
        <v>0</v>
      </c>
      <c r="E17" s="239">
        <f>'Etanol (transposta)'!H15</f>
        <v>30.6</v>
      </c>
      <c r="F17" s="239">
        <f>'Etanol (transposta)'!Q15</f>
        <v>0</v>
      </c>
      <c r="G17" s="282">
        <f>'Etanol (transposta)'!F15/100</f>
        <v>0.94290000000000007</v>
      </c>
      <c r="H17" s="282">
        <f t="shared" si="6"/>
        <v>0.94290000000000007</v>
      </c>
      <c r="I17" s="284">
        <f t="shared" si="0"/>
        <v>1.1429764553424E-3</v>
      </c>
      <c r="J17" s="279">
        <f t="shared" si="1"/>
        <v>0</v>
      </c>
      <c r="K17" s="234">
        <f>'Etanol (transposta)'!CI15</f>
        <v>1360952.3200000001</v>
      </c>
      <c r="L17" s="21">
        <f>'Etanol (transposta)'!CL15</f>
        <v>45.46</v>
      </c>
      <c r="M17" s="21">
        <f>'Etanol (transposta)'!CK15</f>
        <v>0</v>
      </c>
      <c r="N17" s="234">
        <f t="shared" si="7"/>
        <v>61868892.467200004</v>
      </c>
      <c r="O17" s="234">
        <f t="shared" si="8"/>
        <v>0</v>
      </c>
      <c r="P17" s="234">
        <f t="shared" si="2"/>
        <v>70714.687408120371</v>
      </c>
      <c r="Q17" s="234">
        <f t="shared" si="3"/>
        <v>0</v>
      </c>
      <c r="R17" s="234">
        <f t="shared" si="4"/>
        <v>70714.687408120371</v>
      </c>
      <c r="S17" s="256"/>
      <c r="T17" s="234"/>
      <c r="U17" s="234">
        <v>57.47</v>
      </c>
      <c r="V17" s="234">
        <f t="shared" si="11"/>
        <v>57.47</v>
      </c>
      <c r="W17" s="234">
        <f t="shared" si="9"/>
        <v>65686.85688852772</v>
      </c>
      <c r="X17" s="234">
        <f t="shared" si="10"/>
        <v>0</v>
      </c>
      <c r="Y17" s="234">
        <f t="shared" si="5"/>
        <v>65686.85688852772</v>
      </c>
      <c r="AB17" s="285"/>
      <c r="AC17" s="285"/>
      <c r="AD17" s="286" t="s">
        <v>1733</v>
      </c>
      <c r="AE17" s="158">
        <f>AE16/1000000</f>
        <v>5.8299999999999994E-5</v>
      </c>
      <c r="AF17" s="158">
        <f>AF16/1000000</f>
        <v>5.8799999999999999E-5</v>
      </c>
      <c r="AG17" s="154"/>
      <c r="AH17" s="158">
        <f>AH16/1000000</f>
        <v>5.8799999999999999E-5</v>
      </c>
      <c r="AI17" s="156"/>
      <c r="AJ17" s="157"/>
    </row>
    <row r="18" spans="2:36" x14ac:dyDescent="0.25">
      <c r="B18" s="236" t="s">
        <v>294</v>
      </c>
      <c r="C18" s="279">
        <f>'Etanol (transposta)'!M16/1000000</f>
        <v>6.0399999999999998E-5</v>
      </c>
      <c r="D18" s="279">
        <f>'Etanol (transposta)'!V16/1000000</f>
        <v>0</v>
      </c>
      <c r="E18" s="239">
        <f>'Etanol (transposta)'!H16</f>
        <v>27</v>
      </c>
      <c r="F18" s="239">
        <f>'Etanol (transposta)'!Q16</f>
        <v>0</v>
      </c>
      <c r="G18" s="282">
        <f>'Etanol (transposta)'!F16/100</f>
        <v>0.90529999999999999</v>
      </c>
      <c r="H18" s="282">
        <f t="shared" si="6"/>
        <v>0.90529999999999999</v>
      </c>
      <c r="I18" s="284">
        <f t="shared" si="0"/>
        <v>1.1669514065704E-3</v>
      </c>
      <c r="J18" s="279">
        <f t="shared" si="1"/>
        <v>0</v>
      </c>
      <c r="K18" s="234">
        <f>'Etanol (transposta)'!CI16</f>
        <v>1275237.05</v>
      </c>
      <c r="L18" s="21">
        <f>'Etanol (transposta)'!CL16</f>
        <v>44.76</v>
      </c>
      <c r="M18" s="21">
        <f>'Etanol (transposta)'!CK16</f>
        <v>0</v>
      </c>
      <c r="N18" s="234">
        <f t="shared" si="7"/>
        <v>57079610.358000003</v>
      </c>
      <c r="O18" s="234">
        <f t="shared" si="8"/>
        <v>0</v>
      </c>
      <c r="P18" s="234">
        <f t="shared" si="2"/>
        <v>66609.131593758473</v>
      </c>
      <c r="Q18" s="234">
        <f t="shared" si="3"/>
        <v>0</v>
      </c>
      <c r="R18" s="234">
        <f t="shared" si="4"/>
        <v>66609.131593758473</v>
      </c>
      <c r="S18" s="256"/>
      <c r="T18" s="234"/>
      <c r="U18" s="234">
        <v>57.38</v>
      </c>
      <c r="V18" s="234">
        <f t="shared" si="11"/>
        <v>57.38</v>
      </c>
      <c r="W18" s="234">
        <f t="shared" si="9"/>
        <v>66959.671709009563</v>
      </c>
      <c r="X18" s="234">
        <f t="shared" si="10"/>
        <v>0</v>
      </c>
      <c r="Y18" s="234">
        <f t="shared" si="5"/>
        <v>66959.671709009563</v>
      </c>
      <c r="AB18" s="285"/>
      <c r="AC18" s="285"/>
      <c r="AD18" s="286" t="s">
        <v>1734</v>
      </c>
      <c r="AE18" s="159">
        <v>25.8</v>
      </c>
      <c r="AF18" s="159">
        <v>25.3</v>
      </c>
      <c r="AG18" s="156"/>
      <c r="AH18" s="159">
        <v>25.3</v>
      </c>
      <c r="AI18" s="156"/>
      <c r="AJ18" s="157"/>
    </row>
    <row r="19" spans="2:36" x14ac:dyDescent="0.25">
      <c r="B19" s="236" t="s">
        <v>296</v>
      </c>
      <c r="C19" s="279">
        <f>'Etanol (transposta)'!M17/1000000</f>
        <v>5.5500000000000001E-5</v>
      </c>
      <c r="D19" s="279">
        <f>'Etanol (transposta)'!V17/1000000</f>
        <v>0</v>
      </c>
      <c r="E19" s="239">
        <f>'Etanol (transposta)'!H17</f>
        <v>31.9</v>
      </c>
      <c r="F19" s="239">
        <f>'Etanol (transposta)'!Q17</f>
        <v>0</v>
      </c>
      <c r="G19" s="282">
        <f>'Etanol (transposta)'!F17/100</f>
        <v>0.9234</v>
      </c>
      <c r="H19" s="282">
        <f t="shared" si="6"/>
        <v>0.9234</v>
      </c>
      <c r="I19" s="284">
        <f t="shared" si="0"/>
        <v>1.093720031154E-3</v>
      </c>
      <c r="J19" s="279">
        <f t="shared" si="1"/>
        <v>0</v>
      </c>
      <c r="K19" s="234">
        <f>'Etanol (transposta)'!CI17</f>
        <v>0</v>
      </c>
      <c r="L19" s="21">
        <f>'Etanol (transposta)'!CL17</f>
        <v>0</v>
      </c>
      <c r="M19" s="21">
        <f>'Etanol (transposta)'!CK17</f>
        <v>0</v>
      </c>
      <c r="N19" s="234">
        <f t="shared" si="7"/>
        <v>0</v>
      </c>
      <c r="O19" s="234">
        <f t="shared" si="8"/>
        <v>0</v>
      </c>
      <c r="P19" s="234">
        <f t="shared" si="2"/>
        <v>0</v>
      </c>
      <c r="Q19" s="234">
        <f t="shared" si="3"/>
        <v>0</v>
      </c>
      <c r="R19" s="234">
        <f t="shared" si="4"/>
        <v>0</v>
      </c>
      <c r="S19" s="256"/>
      <c r="T19" s="234"/>
      <c r="U19" s="234">
        <v>72.790000000000006</v>
      </c>
      <c r="V19" s="234">
        <f t="shared" si="11"/>
        <v>72.790000000000006</v>
      </c>
      <c r="W19" s="234">
        <f t="shared" si="9"/>
        <v>79611.88106769968</v>
      </c>
      <c r="X19" s="234">
        <f t="shared" si="10"/>
        <v>0</v>
      </c>
      <c r="Y19" s="234">
        <f t="shared" si="5"/>
        <v>79611.88106769968</v>
      </c>
      <c r="AB19" s="285"/>
      <c r="AC19" s="285"/>
      <c r="AD19" s="286" t="s">
        <v>1735</v>
      </c>
      <c r="AE19" s="159">
        <v>1.1000000000000001</v>
      </c>
      <c r="AF19" s="159">
        <v>1.1000000000000001</v>
      </c>
      <c r="AG19" s="156"/>
      <c r="AH19" s="159">
        <v>1.1000000000000001</v>
      </c>
      <c r="AI19" s="156"/>
      <c r="AJ19" s="157"/>
    </row>
    <row r="20" spans="2:36" x14ac:dyDescent="0.25">
      <c r="B20" s="236" t="s">
        <v>298</v>
      </c>
      <c r="C20" s="279">
        <f>'Etanol (transposta)'!M18/1000000</f>
        <v>5.5399999999999998E-5</v>
      </c>
      <c r="D20" s="279">
        <f>'Etanol (transposta)'!V18/1000000</f>
        <v>0</v>
      </c>
      <c r="E20" s="239">
        <f>'Etanol (transposta)'!H18</f>
        <v>32</v>
      </c>
      <c r="F20" s="239">
        <f>'Etanol (transposta)'!Q18</f>
        <v>0</v>
      </c>
      <c r="G20" s="282">
        <f>'Etanol (transposta)'!F18/100</f>
        <v>0.86849999999999994</v>
      </c>
      <c r="H20" s="282">
        <f t="shared" si="6"/>
        <v>0.86849999999999994</v>
      </c>
      <c r="I20" s="284">
        <f t="shared" si="0"/>
        <v>1.0268402891579998E-3</v>
      </c>
      <c r="J20" s="279">
        <f t="shared" si="1"/>
        <v>0</v>
      </c>
      <c r="K20" s="234">
        <f>'Etanol (transposta)'!CI18</f>
        <v>1218952.76</v>
      </c>
      <c r="L20" s="21">
        <f>'Etanol (transposta)'!CL18</f>
        <v>30.51</v>
      </c>
      <c r="M20" s="21">
        <f>'Etanol (transposta)'!CK18</f>
        <v>0</v>
      </c>
      <c r="N20" s="234">
        <f t="shared" si="7"/>
        <v>37190248.707600005</v>
      </c>
      <c r="O20" s="234">
        <f t="shared" si="8"/>
        <v>0</v>
      </c>
      <c r="P20" s="234">
        <f t="shared" si="2"/>
        <v>38188.445736769921</v>
      </c>
      <c r="Q20" s="234">
        <f t="shared" si="3"/>
        <v>0</v>
      </c>
      <c r="R20" s="234">
        <f t="shared" si="4"/>
        <v>38188.445736769921</v>
      </c>
      <c r="S20" s="256"/>
      <c r="T20" s="234"/>
      <c r="U20" s="234">
        <v>44.33</v>
      </c>
      <c r="V20" s="234">
        <f t="shared" si="11"/>
        <v>44.33</v>
      </c>
      <c r="W20" s="234">
        <f t="shared" si="9"/>
        <v>45519.83001837413</v>
      </c>
      <c r="X20" s="234">
        <f t="shared" si="10"/>
        <v>0</v>
      </c>
      <c r="Y20" s="234">
        <f t="shared" si="5"/>
        <v>45519.83001837413</v>
      </c>
      <c r="AB20" s="285"/>
      <c r="AC20" s="285"/>
      <c r="AD20" s="286" t="s">
        <v>1736</v>
      </c>
      <c r="AE20" s="159">
        <v>1.9</v>
      </c>
      <c r="AF20" s="159">
        <v>1.9</v>
      </c>
      <c r="AG20" s="156"/>
      <c r="AH20" s="159">
        <v>1.9</v>
      </c>
      <c r="AI20" s="156"/>
      <c r="AJ20" s="157"/>
    </row>
    <row r="21" spans="2:36" x14ac:dyDescent="0.25">
      <c r="B21" s="136" t="s">
        <v>300</v>
      </c>
      <c r="C21" s="279">
        <f>'Etanol (transposta)'!M19/1000000</f>
        <v>5.8999999999999998E-5</v>
      </c>
      <c r="D21" s="279">
        <f>'Etanol (transposta)'!V19/1000000</f>
        <v>0</v>
      </c>
      <c r="E21" s="239">
        <f>'Etanol (transposta)'!H19</f>
        <v>28.4</v>
      </c>
      <c r="F21" s="239">
        <f>'Etanol (transposta)'!Q19</f>
        <v>0</v>
      </c>
      <c r="G21" s="282">
        <f>'Etanol (transposta)'!F19/100</f>
        <v>0.95930000000000004</v>
      </c>
      <c r="H21" s="282">
        <f t="shared" si="6"/>
        <v>0.95930000000000004</v>
      </c>
      <c r="I21" s="284">
        <f t="shared" si="0"/>
        <v>1.2078966281539999E-3</v>
      </c>
      <c r="J21" s="279">
        <f t="shared" si="1"/>
        <v>0</v>
      </c>
      <c r="K21" s="234">
        <f>'Etanol (transposta)'!CI19</f>
        <v>3265051.47</v>
      </c>
      <c r="L21" s="21">
        <f>'Etanol (transposta)'!CL19</f>
        <v>40.46</v>
      </c>
      <c r="M21" s="21">
        <f>'Etanol (transposta)'!CK19</f>
        <v>0</v>
      </c>
      <c r="N21" s="234">
        <f t="shared" si="7"/>
        <v>132103982.47620001</v>
      </c>
      <c r="O21" s="234">
        <f t="shared" si="8"/>
        <v>0</v>
      </c>
      <c r="P21" s="234">
        <f t="shared" si="2"/>
        <v>159567.95499871709</v>
      </c>
      <c r="Q21" s="234">
        <f t="shared" si="3"/>
        <v>0</v>
      </c>
      <c r="R21" s="234">
        <f t="shared" si="4"/>
        <v>159567.95499871709</v>
      </c>
      <c r="S21" s="256"/>
      <c r="T21" s="234"/>
      <c r="U21" s="234">
        <v>116.4</v>
      </c>
      <c r="V21" s="234">
        <f t="shared" si="11"/>
        <v>116.4</v>
      </c>
      <c r="W21" s="234">
        <f t="shared" si="9"/>
        <v>140599.16751712558</v>
      </c>
      <c r="X21" s="234">
        <f t="shared" si="10"/>
        <v>0</v>
      </c>
      <c r="Y21" s="234">
        <f t="shared" si="5"/>
        <v>140599.16751712558</v>
      </c>
      <c r="AB21" s="285"/>
      <c r="AC21" s="285"/>
      <c r="AD21" s="286" t="s">
        <v>1737</v>
      </c>
      <c r="AE21" s="159">
        <v>0.7</v>
      </c>
      <c r="AF21" s="159">
        <v>0.7</v>
      </c>
      <c r="AG21" s="156"/>
      <c r="AH21" s="159">
        <v>0.7</v>
      </c>
      <c r="AI21" s="156"/>
      <c r="AJ21" s="157"/>
    </row>
    <row r="22" spans="2:36" x14ac:dyDescent="0.25">
      <c r="B22" s="136" t="s">
        <v>302</v>
      </c>
      <c r="C22" s="279">
        <f>'Etanol (transposta)'!M20/1000000</f>
        <v>6.5099999999999997E-5</v>
      </c>
      <c r="D22" s="279">
        <v>0</v>
      </c>
      <c r="E22" s="239">
        <f>'Etanol (transposta)'!H20</f>
        <v>22.3</v>
      </c>
      <c r="F22" s="239">
        <f>'Etanol (transposta)'!Q20</f>
        <v>0.4</v>
      </c>
      <c r="G22" s="282">
        <f>'Etanol (transposta)'!F20/100</f>
        <v>1</v>
      </c>
      <c r="H22" s="282">
        <f t="shared" si="6"/>
        <v>1</v>
      </c>
      <c r="I22" s="284">
        <f t="shared" si="0"/>
        <v>1.3893264419999999E-3</v>
      </c>
      <c r="J22" s="279">
        <f t="shared" si="1"/>
        <v>0</v>
      </c>
      <c r="K22" s="234">
        <f>'Etanol (transposta)'!CI20</f>
        <v>2110558.2599999998</v>
      </c>
      <c r="L22" s="21">
        <f>'Etanol (transposta)'!CL20</f>
        <v>79.290000000000006</v>
      </c>
      <c r="M22" s="21">
        <f>'Etanol (transposta)'!CK20</f>
        <v>0</v>
      </c>
      <c r="N22" s="234">
        <f t="shared" si="7"/>
        <v>167346164.43540001</v>
      </c>
      <c r="O22" s="234">
        <f t="shared" si="8"/>
        <v>0</v>
      </c>
      <c r="P22" s="234">
        <f t="shared" si="2"/>
        <v>232498.45121738123</v>
      </c>
      <c r="Q22" s="234">
        <f t="shared" si="3"/>
        <v>0</v>
      </c>
      <c r="R22" s="234">
        <f t="shared" si="4"/>
        <v>232498.45121738123</v>
      </c>
      <c r="S22" s="256"/>
      <c r="T22" s="234"/>
      <c r="U22" s="234">
        <v>152.88999999999999</v>
      </c>
      <c r="V22" s="234">
        <f t="shared" si="11"/>
        <v>152.88999999999999</v>
      </c>
      <c r="W22" s="234">
        <f t="shared" si="9"/>
        <v>212414.11971737997</v>
      </c>
      <c r="X22" s="234">
        <f t="shared" si="10"/>
        <v>0</v>
      </c>
      <c r="Y22" s="234">
        <f t="shared" si="5"/>
        <v>212414.11971737997</v>
      </c>
      <c r="AB22" s="285"/>
      <c r="AC22" s="285"/>
      <c r="AD22" s="286" t="s">
        <v>1738</v>
      </c>
      <c r="AE22" s="160">
        <f>AE18+AE19+AE20+AE21</f>
        <v>29.5</v>
      </c>
      <c r="AF22" s="160">
        <f>AF18+AF19+AF20+AF21</f>
        <v>29</v>
      </c>
      <c r="AG22" s="156"/>
      <c r="AH22" s="160">
        <f>AH18+AH19+AH20+AH21</f>
        <v>29</v>
      </c>
      <c r="AI22" s="156"/>
      <c r="AJ22" s="157"/>
    </row>
    <row r="23" spans="2:36" x14ac:dyDescent="0.25">
      <c r="B23" s="136" t="s">
        <v>306</v>
      </c>
      <c r="C23" s="279">
        <f>'Etanol (transposta)'!M21/1000000</f>
        <v>6.3E-5</v>
      </c>
      <c r="D23" s="279">
        <v>0</v>
      </c>
      <c r="E23" s="239">
        <f>'Etanol (transposta)'!H21</f>
        <v>24.4</v>
      </c>
      <c r="F23" s="239">
        <f>'Etanol (transposta)'!Q21</f>
        <v>0.4</v>
      </c>
      <c r="G23" s="282">
        <f>'Etanol (transposta)'!F21/100</f>
        <v>1</v>
      </c>
      <c r="H23" s="282">
        <f t="shared" si="6"/>
        <v>1</v>
      </c>
      <c r="I23" s="284">
        <f t="shared" si="0"/>
        <v>1.3445094599999999E-3</v>
      </c>
      <c r="J23" s="279">
        <f t="shared" si="1"/>
        <v>0</v>
      </c>
      <c r="K23" s="234">
        <f>'Etanol (transposta)'!CI21</f>
        <v>2179977.6800000002</v>
      </c>
      <c r="L23" s="21">
        <f>'Etanol (transposta)'!CL21</f>
        <v>81.099999999999994</v>
      </c>
      <c r="M23" s="21">
        <f>'Etanol (transposta)'!CK21</f>
        <v>0</v>
      </c>
      <c r="N23" s="234">
        <f t="shared" si="7"/>
        <v>176796189.84799999</v>
      </c>
      <c r="O23" s="234">
        <f t="shared" si="8"/>
        <v>0</v>
      </c>
      <c r="P23" s="234">
        <f t="shared" si="2"/>
        <v>237704.14974259192</v>
      </c>
      <c r="Q23" s="234">
        <f t="shared" si="3"/>
        <v>0</v>
      </c>
      <c r="R23" s="234">
        <f t="shared" si="4"/>
        <v>237704.14974259192</v>
      </c>
      <c r="S23" s="256"/>
      <c r="T23" s="234"/>
      <c r="U23" s="234">
        <v>145.51</v>
      </c>
      <c r="V23" s="234">
        <f t="shared" si="11"/>
        <v>145.51</v>
      </c>
      <c r="W23" s="234">
        <f t="shared" si="9"/>
        <v>195639.57152459997</v>
      </c>
      <c r="X23" s="234">
        <f t="shared" si="10"/>
        <v>0</v>
      </c>
      <c r="Y23" s="234">
        <f t="shared" si="5"/>
        <v>195639.57152459997</v>
      </c>
      <c r="AB23" s="285"/>
      <c r="AC23" s="285"/>
      <c r="AD23" s="286" t="s">
        <v>1739</v>
      </c>
      <c r="AE23" s="159">
        <v>25.8</v>
      </c>
      <c r="AF23" s="159">
        <v>25.3</v>
      </c>
      <c r="AG23" s="156"/>
      <c r="AH23" s="159">
        <v>25.3</v>
      </c>
      <c r="AI23" s="156"/>
      <c r="AJ23" s="157"/>
    </row>
    <row r="24" spans="2:36" x14ac:dyDescent="0.25">
      <c r="B24" s="136" t="s">
        <v>308</v>
      </c>
      <c r="C24" s="279">
        <f>'Etanol (transposta)'!M22/1000000</f>
        <v>6.2700000000000006E-5</v>
      </c>
      <c r="D24" s="279">
        <v>0</v>
      </c>
      <c r="E24" s="239">
        <f>'Etanol (transposta)'!H22</f>
        <v>24.7</v>
      </c>
      <c r="F24" s="239">
        <f>'Etanol (transposta)'!Q22</f>
        <v>0.4</v>
      </c>
      <c r="G24" s="282">
        <f>'Etanol (transposta)'!F22/100</f>
        <v>0.52900000000000003</v>
      </c>
      <c r="H24" s="282">
        <f t="shared" si="6"/>
        <v>0.52900000000000003</v>
      </c>
      <c r="I24" s="284">
        <f t="shared" si="0"/>
        <v>7.0785862098600015E-4</v>
      </c>
      <c r="J24" s="279">
        <f t="shared" si="1"/>
        <v>0</v>
      </c>
      <c r="K24" s="234">
        <f>'Etanol (transposta)'!CI22</f>
        <v>603201.44999999995</v>
      </c>
      <c r="L24" s="21">
        <f>'Etanol (transposta)'!CL22</f>
        <v>87.53</v>
      </c>
      <c r="M24" s="21">
        <f>'Etanol (transposta)'!CK22</f>
        <v>0</v>
      </c>
      <c r="N24" s="234">
        <f t="shared" si="7"/>
        <v>52798222.918499999</v>
      </c>
      <c r="O24" s="234">
        <f t="shared" si="8"/>
        <v>0</v>
      </c>
      <c r="P24" s="234">
        <f t="shared" si="2"/>
        <v>37373.67726560084</v>
      </c>
      <c r="Q24" s="234">
        <f t="shared" si="3"/>
        <v>0</v>
      </c>
      <c r="R24" s="234">
        <f t="shared" si="4"/>
        <v>37373.67726560084</v>
      </c>
      <c r="S24" s="256"/>
      <c r="T24" s="234"/>
      <c r="U24" s="234">
        <v>73.5</v>
      </c>
      <c r="V24" s="234">
        <f t="shared" si="11"/>
        <v>73.5</v>
      </c>
      <c r="W24" s="234">
        <f t="shared" si="9"/>
        <v>52027.608642471008</v>
      </c>
      <c r="X24" s="234">
        <f t="shared" si="10"/>
        <v>0</v>
      </c>
      <c r="Y24" s="234">
        <f t="shared" si="5"/>
        <v>52027.608642471008</v>
      </c>
      <c r="AB24" s="285"/>
      <c r="AC24" s="285"/>
      <c r="AD24" s="286" t="s">
        <v>1740</v>
      </c>
      <c r="AE24" s="159">
        <v>1.1000000000000001</v>
      </c>
      <c r="AF24" s="159">
        <v>1.1000000000000001</v>
      </c>
      <c r="AG24" s="156"/>
      <c r="AH24" s="159">
        <v>1.1000000000000001</v>
      </c>
      <c r="AI24" s="156"/>
      <c r="AJ24" s="154"/>
    </row>
    <row r="25" spans="2:36" x14ac:dyDescent="0.25">
      <c r="B25" s="136" t="s">
        <v>312</v>
      </c>
      <c r="C25" s="279">
        <f>'Etanol (transposta)'!M23/1000000</f>
        <v>4.9799999999999998E-5</v>
      </c>
      <c r="D25" s="279">
        <v>0</v>
      </c>
      <c r="E25" s="239">
        <f>'Etanol (transposta)'!H23</f>
        <v>37.6</v>
      </c>
      <c r="F25" s="239">
        <f>'Etanol (transposta)'!Q23</f>
        <v>0.4</v>
      </c>
      <c r="G25" s="282">
        <f>'Etanol (transposta)'!F23/100</f>
        <v>0.86540000000000006</v>
      </c>
      <c r="H25" s="282">
        <f t="shared" si="6"/>
        <v>0.86540000000000006</v>
      </c>
      <c r="I25" s="284">
        <f t="shared" si="0"/>
        <v>9.1974947042640007E-4</v>
      </c>
      <c r="J25" s="279">
        <f t="shared" si="1"/>
        <v>0</v>
      </c>
      <c r="K25" s="234">
        <f>'Etanol (transposta)'!CI23</f>
        <v>1385009.86</v>
      </c>
      <c r="L25" s="21">
        <f>'Etanol (transposta)'!CL23</f>
        <v>43.89</v>
      </c>
      <c r="M25" s="21">
        <f>'Etanol (transposta)'!CK23</f>
        <v>0</v>
      </c>
      <c r="N25" s="234">
        <f t="shared" si="7"/>
        <v>60788082.755400002</v>
      </c>
      <c r="O25" s="234">
        <f t="shared" si="8"/>
        <v>0</v>
      </c>
      <c r="P25" s="234">
        <f t="shared" si="2"/>
        <v>55909.806922515338</v>
      </c>
      <c r="Q25" s="234">
        <f t="shared" si="3"/>
        <v>0</v>
      </c>
      <c r="R25" s="234">
        <f t="shared" si="4"/>
        <v>55909.806922515338</v>
      </c>
      <c r="S25" s="256"/>
      <c r="T25" s="234"/>
      <c r="U25" s="234">
        <v>67.22</v>
      </c>
      <c r="V25" s="234">
        <f t="shared" si="11"/>
        <v>67.22</v>
      </c>
      <c r="W25" s="234">
        <f t="shared" si="9"/>
        <v>61825.559402062616</v>
      </c>
      <c r="X25" s="234">
        <f t="shared" si="10"/>
        <v>0</v>
      </c>
      <c r="Y25" s="234">
        <f t="shared" si="5"/>
        <v>61825.559402062616</v>
      </c>
      <c r="AB25" s="285"/>
      <c r="AC25" s="285"/>
      <c r="AD25" s="286" t="s">
        <v>1741</v>
      </c>
      <c r="AE25" s="159">
        <v>1.7</v>
      </c>
      <c r="AF25" s="159">
        <v>1.7</v>
      </c>
      <c r="AG25" s="156"/>
      <c r="AH25" s="159">
        <v>1.7</v>
      </c>
      <c r="AI25" s="156"/>
      <c r="AJ25" s="154"/>
    </row>
    <row r="26" spans="2:36" ht="15.75" x14ac:dyDescent="0.25">
      <c r="B26" s="136" t="s">
        <v>316</v>
      </c>
      <c r="C26" s="279">
        <f>'Etanol (transposta)'!M24/1000000</f>
        <v>6.6799999999999997E-5</v>
      </c>
      <c r="D26" s="279">
        <f>'Etanol (transposta)'!V24/1000000</f>
        <v>6.7099999999999991E-5</v>
      </c>
      <c r="E26" s="239">
        <f>'Etanol (transposta)'!H24</f>
        <v>20.6</v>
      </c>
      <c r="F26" s="239">
        <f>'Etanol (transposta)'!Q24</f>
        <v>20.3</v>
      </c>
      <c r="G26" s="282">
        <f>'Etanol (transposta)'!F24/100</f>
        <v>0.98140000000000005</v>
      </c>
      <c r="H26" s="282">
        <f t="shared" si="6"/>
        <v>0.98140000000000005</v>
      </c>
      <c r="I26" s="284">
        <f t="shared" si="0"/>
        <v>1.3990905684784E-3</v>
      </c>
      <c r="J26" s="279">
        <f t="shared" si="1"/>
        <v>1.4720318771003999E-3</v>
      </c>
      <c r="K26" s="234">
        <f>'Etanol (transposta)'!CI24</f>
        <v>2824671.34</v>
      </c>
      <c r="L26" s="21">
        <f>'Etanol (transposta)'!CL24</f>
        <v>18.93</v>
      </c>
      <c r="M26" s="21">
        <f>'Etanol (transposta)'!CK24</f>
        <v>6.33</v>
      </c>
      <c r="N26" s="234">
        <f t="shared" si="7"/>
        <v>53471028.466199994</v>
      </c>
      <c r="O26" s="234">
        <f t="shared" si="8"/>
        <v>17880169.582199998</v>
      </c>
      <c r="P26" s="234">
        <f t="shared" si="2"/>
        <v>74810.811613900456</v>
      </c>
      <c r="Q26" s="234">
        <f t="shared" si="3"/>
        <v>26320.179592959335</v>
      </c>
      <c r="R26" s="234">
        <f t="shared" si="4"/>
        <v>101130.99120685979</v>
      </c>
      <c r="S26" s="256"/>
      <c r="T26" s="234">
        <v>29.7</v>
      </c>
      <c r="U26" s="234">
        <v>51.19</v>
      </c>
      <c r="V26" s="234">
        <f t="shared" si="11"/>
        <v>80.89</v>
      </c>
      <c r="W26" s="234">
        <f t="shared" si="9"/>
        <v>71619.446200409293</v>
      </c>
      <c r="X26" s="234">
        <f t="shared" si="10"/>
        <v>43719.346749881879</v>
      </c>
      <c r="Y26" s="234">
        <f t="shared" si="5"/>
        <v>115338.79295029117</v>
      </c>
      <c r="Z26" s="271"/>
      <c r="AA26" s="271"/>
      <c r="AB26" s="285"/>
      <c r="AC26" s="285"/>
      <c r="AD26" s="286" t="s">
        <v>1742</v>
      </c>
      <c r="AE26" s="159">
        <v>0.4</v>
      </c>
      <c r="AF26" s="159">
        <v>0.4</v>
      </c>
      <c r="AG26" s="156"/>
      <c r="AH26" s="159">
        <v>0.4</v>
      </c>
      <c r="AI26" s="154"/>
      <c r="AJ26" s="154"/>
    </row>
    <row r="27" spans="2:36" ht="15.75" x14ac:dyDescent="0.25">
      <c r="B27" s="136" t="s">
        <v>320</v>
      </c>
      <c r="C27" s="279">
        <f>'Etanol (transposta)'!M25/1000000</f>
        <v>4.8999999999999998E-5</v>
      </c>
      <c r="D27" s="279">
        <v>0</v>
      </c>
      <c r="E27" s="239">
        <f>'Etanol (transposta)'!H25</f>
        <v>38.4</v>
      </c>
      <c r="F27" s="239">
        <f>'Etanol (transposta)'!Q25</f>
        <v>0.4</v>
      </c>
      <c r="G27" s="282">
        <f>'Etanol (transposta)'!F25/100</f>
        <v>0.86699999999999999</v>
      </c>
      <c r="H27" s="282">
        <f t="shared" si="6"/>
        <v>0.86699999999999999</v>
      </c>
      <c r="I27" s="284">
        <f t="shared" si="0"/>
        <v>9.066475458599999E-4</v>
      </c>
      <c r="J27" s="279">
        <f t="shared" si="1"/>
        <v>0</v>
      </c>
      <c r="K27" s="234">
        <f>'Etanol (transposta)'!CI25</f>
        <v>2364908.75</v>
      </c>
      <c r="L27" s="21">
        <f>'Etanol (transposta)'!CL25</f>
        <v>45.68</v>
      </c>
      <c r="M27" s="21">
        <f>'Etanol (transposta)'!CK25</f>
        <v>0</v>
      </c>
      <c r="N27" s="234">
        <f t="shared" si="7"/>
        <v>108029031.7</v>
      </c>
      <c r="O27" s="234">
        <f t="shared" si="8"/>
        <v>0</v>
      </c>
      <c r="P27" s="234">
        <f t="shared" si="2"/>
        <v>97944.256472437133</v>
      </c>
      <c r="Q27" s="234">
        <f t="shared" si="3"/>
        <v>0</v>
      </c>
      <c r="R27" s="234">
        <f t="shared" si="4"/>
        <v>97944.256472437133</v>
      </c>
      <c r="S27" s="256"/>
      <c r="T27" s="234"/>
      <c r="U27" s="234">
        <v>92.64</v>
      </c>
      <c r="V27" s="234">
        <f t="shared" si="11"/>
        <v>92.64</v>
      </c>
      <c r="W27" s="234">
        <f t="shared" si="9"/>
        <v>83991.828648470386</v>
      </c>
      <c r="X27" s="234">
        <f t="shared" si="10"/>
        <v>0</v>
      </c>
      <c r="Y27" s="234">
        <f t="shared" si="5"/>
        <v>83991.828648470386</v>
      </c>
      <c r="Z27" s="271"/>
      <c r="AA27" s="271"/>
      <c r="AB27" s="285"/>
      <c r="AC27" s="285"/>
      <c r="AD27" s="286" t="s">
        <v>1743</v>
      </c>
      <c r="AE27" s="160">
        <f>AE23+AE24+AE25+AE26</f>
        <v>29</v>
      </c>
      <c r="AF27" s="160">
        <f>AF23+AF24+AF25+AF26</f>
        <v>28.5</v>
      </c>
      <c r="AG27" s="156"/>
      <c r="AH27" s="160">
        <f>AH23+AH24+AH25+AH26</f>
        <v>28.5</v>
      </c>
      <c r="AI27" s="154"/>
      <c r="AJ27" s="154"/>
    </row>
    <row r="28" spans="2:36" ht="15.75" x14ac:dyDescent="0.25">
      <c r="B28" s="136" t="s">
        <v>324</v>
      </c>
      <c r="C28" s="279">
        <f>'Etanol (transposta)'!M26/1000000</f>
        <v>6.3899999999999995E-5</v>
      </c>
      <c r="D28" s="279">
        <v>0</v>
      </c>
      <c r="E28" s="239">
        <f>'Etanol (transposta)'!H26</f>
        <v>23.5</v>
      </c>
      <c r="F28" s="239">
        <f>'Etanol (transposta)'!Q26</f>
        <v>0.4</v>
      </c>
      <c r="G28" s="282">
        <f>'Etanol (transposta)'!F26/100</f>
        <v>0.89080000000000004</v>
      </c>
      <c r="H28" s="282">
        <f t="shared" si="6"/>
        <v>0.89080000000000004</v>
      </c>
      <c r="I28" s="284">
        <f t="shared" si="0"/>
        <v>1.2147988702104001E-3</v>
      </c>
      <c r="J28" s="279">
        <f t="shared" si="1"/>
        <v>0</v>
      </c>
      <c r="K28" s="234">
        <f>'Etanol (transposta)'!CI26</f>
        <v>1881523.6</v>
      </c>
      <c r="L28" s="21">
        <f>'Etanol (transposta)'!CL26</f>
        <v>72.72</v>
      </c>
      <c r="M28" s="21">
        <f>'Etanol (transposta)'!CK26</f>
        <v>0</v>
      </c>
      <c r="N28" s="234">
        <f t="shared" si="7"/>
        <v>136824396.192</v>
      </c>
      <c r="O28" s="234">
        <f t="shared" si="8"/>
        <v>0</v>
      </c>
      <c r="P28" s="234">
        <f t="shared" si="2"/>
        <v>166214.12191126175</v>
      </c>
      <c r="Q28" s="234">
        <f t="shared" si="3"/>
        <v>0</v>
      </c>
      <c r="R28" s="234">
        <f t="shared" si="4"/>
        <v>166214.12191126175</v>
      </c>
      <c r="S28" s="256"/>
      <c r="T28" s="234"/>
      <c r="U28" s="234"/>
      <c r="V28" s="234">
        <f t="shared" si="11"/>
        <v>0</v>
      </c>
      <c r="W28" s="234">
        <f t="shared" si="9"/>
        <v>0</v>
      </c>
      <c r="X28" s="234">
        <f t="shared" si="10"/>
        <v>0</v>
      </c>
      <c r="Y28" s="234">
        <f t="shared" si="5"/>
        <v>0</v>
      </c>
      <c r="Z28" s="271"/>
      <c r="AA28" s="271"/>
      <c r="AB28" s="285"/>
      <c r="AC28" s="285"/>
      <c r="AD28" s="286" t="s">
        <v>1744</v>
      </c>
      <c r="AE28" s="161">
        <v>0.95589999999999997</v>
      </c>
      <c r="AF28" s="161">
        <v>0.95589999999999997</v>
      </c>
      <c r="AG28" s="154"/>
      <c r="AH28" s="161">
        <v>0.95589999999999997</v>
      </c>
      <c r="AI28" s="154"/>
      <c r="AJ28" s="154"/>
    </row>
    <row r="29" spans="2:36" ht="15.75" x14ac:dyDescent="0.25">
      <c r="B29" s="136" t="s">
        <v>328</v>
      </c>
      <c r="C29" s="279">
        <f>'Etanol (transposta)'!M27/1000000</f>
        <v>6.5400000000000004E-5</v>
      </c>
      <c r="D29" s="279">
        <v>0</v>
      </c>
      <c r="E29" s="239">
        <f>'Etanol (transposta)'!H27</f>
        <v>22</v>
      </c>
      <c r="F29" s="239">
        <f>'Etanol (transposta)'!Q27</f>
        <v>0.4</v>
      </c>
      <c r="G29" s="282">
        <f>'Etanol (transposta)'!F27/100</f>
        <v>0.98049999999999993</v>
      </c>
      <c r="H29" s="282">
        <f t="shared" si="6"/>
        <v>0.98049999999999993</v>
      </c>
      <c r="I29" s="284">
        <f t="shared" si="0"/>
        <v>1.3685121550739998E-3</v>
      </c>
      <c r="J29" s="279">
        <f t="shared" si="1"/>
        <v>0</v>
      </c>
      <c r="K29" s="234">
        <f>'Etanol (transposta)'!CI27</f>
        <v>1142423.02</v>
      </c>
      <c r="L29" s="21">
        <f>'Etanol (transposta)'!CL27</f>
        <v>81.650000000000006</v>
      </c>
      <c r="M29" s="21">
        <f>'Etanol (transposta)'!CK27</f>
        <v>0</v>
      </c>
      <c r="N29" s="234">
        <f t="shared" si="7"/>
        <v>93278839.583000004</v>
      </c>
      <c r="O29" s="234">
        <f t="shared" si="8"/>
        <v>0</v>
      </c>
      <c r="P29" s="234">
        <f t="shared" si="2"/>
        <v>127653.22578053325</v>
      </c>
      <c r="Q29" s="234">
        <f t="shared" si="3"/>
        <v>0</v>
      </c>
      <c r="R29" s="234">
        <f t="shared" si="4"/>
        <v>127653.22578053325</v>
      </c>
      <c r="S29" s="256"/>
      <c r="T29" s="234"/>
      <c r="U29" s="234">
        <v>87.76</v>
      </c>
      <c r="V29" s="234">
        <f t="shared" si="11"/>
        <v>87.76</v>
      </c>
      <c r="W29" s="234">
        <f t="shared" si="9"/>
        <v>120100.62672929422</v>
      </c>
      <c r="X29" s="234">
        <f t="shared" si="10"/>
        <v>0</v>
      </c>
      <c r="Y29" s="234">
        <f t="shared" si="5"/>
        <v>120100.62672929422</v>
      </c>
      <c r="Z29" s="271"/>
      <c r="AA29" s="271"/>
      <c r="AB29" s="285"/>
      <c r="AC29" s="285"/>
      <c r="AD29" s="286" t="s">
        <v>1745</v>
      </c>
      <c r="AE29" s="161">
        <v>0.95589999999999997</v>
      </c>
      <c r="AF29" s="161">
        <v>0.95589999999999997</v>
      </c>
      <c r="AG29" s="154"/>
      <c r="AH29" s="161">
        <v>0.95589999999999997</v>
      </c>
      <c r="AI29" s="154"/>
      <c r="AJ29" s="154"/>
    </row>
    <row r="30" spans="2:36" ht="15.75" x14ac:dyDescent="0.25">
      <c r="B30" s="136" t="s">
        <v>333</v>
      </c>
      <c r="C30" s="279">
        <f>'Etanol (transposta)'!M28/1000000</f>
        <v>6.7000000000000002E-5</v>
      </c>
      <c r="D30" s="279">
        <v>0</v>
      </c>
      <c r="E30" s="239">
        <f>'Etanol (transposta)'!H28</f>
        <v>20.399999999999999</v>
      </c>
      <c r="F30" s="239">
        <f>'Etanol (transposta)'!Q28</f>
        <v>0.4</v>
      </c>
      <c r="G30" s="282">
        <f>'Etanol (transposta)'!F28/100</f>
        <v>1</v>
      </c>
      <c r="H30" s="282">
        <f t="shared" si="6"/>
        <v>1</v>
      </c>
      <c r="I30" s="284">
        <f t="shared" si="0"/>
        <v>1.42987514E-3</v>
      </c>
      <c r="J30" s="279">
        <f t="shared" si="1"/>
        <v>0</v>
      </c>
      <c r="K30" s="234">
        <f>'Etanol (transposta)'!CI28</f>
        <v>1413338.88</v>
      </c>
      <c r="L30" s="21">
        <f>'Etanol (transposta)'!CL28</f>
        <v>88.83</v>
      </c>
      <c r="M30" s="21">
        <f>'Etanol (transposta)'!CK28</f>
        <v>0</v>
      </c>
      <c r="N30" s="234">
        <f t="shared" si="7"/>
        <v>125546892.71039999</v>
      </c>
      <c r="O30" s="234">
        <f t="shared" si="8"/>
        <v>0</v>
      </c>
      <c r="P30" s="234">
        <f t="shared" si="2"/>
        <v>179516.38079084817</v>
      </c>
      <c r="Q30" s="234">
        <f t="shared" si="3"/>
        <v>0</v>
      </c>
      <c r="R30" s="234">
        <f t="shared" si="4"/>
        <v>179516.38079084817</v>
      </c>
      <c r="S30" s="256"/>
      <c r="T30" s="234">
        <v>63.83</v>
      </c>
      <c r="U30" s="234">
        <v>86.79</v>
      </c>
      <c r="V30" s="234">
        <f t="shared" si="11"/>
        <v>150.62</v>
      </c>
      <c r="W30" s="234">
        <f t="shared" si="9"/>
        <v>124098.86340060002</v>
      </c>
      <c r="X30" s="234">
        <f t="shared" si="10"/>
        <v>0</v>
      </c>
      <c r="Y30" s="234">
        <f t="shared" si="5"/>
        <v>124098.86340060002</v>
      </c>
      <c r="Z30" s="271"/>
      <c r="AA30" s="271"/>
      <c r="AB30" s="285"/>
      <c r="AC30" s="285"/>
      <c r="AD30" s="286" t="s">
        <v>1746</v>
      </c>
      <c r="AE30" s="162">
        <v>0.80900000000000005</v>
      </c>
      <c r="AF30" s="162">
        <v>0.80900000000000005</v>
      </c>
      <c r="AG30" s="154"/>
      <c r="AH30" s="162">
        <v>0.80900000000000005</v>
      </c>
      <c r="AI30" s="154"/>
      <c r="AJ30" s="154"/>
    </row>
    <row r="31" spans="2:36" ht="15.75" x14ac:dyDescent="0.25">
      <c r="B31" s="136" t="s">
        <v>337</v>
      </c>
      <c r="C31" s="279">
        <f>'Etanol (transposta)'!M29/1000000</f>
        <v>6.05E-5</v>
      </c>
      <c r="D31" s="279">
        <v>0</v>
      </c>
      <c r="E31" s="239">
        <f>'Etanol (transposta)'!H29</f>
        <v>26.9</v>
      </c>
      <c r="F31" s="239">
        <f>'Etanol (transposta)'!Q29</f>
        <v>0.4</v>
      </c>
      <c r="G31" s="282">
        <f>'Etanol (transposta)'!F29/100</f>
        <v>0.75989999999999991</v>
      </c>
      <c r="H31" s="282">
        <f t="shared" si="6"/>
        <v>0.75989999999999991</v>
      </c>
      <c r="I31" s="284">
        <f t="shared" si="0"/>
        <v>9.8114937600899993E-4</v>
      </c>
      <c r="J31" s="279">
        <f t="shared" si="1"/>
        <v>0</v>
      </c>
      <c r="K31" s="234">
        <f>'Etanol (transposta)'!CI29</f>
        <v>3905235.12</v>
      </c>
      <c r="L31" s="21">
        <f>'Etanol (transposta)'!CL29</f>
        <v>47.08</v>
      </c>
      <c r="M31" s="21">
        <f>'Etanol (transposta)'!CK29</f>
        <v>0</v>
      </c>
      <c r="N31" s="234">
        <f t="shared" si="7"/>
        <v>183858469.44960001</v>
      </c>
      <c r="O31" s="234">
        <f t="shared" si="8"/>
        <v>0</v>
      </c>
      <c r="P31" s="234">
        <f t="shared" si="2"/>
        <v>180392.62257444483</v>
      </c>
      <c r="Q31" s="234">
        <f t="shared" si="3"/>
        <v>0</v>
      </c>
      <c r="R31" s="234">
        <f t="shared" si="4"/>
        <v>180392.62257444483</v>
      </c>
      <c r="S31" s="256"/>
      <c r="T31" s="234">
        <v>129.62</v>
      </c>
      <c r="U31" s="234">
        <v>66.95</v>
      </c>
      <c r="V31" s="234">
        <f t="shared" si="11"/>
        <v>196.57</v>
      </c>
      <c r="W31" s="234">
        <f t="shared" si="9"/>
        <v>65687.950723802554</v>
      </c>
      <c r="X31" s="234">
        <f t="shared" si="10"/>
        <v>0</v>
      </c>
      <c r="Y31" s="234">
        <f t="shared" si="5"/>
        <v>65687.950723802554</v>
      </c>
      <c r="Z31" s="271"/>
      <c r="AA31" s="271"/>
      <c r="AB31" s="285"/>
      <c r="AC31" s="285"/>
      <c r="AD31" s="286" t="s">
        <v>1747</v>
      </c>
      <c r="AE31" s="158">
        <f>AE30/1000</f>
        <v>8.0900000000000004E-4</v>
      </c>
      <c r="AF31" s="158">
        <f>AF30/1000</f>
        <v>8.0900000000000004E-4</v>
      </c>
      <c r="AG31" s="154"/>
      <c r="AH31" s="158">
        <f>AH30/1000</f>
        <v>8.0900000000000004E-4</v>
      </c>
      <c r="AI31" s="154"/>
      <c r="AJ31" s="154"/>
    </row>
    <row r="32" spans="2:36" ht="15.75" x14ac:dyDescent="0.25">
      <c r="B32" s="136" t="s">
        <v>341</v>
      </c>
      <c r="C32" s="279">
        <f>'Etanol (transposta)'!M30/1000000</f>
        <v>6.3799999999999992E-5</v>
      </c>
      <c r="D32" s="279">
        <v>0</v>
      </c>
      <c r="E32" s="239">
        <f>'Etanol (transposta)'!H30</f>
        <v>23.6</v>
      </c>
      <c r="F32" s="239">
        <f>'Etanol (transposta)'!Q30</f>
        <v>0.4</v>
      </c>
      <c r="G32" s="282">
        <f>'Etanol (transposta)'!F30/100</f>
        <v>0.83889999999999998</v>
      </c>
      <c r="H32" s="282">
        <f t="shared" si="6"/>
        <v>0.83889999999999998</v>
      </c>
      <c r="I32" s="284">
        <f t="shared" si="0"/>
        <v>1.1422316397843998E-3</v>
      </c>
      <c r="J32" s="279">
        <f t="shared" si="1"/>
        <v>0</v>
      </c>
      <c r="K32" s="234">
        <f>'Etanol (transposta)'!CI30</f>
        <v>1191001.51</v>
      </c>
      <c r="L32" s="21">
        <f>'Etanol (transposta)'!CL30</f>
        <v>57.2</v>
      </c>
      <c r="M32" s="21">
        <f>'Etanol (transposta)'!CK30</f>
        <v>0</v>
      </c>
      <c r="N32" s="234">
        <f t="shared" si="7"/>
        <v>68125286.372000009</v>
      </c>
      <c r="O32" s="234">
        <f t="shared" si="8"/>
        <v>0</v>
      </c>
      <c r="P32" s="234">
        <f t="shared" si="2"/>
        <v>77814.857563471392</v>
      </c>
      <c r="Q32" s="234">
        <f t="shared" si="3"/>
        <v>0</v>
      </c>
      <c r="R32" s="234">
        <f t="shared" si="4"/>
        <v>77814.857563471392</v>
      </c>
      <c r="S32" s="256"/>
      <c r="T32" s="234"/>
      <c r="U32" s="234">
        <v>58.73</v>
      </c>
      <c r="V32" s="234">
        <f t="shared" si="11"/>
        <v>58.73</v>
      </c>
      <c r="W32" s="234">
        <f t="shared" si="9"/>
        <v>67083.264204537787</v>
      </c>
      <c r="X32" s="234">
        <f t="shared" si="10"/>
        <v>0</v>
      </c>
      <c r="Y32" s="234">
        <f t="shared" si="5"/>
        <v>67083.264204537787</v>
      </c>
      <c r="Z32" s="271"/>
      <c r="AA32" s="271"/>
      <c r="AB32" s="285"/>
      <c r="AC32" s="285"/>
      <c r="AD32" s="286" t="s">
        <v>1748</v>
      </c>
      <c r="AE32" s="162">
        <v>0.79100000000000004</v>
      </c>
      <c r="AF32" s="162">
        <v>0.79100000000000004</v>
      </c>
      <c r="AG32" s="154"/>
      <c r="AH32" s="162">
        <v>0.79100000000000004</v>
      </c>
      <c r="AI32" s="154"/>
      <c r="AJ32" s="154"/>
    </row>
    <row r="33" spans="2:36" ht="15.75" x14ac:dyDescent="0.25">
      <c r="B33" s="136" t="s">
        <v>345</v>
      </c>
      <c r="C33" s="279">
        <f>'Etanol (transposta)'!M31/1000000</f>
        <v>4.9700000000000002E-5</v>
      </c>
      <c r="D33" s="279">
        <v>0</v>
      </c>
      <c r="E33" s="239">
        <f>'Etanol (transposta)'!H31</f>
        <v>37.700000000000003</v>
      </c>
      <c r="F33" s="239">
        <f>'Etanol (transposta)'!Q31</f>
        <v>0.4</v>
      </c>
      <c r="G33" s="282">
        <f>'Etanol (transposta)'!F31/100</f>
        <v>0.93900000000000006</v>
      </c>
      <c r="H33" s="282">
        <f t="shared" si="6"/>
        <v>0.93900000000000006</v>
      </c>
      <c r="I33" s="284">
        <f t="shared" si="0"/>
        <v>9.9596779098599995E-4</v>
      </c>
      <c r="J33" s="279">
        <f t="shared" si="1"/>
        <v>0</v>
      </c>
      <c r="K33" s="234">
        <f>'Etanol (transposta)'!CI31</f>
        <v>1956314.53</v>
      </c>
      <c r="L33" s="21">
        <f>'Etanol (transposta)'!CL31</f>
        <v>80.400000000000006</v>
      </c>
      <c r="M33" s="21">
        <f>'Etanol (transposta)'!CK31</f>
        <v>0</v>
      </c>
      <c r="N33" s="234">
        <f t="shared" si="7"/>
        <v>157287688.21200001</v>
      </c>
      <c r="O33" s="234">
        <f t="shared" si="8"/>
        <v>0</v>
      </c>
      <c r="P33" s="234">
        <f t="shared" si="2"/>
        <v>156653.47137780036</v>
      </c>
      <c r="Q33" s="234">
        <f t="shared" si="3"/>
        <v>0</v>
      </c>
      <c r="R33" s="234">
        <f t="shared" si="4"/>
        <v>156653.47137780036</v>
      </c>
      <c r="S33" s="256"/>
      <c r="T33" s="234"/>
      <c r="U33" s="234">
        <v>154.41999999999999</v>
      </c>
      <c r="V33" s="234">
        <f t="shared" si="11"/>
        <v>154.41999999999999</v>
      </c>
      <c r="W33" s="234">
        <f t="shared" si="9"/>
        <v>153797.34628405812</v>
      </c>
      <c r="X33" s="234">
        <f t="shared" si="10"/>
        <v>0</v>
      </c>
      <c r="Y33" s="234">
        <f t="shared" si="5"/>
        <v>153797.34628405812</v>
      </c>
      <c r="Z33" s="271"/>
      <c r="AA33" s="271"/>
      <c r="AB33" s="285"/>
      <c r="AC33" s="285"/>
      <c r="AD33" s="286" t="s">
        <v>1749</v>
      </c>
      <c r="AE33" s="158">
        <f>AE32/1000</f>
        <v>7.9100000000000004E-4</v>
      </c>
      <c r="AF33" s="158">
        <f>AF32/1000</f>
        <v>7.9100000000000004E-4</v>
      </c>
      <c r="AG33" s="154"/>
      <c r="AH33" s="158">
        <f>AH32/1000</f>
        <v>7.9100000000000004E-4</v>
      </c>
      <c r="AI33" s="154"/>
      <c r="AJ33" s="154"/>
    </row>
    <row r="34" spans="2:36" ht="15.75" x14ac:dyDescent="0.25">
      <c r="B34" s="136" t="s">
        <v>349</v>
      </c>
      <c r="C34" s="279">
        <f>'Etanol (transposta)'!M32/1000000</f>
        <v>5.13E-5</v>
      </c>
      <c r="D34" s="279">
        <v>0</v>
      </c>
      <c r="E34" s="239">
        <f>'Etanol (transposta)'!H32</f>
        <v>36.1</v>
      </c>
      <c r="F34" s="239">
        <f>'Etanol (transposta)'!Q32</f>
        <v>0.4</v>
      </c>
      <c r="G34" s="282">
        <f>'Etanol (transposta)'!F32/100</f>
        <v>0.88879999999999992</v>
      </c>
      <c r="H34" s="282">
        <f t="shared" si="6"/>
        <v>0.88879999999999992</v>
      </c>
      <c r="I34" s="284">
        <f t="shared" si="0"/>
        <v>9.7307143512479996E-4</v>
      </c>
      <c r="J34" s="279">
        <f t="shared" si="1"/>
        <v>0</v>
      </c>
      <c r="K34" s="234">
        <f>'Etanol (transposta)'!CI32</f>
        <v>1386783.92</v>
      </c>
      <c r="L34" s="21">
        <f>'Etanol (transposta)'!CL32</f>
        <v>83.8</v>
      </c>
      <c r="M34" s="21">
        <f>'Etanol (transposta)'!CK32</f>
        <v>0</v>
      </c>
      <c r="N34" s="234">
        <f t="shared" si="7"/>
        <v>116212492.49599999</v>
      </c>
      <c r="O34" s="234">
        <f t="shared" si="8"/>
        <v>0</v>
      </c>
      <c r="P34" s="234">
        <f t="shared" si="2"/>
        <v>113083.05685251276</v>
      </c>
      <c r="Q34" s="234">
        <f t="shared" si="3"/>
        <v>0</v>
      </c>
      <c r="R34" s="234">
        <f t="shared" si="4"/>
        <v>113083.05685251276</v>
      </c>
      <c r="S34" s="256"/>
      <c r="T34" s="234"/>
      <c r="U34" s="234">
        <v>101.15</v>
      </c>
      <c r="V34" s="234">
        <f t="shared" si="11"/>
        <v>101.15</v>
      </c>
      <c r="W34" s="234">
        <f t="shared" si="9"/>
        <v>98426.175662873531</v>
      </c>
      <c r="X34" s="234">
        <f t="shared" si="10"/>
        <v>0</v>
      </c>
      <c r="Y34" s="234">
        <f t="shared" si="5"/>
        <v>98426.175662873531</v>
      </c>
      <c r="Z34" s="271"/>
      <c r="AA34" s="271"/>
      <c r="AB34" s="285"/>
      <c r="AC34" s="285"/>
      <c r="AD34" s="286" t="s">
        <v>1750</v>
      </c>
      <c r="AE34" s="163">
        <v>26.38</v>
      </c>
      <c r="AF34" s="163">
        <v>26.38</v>
      </c>
      <c r="AG34" s="154"/>
      <c r="AH34" s="163">
        <v>26.38</v>
      </c>
      <c r="AI34" s="154"/>
      <c r="AJ34" s="154"/>
    </row>
    <row r="35" spans="2:36" ht="15.75" x14ac:dyDescent="0.25">
      <c r="B35" s="136" t="s">
        <v>351</v>
      </c>
      <c r="C35" s="279">
        <f>'Etanol (transposta)'!M33/1000000</f>
        <v>6.0000000000000002E-5</v>
      </c>
      <c r="D35" s="279">
        <v>0</v>
      </c>
      <c r="E35" s="239">
        <f>'Etanol (transposta)'!H33</f>
        <v>27.4</v>
      </c>
      <c r="F35" s="239">
        <f>'Etanol (transposta)'!Q33</f>
        <v>0.4</v>
      </c>
      <c r="G35" s="282">
        <f>'Etanol (transposta)'!F33/100</f>
        <v>1</v>
      </c>
      <c r="H35" s="282">
        <f t="shared" si="6"/>
        <v>1</v>
      </c>
      <c r="I35" s="284">
        <f t="shared" si="0"/>
        <v>1.2804851999999999E-3</v>
      </c>
      <c r="J35" s="279">
        <f t="shared" si="1"/>
        <v>0</v>
      </c>
      <c r="K35" s="234">
        <f>'Etanol (transposta)'!CI33</f>
        <v>886781.07</v>
      </c>
      <c r="L35" s="21">
        <f>'Etanol (transposta)'!CL33</f>
        <v>78.25</v>
      </c>
      <c r="M35" s="21">
        <f>'Etanol (transposta)'!CK33</f>
        <v>0</v>
      </c>
      <c r="N35" s="234">
        <f t="shared" si="7"/>
        <v>69390618.727499992</v>
      </c>
      <c r="O35" s="234">
        <f t="shared" si="8"/>
        <v>0</v>
      </c>
      <c r="P35" s="234">
        <f t="shared" si="2"/>
        <v>88853.660299406562</v>
      </c>
      <c r="Q35" s="234">
        <f t="shared" si="3"/>
        <v>0</v>
      </c>
      <c r="R35" s="234">
        <f t="shared" si="4"/>
        <v>88853.660299406562</v>
      </c>
      <c r="S35" s="256"/>
      <c r="T35" s="234"/>
      <c r="U35" s="234">
        <v>79.209999999999994</v>
      </c>
      <c r="V35" s="234">
        <f t="shared" si="11"/>
        <v>79.209999999999994</v>
      </c>
      <c r="W35" s="234">
        <f t="shared" si="9"/>
        <v>101427.23269199998</v>
      </c>
      <c r="X35" s="234">
        <f t="shared" si="10"/>
        <v>0</v>
      </c>
      <c r="Y35" s="234">
        <f t="shared" si="5"/>
        <v>101427.23269199998</v>
      </c>
      <c r="Z35" s="271"/>
      <c r="AA35" s="271"/>
      <c r="AB35" s="285"/>
      <c r="AC35" s="285"/>
      <c r="AD35" s="286" t="s">
        <v>1751</v>
      </c>
      <c r="AE35" s="163">
        <f>AE34*1000</f>
        <v>26380</v>
      </c>
      <c r="AF35" s="163">
        <f>AF34*1000</f>
        <v>26380</v>
      </c>
      <c r="AG35" s="154"/>
      <c r="AH35" s="163">
        <f>AH34*1000</f>
        <v>26380</v>
      </c>
      <c r="AI35" s="154"/>
      <c r="AJ35" s="154"/>
    </row>
    <row r="36" spans="2:36" ht="15.75" x14ac:dyDescent="0.25">
      <c r="B36" s="136" t="s">
        <v>355</v>
      </c>
      <c r="C36" s="279">
        <f>'Etanol (transposta)'!M34/1000000</f>
        <v>5.7000000000000003E-5</v>
      </c>
      <c r="D36" s="279">
        <v>0</v>
      </c>
      <c r="E36" s="239">
        <f>'Etanol (transposta)'!H34</f>
        <v>30.4</v>
      </c>
      <c r="F36" s="239">
        <f>'Etanol (transposta)'!Q34</f>
        <v>0.4</v>
      </c>
      <c r="G36" s="282">
        <f>'Etanol (transposta)'!F34/100</f>
        <v>1</v>
      </c>
      <c r="H36" s="282">
        <f t="shared" si="6"/>
        <v>1</v>
      </c>
      <c r="I36" s="284">
        <f t="shared" si="0"/>
        <v>1.2164609400000001E-3</v>
      </c>
      <c r="J36" s="279">
        <f t="shared" si="1"/>
        <v>0</v>
      </c>
      <c r="K36" s="234">
        <f>'Etanol (transposta)'!CI34</f>
        <v>196533.89</v>
      </c>
      <c r="L36" s="21">
        <f>'Etanol (transposta)'!CL34</f>
        <v>74.650000000000006</v>
      </c>
      <c r="M36" s="21">
        <f>'Etanol (transposta)'!CK34</f>
        <v>0</v>
      </c>
      <c r="N36" s="234">
        <f t="shared" si="7"/>
        <v>14671254.888500001</v>
      </c>
      <c r="O36" s="234">
        <f t="shared" si="8"/>
        <v>0</v>
      </c>
      <c r="P36" s="234">
        <f t="shared" si="2"/>
        <v>17847.008512644308</v>
      </c>
      <c r="Q36" s="234">
        <f t="shared" si="3"/>
        <v>0</v>
      </c>
      <c r="R36" s="234">
        <f t="shared" si="4"/>
        <v>17847.008512644308</v>
      </c>
      <c r="S36" s="256"/>
      <c r="T36" s="234"/>
      <c r="U36" s="234">
        <v>23.99</v>
      </c>
      <c r="V36" s="234">
        <f t="shared" si="11"/>
        <v>23.99</v>
      </c>
      <c r="W36" s="234">
        <f t="shared" si="9"/>
        <v>29182.8979506</v>
      </c>
      <c r="X36" s="234">
        <f t="shared" si="10"/>
        <v>0</v>
      </c>
      <c r="Y36" s="234">
        <f t="shared" si="5"/>
        <v>29182.8979506</v>
      </c>
      <c r="Z36" s="271"/>
      <c r="AA36" s="271"/>
      <c r="AB36" s="285"/>
      <c r="AC36" s="285"/>
      <c r="AD36" s="286" t="s">
        <v>1752</v>
      </c>
      <c r="AE36" s="158">
        <f>AE35*AE31</f>
        <v>21.341419999999999</v>
      </c>
      <c r="AF36" s="158">
        <f>AF35*AF31</f>
        <v>21.341419999999999</v>
      </c>
      <c r="AG36" s="154"/>
      <c r="AH36" s="158">
        <f>AH35*AH31</f>
        <v>21.341419999999999</v>
      </c>
      <c r="AI36" s="154"/>
      <c r="AJ36" s="154"/>
    </row>
    <row r="37" spans="2:36" ht="15.75" x14ac:dyDescent="0.25">
      <c r="B37" s="136" t="s">
        <v>359</v>
      </c>
      <c r="C37" s="279">
        <f>'Etanol (transposta)'!M35/1000000</f>
        <v>6.2600000000000004E-5</v>
      </c>
      <c r="D37" s="279">
        <v>0</v>
      </c>
      <c r="E37" s="239">
        <f>'Etanol (transposta)'!H35</f>
        <v>24.8</v>
      </c>
      <c r="F37" s="239">
        <f>'Etanol (transposta)'!Q35</f>
        <v>0</v>
      </c>
      <c r="G37" s="282">
        <f>'Etanol (transposta)'!F35/100</f>
        <v>0.93159999999999998</v>
      </c>
      <c r="H37" s="282">
        <f t="shared" si="6"/>
        <v>0.93159999999999998</v>
      </c>
      <c r="I37" s="284">
        <f t="shared" si="0"/>
        <v>1.2445923461872001E-3</v>
      </c>
      <c r="J37" s="279">
        <f t="shared" si="1"/>
        <v>0</v>
      </c>
      <c r="K37" s="234">
        <f>'Etanol (transposta)'!CI35</f>
        <v>1486090.12</v>
      </c>
      <c r="L37" s="21">
        <f>'Etanol (transposta)'!CL35</f>
        <v>78.599999999999994</v>
      </c>
      <c r="M37" s="21">
        <f>'Etanol (transposta)'!CK35</f>
        <v>0</v>
      </c>
      <c r="N37" s="234">
        <f t="shared" si="7"/>
        <v>116806683.432</v>
      </c>
      <c r="O37" s="234">
        <f t="shared" si="8"/>
        <v>0</v>
      </c>
      <c r="P37" s="234">
        <f t="shared" si="2"/>
        <v>145376.70418297843</v>
      </c>
      <c r="Q37" s="234">
        <f t="shared" si="3"/>
        <v>0</v>
      </c>
      <c r="R37" s="234">
        <f t="shared" si="4"/>
        <v>145376.70418297843</v>
      </c>
      <c r="S37" s="256"/>
      <c r="T37" s="234">
        <v>24.25</v>
      </c>
      <c r="U37" s="234">
        <v>89.57</v>
      </c>
      <c r="V37" s="234">
        <f t="shared" si="11"/>
        <v>113.82</v>
      </c>
      <c r="W37" s="234">
        <f t="shared" si="9"/>
        <v>111478.1364479875</v>
      </c>
      <c r="X37" s="234">
        <f t="shared" si="10"/>
        <v>0</v>
      </c>
      <c r="Y37" s="234">
        <f t="shared" si="5"/>
        <v>111478.1364479875</v>
      </c>
      <c r="Z37" s="271"/>
      <c r="AA37" s="271"/>
      <c r="AB37" s="285"/>
      <c r="AC37" s="285"/>
      <c r="AD37" s="286" t="s">
        <v>1753</v>
      </c>
      <c r="AE37" s="163">
        <v>28.26</v>
      </c>
      <c r="AF37" s="163">
        <v>28.26</v>
      </c>
      <c r="AG37" s="154"/>
      <c r="AH37" s="163">
        <v>28.26</v>
      </c>
      <c r="AI37" s="154"/>
      <c r="AJ37" s="154"/>
    </row>
    <row r="38" spans="2:36" ht="15.75" x14ac:dyDescent="0.25">
      <c r="B38" s="136" t="s">
        <v>363</v>
      </c>
      <c r="C38" s="279">
        <f>'Etanol (transposta)'!M36/1000000</f>
        <v>5.8399999999999997E-5</v>
      </c>
      <c r="D38" s="279">
        <v>0</v>
      </c>
      <c r="E38" s="239">
        <f>'Etanol (transposta)'!H36</f>
        <v>29</v>
      </c>
      <c r="F38" s="239">
        <f>'Etanol (transposta)'!Q36</f>
        <v>28.9</v>
      </c>
      <c r="G38" s="282">
        <f>'Etanol (transposta)'!F36/100</f>
        <v>0.97959999999999992</v>
      </c>
      <c r="H38" s="282">
        <f t="shared" si="6"/>
        <v>0.97959999999999992</v>
      </c>
      <c r="I38" s="284">
        <f t="shared" ref="I38:I69" si="12">C38*$AE$36*G38</f>
        <v>1.2209136138687997E-3</v>
      </c>
      <c r="J38" s="279">
        <f t="shared" ref="J38:J69" si="13">D38*$AE$39*H38</f>
        <v>0</v>
      </c>
      <c r="K38" s="234">
        <f>'Etanol (transposta)'!CI36</f>
        <v>2144474.33</v>
      </c>
      <c r="L38" s="21">
        <f>'Etanol (transposta)'!CL36</f>
        <v>87.42</v>
      </c>
      <c r="M38" s="21">
        <f>'Etanol (transposta)'!CK36</f>
        <v>0</v>
      </c>
      <c r="N38" s="234">
        <f t="shared" si="7"/>
        <v>187469945.92860001</v>
      </c>
      <c r="O38" s="234">
        <f t="shared" si="8"/>
        <v>0</v>
      </c>
      <c r="P38" s="234">
        <f t="shared" si="2"/>
        <v>228884.60917547552</v>
      </c>
      <c r="Q38" s="234">
        <f t="shared" si="3"/>
        <v>0</v>
      </c>
      <c r="R38" s="234">
        <f t="shared" ref="R38:R69" si="14">P38+Q38</f>
        <v>228884.60917547552</v>
      </c>
      <c r="S38" s="256"/>
      <c r="T38" s="234"/>
      <c r="U38" s="234">
        <v>229.33</v>
      </c>
      <c r="V38" s="234">
        <f t="shared" si="11"/>
        <v>229.33</v>
      </c>
      <c r="W38" s="234">
        <f t="shared" si="9"/>
        <v>279992.11906853184</v>
      </c>
      <c r="X38" s="234">
        <f t="shared" si="10"/>
        <v>0</v>
      </c>
      <c r="Y38" s="234">
        <f t="shared" ref="Y38:Y69" si="15">X38+W38</f>
        <v>279992.11906853184</v>
      </c>
      <c r="Z38" s="271"/>
      <c r="AA38" s="271"/>
      <c r="AB38" s="285"/>
      <c r="AC38" s="285"/>
      <c r="AD38" s="286" t="s">
        <v>1754</v>
      </c>
      <c r="AE38" s="163">
        <f>AE37*1000</f>
        <v>28260</v>
      </c>
      <c r="AF38" s="163">
        <f>AF37*1000</f>
        <v>28260</v>
      </c>
      <c r="AG38" s="154"/>
      <c r="AH38" s="163">
        <f>AH37*1000</f>
        <v>28260</v>
      </c>
      <c r="AI38" s="154"/>
      <c r="AJ38" s="154"/>
    </row>
    <row r="39" spans="2:36" x14ac:dyDescent="0.25">
      <c r="B39" s="136" t="s">
        <v>366</v>
      </c>
      <c r="C39" s="279">
        <f>'Etanol (transposta)'!M37/1000000</f>
        <v>5.1200000000000004E-5</v>
      </c>
      <c r="D39" s="279">
        <v>0</v>
      </c>
      <c r="E39" s="239">
        <f>'Etanol (transposta)'!H37</f>
        <v>36.200000000000003</v>
      </c>
      <c r="F39" s="239">
        <f>'Etanol (transposta)'!Q37</f>
        <v>0.4</v>
      </c>
      <c r="G39" s="282">
        <f>'Etanol (transposta)'!F37/100</f>
        <v>0.98519999999999996</v>
      </c>
      <c r="H39" s="282">
        <f t="shared" si="6"/>
        <v>0.98519999999999996</v>
      </c>
      <c r="I39" s="284">
        <f t="shared" si="12"/>
        <v>1.0765090295807998E-3</v>
      </c>
      <c r="J39" s="279">
        <f t="shared" si="13"/>
        <v>0</v>
      </c>
      <c r="K39" s="234">
        <f>'Etanol (transposta)'!CI37</f>
        <v>1786983.56</v>
      </c>
      <c r="L39" s="21">
        <f>'Etanol (transposta)'!CL37</f>
        <v>48.42</v>
      </c>
      <c r="M39" s="21">
        <f>'Etanol (transposta)'!CK37</f>
        <v>0</v>
      </c>
      <c r="N39" s="234">
        <f t="shared" si="7"/>
        <v>86525743.975200012</v>
      </c>
      <c r="O39" s="234">
        <f t="shared" si="8"/>
        <v>0</v>
      </c>
      <c r="P39" s="234">
        <f t="shared" si="2"/>
        <v>93145.744680499309</v>
      </c>
      <c r="Q39" s="234">
        <f t="shared" si="3"/>
        <v>0</v>
      </c>
      <c r="R39" s="234">
        <f t="shared" si="14"/>
        <v>93145.744680499309</v>
      </c>
      <c r="S39" s="256"/>
      <c r="T39" s="234"/>
      <c r="U39" s="234"/>
      <c r="V39" s="234">
        <f t="shared" si="11"/>
        <v>0</v>
      </c>
      <c r="W39" s="234">
        <f t="shared" si="9"/>
        <v>0</v>
      </c>
      <c r="X39" s="234">
        <f t="shared" si="10"/>
        <v>0</v>
      </c>
      <c r="Y39" s="234">
        <f t="shared" si="15"/>
        <v>0</v>
      </c>
      <c r="AB39" s="285"/>
      <c r="AC39" s="285"/>
      <c r="AD39" s="286" t="s">
        <v>1755</v>
      </c>
      <c r="AE39" s="158">
        <f>AE38*AE33</f>
        <v>22.353660000000001</v>
      </c>
      <c r="AF39" s="158">
        <f>AF38*AF33</f>
        <v>22.353660000000001</v>
      </c>
      <c r="AG39" s="154"/>
      <c r="AH39" s="158">
        <f>AH38*AH33</f>
        <v>22.353660000000001</v>
      </c>
      <c r="AI39" s="154"/>
      <c r="AJ39" s="154"/>
    </row>
    <row r="40" spans="2:36" x14ac:dyDescent="0.25">
      <c r="B40" s="302" t="s">
        <v>370</v>
      </c>
      <c r="C40" s="303">
        <f>'Etanol (transposta)'!M38/1000000</f>
        <v>6.9400000000000006E-5</v>
      </c>
      <c r="D40" s="303">
        <v>0</v>
      </c>
      <c r="E40" s="304">
        <f>'Etanol (transposta)'!H38</f>
        <v>18</v>
      </c>
      <c r="F40" s="304">
        <f>'Etanol (transposta)'!Q38</f>
        <v>0.4</v>
      </c>
      <c r="G40" s="305">
        <f>'Etanol (transposta)'!F38/100</f>
        <v>1</v>
      </c>
      <c r="H40" s="305">
        <f t="shared" si="6"/>
        <v>1</v>
      </c>
      <c r="I40" s="303">
        <f t="shared" si="12"/>
        <v>1.4810945480000001E-3</v>
      </c>
      <c r="J40" s="303">
        <f t="shared" si="13"/>
        <v>0</v>
      </c>
      <c r="K40" s="306">
        <f>'Etanol (transposta)'!CI38</f>
        <v>2840568.59</v>
      </c>
      <c r="L40" s="304">
        <f>'Etanol (transposta)'!CL38</f>
        <v>68.81</v>
      </c>
      <c r="M40" s="304">
        <f>'Etanol (transposta)'!CK38</f>
        <v>0</v>
      </c>
      <c r="N40" s="306">
        <f t="shared" si="7"/>
        <v>195459524.67789999</v>
      </c>
      <c r="O40" s="306">
        <f t="shared" si="8"/>
        <v>0</v>
      </c>
      <c r="P40" s="306">
        <f t="shared" si="2"/>
        <v>289494.03635510913</v>
      </c>
      <c r="Q40" s="306">
        <f t="shared" si="3"/>
        <v>0</v>
      </c>
      <c r="R40" s="234">
        <f t="shared" si="14"/>
        <v>289494.03635510913</v>
      </c>
      <c r="S40" s="256"/>
      <c r="T40" s="234"/>
      <c r="U40" s="234"/>
      <c r="V40" s="234">
        <f t="shared" si="11"/>
        <v>0</v>
      </c>
      <c r="W40" s="234">
        <f t="shared" si="9"/>
        <v>0</v>
      </c>
      <c r="X40" s="234">
        <f t="shared" si="10"/>
        <v>0</v>
      </c>
      <c r="Y40" s="234">
        <f t="shared" si="15"/>
        <v>0</v>
      </c>
      <c r="AB40" s="285"/>
      <c r="AC40" s="285"/>
      <c r="AD40" s="286" t="s">
        <v>1756</v>
      </c>
      <c r="AE40" s="164">
        <f>AE15*AE36*AE28</f>
        <v>1.1811752495861998E-3</v>
      </c>
      <c r="AF40" s="164">
        <f>AF15*AF36*AF28</f>
        <v>1.1913753812751997E-3</v>
      </c>
      <c r="AG40" s="154"/>
      <c r="AH40" s="164">
        <f>AH15*AH36*AH28</f>
        <v>1.1913753812751997E-3</v>
      </c>
      <c r="AI40" s="154"/>
      <c r="AJ40" s="154"/>
    </row>
    <row r="41" spans="2:36" x14ac:dyDescent="0.25">
      <c r="B41" s="136" t="s">
        <v>374</v>
      </c>
      <c r="C41" s="279">
        <f>'Etanol (transposta)'!M39/1000000</f>
        <v>5.8600000000000001E-5</v>
      </c>
      <c r="D41" s="279">
        <f>'Etanol (transposta)'!V39/1000000</f>
        <v>5.91E-5</v>
      </c>
      <c r="E41" s="239">
        <f>'Etanol (transposta)'!H39</f>
        <v>28.8</v>
      </c>
      <c r="F41" s="239">
        <f>'Etanol (transposta)'!Q39</f>
        <v>28.3</v>
      </c>
      <c r="G41" s="282">
        <f>'Etanol (transposta)'!F39/100</f>
        <v>0.92530000000000001</v>
      </c>
      <c r="H41" s="282">
        <f t="shared" si="6"/>
        <v>0.92530000000000001</v>
      </c>
      <c r="I41" s="284">
        <f t="shared" si="12"/>
        <v>1.1571868532635999E-3</v>
      </c>
      <c r="J41" s="279">
        <f t="shared" si="13"/>
        <v>1.2224150384418002E-3</v>
      </c>
      <c r="K41" s="234">
        <f>'Etanol (transposta)'!CI39</f>
        <v>4320209.68</v>
      </c>
      <c r="L41" s="21">
        <f>'Etanol (transposta)'!CL39</f>
        <v>45.56</v>
      </c>
      <c r="M41" s="21">
        <f>'Etanol (transposta)'!CK39</f>
        <v>8.56</v>
      </c>
      <c r="N41" s="234">
        <f t="shared" si="7"/>
        <v>196828753.02079999</v>
      </c>
      <c r="O41" s="234">
        <f t="shared" si="8"/>
        <v>36980994.860799998</v>
      </c>
      <c r="P41" s="234">
        <f t="shared" si="2"/>
        <v>227767.64533993782</v>
      </c>
      <c r="Q41" s="234">
        <f t="shared" si="3"/>
        <v>45206.124254380848</v>
      </c>
      <c r="R41" s="234">
        <f t="shared" si="14"/>
        <v>272973.7695943187</v>
      </c>
      <c r="S41" s="256"/>
      <c r="T41" s="234">
        <v>189.24</v>
      </c>
      <c r="U41" s="234"/>
      <c r="V41" s="234">
        <f t="shared" si="11"/>
        <v>189.24</v>
      </c>
      <c r="W41" s="234">
        <f t="shared" si="9"/>
        <v>0</v>
      </c>
      <c r="X41" s="234">
        <f t="shared" si="10"/>
        <v>231329.82187472627</v>
      </c>
      <c r="Y41" s="234">
        <f t="shared" si="15"/>
        <v>231329.82187472627</v>
      </c>
      <c r="AB41" s="285"/>
      <c r="AC41" s="285"/>
      <c r="AD41" s="286" t="s">
        <v>1757</v>
      </c>
      <c r="AE41" s="164">
        <f>AE17*AE29*AE39</f>
        <v>1.2457464475302E-3</v>
      </c>
      <c r="AF41" s="164">
        <f>AF17*AF29*AF39</f>
        <v>1.2564303793272001E-3</v>
      </c>
      <c r="AG41" s="154"/>
      <c r="AH41" s="164">
        <f>AH17*AH29*AH39</f>
        <v>1.2564303793272001E-3</v>
      </c>
      <c r="AI41" s="154"/>
      <c r="AJ41" s="154"/>
    </row>
    <row r="42" spans="2:36" x14ac:dyDescent="0.25">
      <c r="B42" s="288" t="s">
        <v>380</v>
      </c>
      <c r="C42" s="289">
        <f>'Etanol (transposta)'!M40/1000000</f>
        <v>5.7899999999999998E-5</v>
      </c>
      <c r="D42" s="289">
        <f>'Etanol (transposta)'!V40/1000000</f>
        <v>5.8299999999999994E-5</v>
      </c>
      <c r="E42" s="290">
        <f>'Etanol (transposta)'!H40</f>
        <v>29.5</v>
      </c>
      <c r="F42" s="290">
        <f>'Etanol (transposta)'!Q40</f>
        <v>29.1</v>
      </c>
      <c r="G42" s="291">
        <f>'Etanol (transposta)'!F40/100</f>
        <v>0.95590000000000008</v>
      </c>
      <c r="H42" s="291">
        <f t="shared" si="6"/>
        <v>0.95590000000000008</v>
      </c>
      <c r="I42" s="289">
        <f t="shared" si="12"/>
        <v>1.1811752495862E-3</v>
      </c>
      <c r="J42" s="289">
        <f t="shared" si="13"/>
        <v>1.2457464475302E-3</v>
      </c>
      <c r="K42" s="293">
        <v>3282139.42</v>
      </c>
      <c r="L42" s="290">
        <f>'Etanol (transposta)'!CL40</f>
        <v>23.27</v>
      </c>
      <c r="M42" s="290">
        <f>'Etanol (transposta)'!CK40</f>
        <v>24.85</v>
      </c>
      <c r="N42" s="292">
        <f>K42*L42</f>
        <v>76375384.303399995</v>
      </c>
      <c r="O42" s="292">
        <f t="shared" si="8"/>
        <v>81561164.586999997</v>
      </c>
      <c r="P42" s="292">
        <f t="shared" si="2"/>
        <v>90212.713616810433</v>
      </c>
      <c r="Q42" s="292">
        <f t="shared" si="3"/>
        <v>101604.53104068121</v>
      </c>
      <c r="R42" s="234">
        <f t="shared" si="14"/>
        <v>191817.24465749162</v>
      </c>
      <c r="S42" s="256"/>
      <c r="T42" s="234">
        <v>91.38</v>
      </c>
      <c r="U42" s="234">
        <v>78.83</v>
      </c>
      <c r="V42" s="234">
        <f t="shared" si="11"/>
        <v>170.20999999999998</v>
      </c>
      <c r="W42" s="234">
        <f t="shared" si="9"/>
        <v>93112.044924880145</v>
      </c>
      <c r="X42" s="234">
        <f t="shared" si="10"/>
        <v>113836.31037530967</v>
      </c>
      <c r="Y42" s="234">
        <f t="shared" si="15"/>
        <v>206948.35530018981</v>
      </c>
      <c r="AB42" s="285"/>
      <c r="AC42" s="285"/>
      <c r="AD42" s="286" t="s">
        <v>1758</v>
      </c>
      <c r="AE42" s="155">
        <v>3282139.42</v>
      </c>
      <c r="AF42" s="155">
        <v>3282139.42</v>
      </c>
      <c r="AG42" s="154"/>
      <c r="AH42" s="155">
        <v>3282139.42</v>
      </c>
      <c r="AI42" s="154"/>
      <c r="AJ42" s="154"/>
    </row>
    <row r="43" spans="2:36" x14ac:dyDescent="0.25">
      <c r="B43" s="136" t="s">
        <v>384</v>
      </c>
      <c r="C43" s="279">
        <f>'Etanol (transposta)'!M41/1000000</f>
        <v>5.9200000000000002E-5</v>
      </c>
      <c r="D43" s="279">
        <f>'Etanol (transposta)'!V41/1000000</f>
        <v>5.9700000000000001E-5</v>
      </c>
      <c r="E43" s="239">
        <f>'Etanol (transposta)'!H41</f>
        <v>28.2</v>
      </c>
      <c r="F43" s="239">
        <f>'Etanol (transposta)'!Q41</f>
        <v>27.7</v>
      </c>
      <c r="G43" s="282">
        <f>'Etanol (transposta)'!F41/100</f>
        <v>0.9131999999999999</v>
      </c>
      <c r="H43" s="282">
        <f t="shared" si="6"/>
        <v>0.9131999999999999</v>
      </c>
      <c r="I43" s="284">
        <f t="shared" si="12"/>
        <v>1.1537478968447999E-3</v>
      </c>
      <c r="J43" s="279">
        <f t="shared" si="13"/>
        <v>1.2186777300263998E-3</v>
      </c>
      <c r="K43" s="234">
        <f>'Etanol (transposta)'!CI41</f>
        <v>1694170.58</v>
      </c>
      <c r="L43" s="21">
        <f>'Etanol (transposta)'!CL41</f>
        <v>7.84</v>
      </c>
      <c r="M43" s="21">
        <f>'Etanol (transposta)'!CK41</f>
        <v>78.86</v>
      </c>
      <c r="N43" s="234">
        <f t="shared" si="7"/>
        <v>13282297.347200001</v>
      </c>
      <c r="O43" s="234">
        <f t="shared" si="8"/>
        <v>133602291.93880001</v>
      </c>
      <c r="P43" s="234">
        <f t="shared" si="2"/>
        <v>15324.422629599267</v>
      </c>
      <c r="Q43" s="234">
        <f t="shared" si="3"/>
        <v>162818.13786630117</v>
      </c>
      <c r="R43" s="234">
        <f t="shared" si="14"/>
        <v>178142.56049590043</v>
      </c>
      <c r="S43" s="256"/>
      <c r="T43" s="234"/>
      <c r="U43" s="234">
        <v>172.37</v>
      </c>
      <c r="V43" s="234">
        <f>T43+U43</f>
        <v>172.37</v>
      </c>
      <c r="W43" s="234">
        <f t="shared" si="9"/>
        <v>198871.52497913819</v>
      </c>
      <c r="X43" s="234">
        <f t="shared" si="10"/>
        <v>0</v>
      </c>
      <c r="Y43" s="234">
        <f t="shared" si="15"/>
        <v>198871.52497913819</v>
      </c>
      <c r="AB43" s="285"/>
      <c r="AC43" s="285"/>
      <c r="AD43" s="286" t="s">
        <v>1759</v>
      </c>
      <c r="AE43" s="155">
        <v>23.27</v>
      </c>
      <c r="AF43" s="155">
        <v>23.27</v>
      </c>
      <c r="AG43" s="154"/>
      <c r="AH43" s="155">
        <v>23.27</v>
      </c>
      <c r="AI43" s="154"/>
      <c r="AJ43" s="157"/>
    </row>
    <row r="44" spans="2:36" x14ac:dyDescent="0.25">
      <c r="B44" s="136" t="s">
        <v>387</v>
      </c>
      <c r="C44" s="279">
        <f>'Etanol (transposta)'!M42/1000000</f>
        <v>6.1199999999999997E-5</v>
      </c>
      <c r="D44" s="279">
        <f>'Etanol (transposta)'!V42/1000000</f>
        <v>6.1600000000000007E-5</v>
      </c>
      <c r="E44" s="239">
        <f>'Etanol (transposta)'!H42</f>
        <v>26.2</v>
      </c>
      <c r="F44" s="239">
        <f>'Etanol (transposta)'!Q42</f>
        <v>25.8</v>
      </c>
      <c r="G44" s="282">
        <f>'Etanol (transposta)'!F42/100</f>
        <v>0.42180000000000001</v>
      </c>
      <c r="H44" s="282">
        <f t="shared" si="6"/>
        <v>0.42180000000000001</v>
      </c>
      <c r="I44" s="284">
        <f t="shared" si="12"/>
        <v>5.5091083050719995E-4</v>
      </c>
      <c r="J44" s="279">
        <f t="shared" si="13"/>
        <v>5.8081246534080007E-4</v>
      </c>
      <c r="K44" s="234">
        <f>'Etanol (transposta)'!CI42</f>
        <v>361666.27</v>
      </c>
      <c r="L44" s="21">
        <f>'Etanol (transposta)'!CL42</f>
        <v>33.909999999999997</v>
      </c>
      <c r="M44" s="21">
        <f>'Etanol (transposta)'!CK42</f>
        <v>5.1100000000000003</v>
      </c>
      <c r="N44" s="234">
        <f t="shared" si="7"/>
        <v>12264103.215699999</v>
      </c>
      <c r="O44" s="234">
        <f t="shared" si="8"/>
        <v>1848114.6397000002</v>
      </c>
      <c r="P44" s="234">
        <f t="shared" si="2"/>
        <v>6756.4272879873079</v>
      </c>
      <c r="Q44" s="234">
        <f t="shared" si="3"/>
        <v>1073.4080201165816</v>
      </c>
      <c r="R44" s="234">
        <f t="shared" si="14"/>
        <v>7829.8353081038895</v>
      </c>
      <c r="S44" s="256"/>
      <c r="T44" s="234">
        <v>2.39</v>
      </c>
      <c r="U44" s="234">
        <v>10.98</v>
      </c>
      <c r="V44" s="234">
        <f>T44+U44</f>
        <v>13.370000000000001</v>
      </c>
      <c r="W44" s="234">
        <f t="shared" si="9"/>
        <v>6049.0009189690563</v>
      </c>
      <c r="X44" s="234">
        <f t="shared" si="10"/>
        <v>1388.1417921645123</v>
      </c>
      <c r="Y44" s="234">
        <f t="shared" si="15"/>
        <v>7437.1427111335688</v>
      </c>
      <c r="AB44" s="285"/>
      <c r="AC44" s="285"/>
      <c r="AD44" s="286" t="s">
        <v>1760</v>
      </c>
      <c r="AE44" s="155">
        <v>24.85</v>
      </c>
      <c r="AF44" s="155">
        <v>24.85</v>
      </c>
      <c r="AG44" s="154"/>
      <c r="AH44" s="155">
        <v>24.85</v>
      </c>
      <c r="AI44" s="154"/>
      <c r="AJ44" s="157"/>
    </row>
    <row r="45" spans="2:36" x14ac:dyDescent="0.25">
      <c r="B45" s="136" t="s">
        <v>391</v>
      </c>
      <c r="C45" s="279">
        <f>'Etanol (transposta)'!M43/1000000</f>
        <v>6.0100000000000004E-5</v>
      </c>
      <c r="D45" s="279">
        <f>'Etanol (transposta)'!V43/1000000</f>
        <v>6.02E-5</v>
      </c>
      <c r="E45" s="239">
        <f>'Etanol (transposta)'!H43</f>
        <v>27.3</v>
      </c>
      <c r="F45" s="239">
        <f>'Etanol (transposta)'!Q43</f>
        <v>27.2</v>
      </c>
      <c r="G45" s="282">
        <f>'Etanol (transposta)'!F43/100</f>
        <v>0.95609999999999995</v>
      </c>
      <c r="H45" s="282">
        <f t="shared" si="6"/>
        <v>0.95609999999999995</v>
      </c>
      <c r="I45" s="284">
        <f t="shared" si="12"/>
        <v>1.2263123528861999E-3</v>
      </c>
      <c r="J45" s="279">
        <f t="shared" si="13"/>
        <v>1.2866145264252E-3</v>
      </c>
      <c r="K45" s="234">
        <f>'Etanol (transposta)'!CI43</f>
        <v>2874016.32</v>
      </c>
      <c r="L45" s="21">
        <f>'Etanol (transposta)'!CL43</f>
        <v>28.81</v>
      </c>
      <c r="M45" s="21">
        <f>'Etanol (transposta)'!CK43</f>
        <v>24.05</v>
      </c>
      <c r="N45" s="234">
        <f t="shared" si="7"/>
        <v>82800410.179199994</v>
      </c>
      <c r="O45" s="234">
        <f t="shared" si="8"/>
        <v>69120092.495999992</v>
      </c>
      <c r="P45" s="234">
        <f t="shared" si="2"/>
        <v>101539.16582679719</v>
      </c>
      <c r="Q45" s="234">
        <f t="shared" si="3"/>
        <v>88930.915073207056</v>
      </c>
      <c r="R45" s="234">
        <f t="shared" si="14"/>
        <v>190470.08090000425</v>
      </c>
      <c r="S45" s="256"/>
      <c r="T45" s="234">
        <v>90.67</v>
      </c>
      <c r="U45" s="234">
        <v>160.51</v>
      </c>
      <c r="V45" s="234">
        <f t="shared" si="11"/>
        <v>251.18</v>
      </c>
      <c r="W45" s="234">
        <f t="shared" si="9"/>
        <v>196835.39576176394</v>
      </c>
      <c r="X45" s="234">
        <f t="shared" si="10"/>
        <v>116657.33911097288</v>
      </c>
      <c r="Y45" s="234">
        <f t="shared" si="15"/>
        <v>313492.73487273685</v>
      </c>
      <c r="AB45" s="285"/>
      <c r="AC45" s="285"/>
      <c r="AD45" s="286" t="s">
        <v>1761</v>
      </c>
      <c r="AE45" s="165">
        <f>AE42*AE43</f>
        <v>76375384.303399995</v>
      </c>
      <c r="AF45" s="165">
        <f>AF42*AF43</f>
        <v>76375384.303399995</v>
      </c>
      <c r="AG45" s="154"/>
      <c r="AH45" s="165">
        <f>AH42*AH43</f>
        <v>76375384.303399995</v>
      </c>
      <c r="AI45" s="166"/>
      <c r="AJ45" s="157"/>
    </row>
    <row r="46" spans="2:36" x14ac:dyDescent="0.25">
      <c r="B46" s="136" t="s">
        <v>395</v>
      </c>
      <c r="C46" s="279">
        <f>'Etanol (transposta)'!M44/1000000</f>
        <v>6.4299999999999991E-5</v>
      </c>
      <c r="D46" s="279">
        <f>'Etanol (transposta)'!V44/1000000</f>
        <v>6.4700000000000001E-5</v>
      </c>
      <c r="E46" s="239">
        <f>'Etanol (transposta)'!H44</f>
        <v>23.1</v>
      </c>
      <c r="F46" s="239">
        <f>'Etanol (transposta)'!Q44</f>
        <v>22.7</v>
      </c>
      <c r="G46" s="282">
        <f>'Etanol (transposta)'!F44/100</f>
        <v>0.87159999999999993</v>
      </c>
      <c r="H46" s="282">
        <f t="shared" si="6"/>
        <v>0.87159999999999993</v>
      </c>
      <c r="I46" s="284">
        <f t="shared" si="12"/>
        <v>1.1960559815095996E-3</v>
      </c>
      <c r="J46" s="279">
        <f t="shared" si="13"/>
        <v>1.2605792186232E-3</v>
      </c>
      <c r="K46" s="234">
        <f>'Etanol (transposta)'!CI44</f>
        <v>1298498.8600000001</v>
      </c>
      <c r="L46" s="21">
        <f>'Etanol (transposta)'!CL44</f>
        <v>58.8</v>
      </c>
      <c r="M46" s="21">
        <f>'Etanol (transposta)'!CK44</f>
        <v>17.329999999999998</v>
      </c>
      <c r="N46" s="234">
        <f t="shared" si="7"/>
        <v>76351732.96800001</v>
      </c>
      <c r="O46" s="234">
        <f t="shared" si="8"/>
        <v>22502985.243799999</v>
      </c>
      <c r="P46" s="234">
        <f t="shared" si="2"/>
        <v>91320.94691500011</v>
      </c>
      <c r="Q46" s="234">
        <f t="shared" si="3"/>
        <v>28366.795555318804</v>
      </c>
      <c r="R46" s="234">
        <f t="shared" si="14"/>
        <v>119687.74247031892</v>
      </c>
      <c r="S46" s="256"/>
      <c r="T46" s="234">
        <v>16.579999999999998</v>
      </c>
      <c r="U46" s="234">
        <v>111.92</v>
      </c>
      <c r="V46" s="234">
        <f t="shared" si="11"/>
        <v>128.5</v>
      </c>
      <c r="W46" s="234">
        <f t="shared" si="9"/>
        <v>133862.58545055441</v>
      </c>
      <c r="X46" s="234">
        <f t="shared" si="10"/>
        <v>20900.403444772655</v>
      </c>
      <c r="Y46" s="234">
        <f t="shared" si="15"/>
        <v>154762.98889532706</v>
      </c>
      <c r="AB46" s="285"/>
      <c r="AC46" s="285"/>
      <c r="AD46" s="286" t="s">
        <v>1762</v>
      </c>
      <c r="AE46" s="165">
        <f>AE42*AE44</f>
        <v>81561164.586999997</v>
      </c>
      <c r="AF46" s="165">
        <f>AF42*AF44</f>
        <v>81561164.586999997</v>
      </c>
      <c r="AG46" s="154"/>
      <c r="AH46" s="165">
        <f>AH42*AH44</f>
        <v>81561164.586999997</v>
      </c>
      <c r="AI46" s="166"/>
    </row>
    <row r="47" spans="2:36" x14ac:dyDescent="0.25">
      <c r="B47" s="136" t="s">
        <v>399</v>
      </c>
      <c r="C47" s="279">
        <f>'Etanol (transposta)'!M45/1000000</f>
        <v>6.0799999999999994E-5</v>
      </c>
      <c r="D47" s="279">
        <f>'Etanol (transposta)'!V45/1000000</f>
        <v>6.1199999999999997E-5</v>
      </c>
      <c r="E47" s="239">
        <f>'Etanol (transposta)'!H45</f>
        <v>26.6</v>
      </c>
      <c r="F47" s="239">
        <f>'Etanol (transposta)'!Q45</f>
        <v>26.2</v>
      </c>
      <c r="G47" s="282">
        <f>'Etanol (transposta)'!F45/100</f>
        <v>1</v>
      </c>
      <c r="H47" s="282">
        <f t="shared" si="6"/>
        <v>1</v>
      </c>
      <c r="I47" s="284">
        <f t="shared" si="12"/>
        <v>1.2975583359999998E-3</v>
      </c>
      <c r="J47" s="279">
        <f t="shared" si="13"/>
        <v>1.3680439919999999E-3</v>
      </c>
      <c r="K47" s="234">
        <f>'Etanol (transposta)'!CI45</f>
        <v>1134120.8500000001</v>
      </c>
      <c r="L47" s="21">
        <f>'Etanol (transposta)'!CL45</f>
        <v>75.13</v>
      </c>
      <c r="M47" s="21">
        <f>'Etanol (transposta)'!CK45</f>
        <v>4.99</v>
      </c>
      <c r="N47" s="234">
        <f t="shared" si="7"/>
        <v>85206499.460500002</v>
      </c>
      <c r="O47" s="234">
        <f t="shared" si="8"/>
        <v>5659263.0415000003</v>
      </c>
      <c r="P47" s="234">
        <f t="shared" si="2"/>
        <v>110560.40365635126</v>
      </c>
      <c r="Q47" s="234">
        <f t="shared" si="3"/>
        <v>7742.1208030717216</v>
      </c>
      <c r="R47" s="234">
        <f t="shared" si="14"/>
        <v>118302.52445942299</v>
      </c>
      <c r="S47" s="256"/>
      <c r="T47" s="234">
        <v>4.66</v>
      </c>
      <c r="U47" s="234">
        <v>84.49</v>
      </c>
      <c r="V47" s="234">
        <f t="shared" si="11"/>
        <v>89.149999999999991</v>
      </c>
      <c r="W47" s="234">
        <f t="shared" si="9"/>
        <v>109630.70380863998</v>
      </c>
      <c r="X47" s="234">
        <f t="shared" si="10"/>
        <v>6375.0850027199995</v>
      </c>
      <c r="Y47" s="234">
        <f t="shared" si="15"/>
        <v>116005.78881135999</v>
      </c>
      <c r="AD47" s="153" t="s">
        <v>1763</v>
      </c>
      <c r="AE47" s="165">
        <f>AE40*AE45</f>
        <v>90212.713616810419</v>
      </c>
      <c r="AF47" s="165">
        <f>AF40*AF45</f>
        <v>90991.752594503079</v>
      </c>
      <c r="AG47" s="166"/>
      <c r="AH47" s="165">
        <f>AH40*AH45</f>
        <v>90991.752594503079</v>
      </c>
      <c r="AI47" s="166"/>
    </row>
    <row r="48" spans="2:36" x14ac:dyDescent="0.25">
      <c r="B48" s="136" t="s">
        <v>403</v>
      </c>
      <c r="C48" s="279">
        <f>'Etanol (transposta)'!M46/1000000</f>
        <v>4.6700000000000003E-5</v>
      </c>
      <c r="D48" s="279">
        <v>0</v>
      </c>
      <c r="E48" s="239">
        <f>'Etanol (transposta)'!H46</f>
        <v>40.700000000000003</v>
      </c>
      <c r="F48" s="239">
        <f>'Etanol (transposta)'!Q46</f>
        <v>0.4</v>
      </c>
      <c r="G48" s="282">
        <f>'Etanol (transposta)'!F46/100</f>
        <v>0.79420000000000002</v>
      </c>
      <c r="H48" s="282">
        <f t="shared" si="6"/>
        <v>0.79420000000000002</v>
      </c>
      <c r="I48" s="284">
        <f t="shared" si="12"/>
        <v>7.9153491417880014E-4</v>
      </c>
      <c r="J48" s="279">
        <f t="shared" si="13"/>
        <v>0</v>
      </c>
      <c r="K48" s="234">
        <f>'Etanol (transposta)'!CI46</f>
        <v>2338843</v>
      </c>
      <c r="L48" s="21">
        <f>'Etanol (transposta)'!CL46</f>
        <v>73.67</v>
      </c>
      <c r="M48" s="21">
        <f>'Etanol (transposta)'!CK46</f>
        <v>0</v>
      </c>
      <c r="N48" s="234">
        <f t="shared" si="7"/>
        <v>172302563.81</v>
      </c>
      <c r="O48" s="234">
        <f t="shared" si="8"/>
        <v>0</v>
      </c>
      <c r="P48" s="234">
        <f t="shared" si="2"/>
        <v>136383.4950581356</v>
      </c>
      <c r="Q48" s="234">
        <f t="shared" si="3"/>
        <v>0</v>
      </c>
      <c r="R48" s="234">
        <f t="shared" si="14"/>
        <v>136383.4950581356</v>
      </c>
      <c r="S48" s="256"/>
      <c r="T48" s="234"/>
      <c r="U48" s="234">
        <v>225.95</v>
      </c>
      <c r="V48" s="234">
        <f t="shared" si="11"/>
        <v>225.95</v>
      </c>
      <c r="W48" s="234">
        <f t="shared" si="9"/>
        <v>178847.31385869987</v>
      </c>
      <c r="X48" s="234">
        <f t="shared" si="10"/>
        <v>0</v>
      </c>
      <c r="Y48" s="234">
        <f t="shared" si="15"/>
        <v>178847.31385869987</v>
      </c>
      <c r="AD48" s="153" t="s">
        <v>1764</v>
      </c>
      <c r="AE48" s="165">
        <f>AE41*AE46</f>
        <v>101604.53104068121</v>
      </c>
      <c r="AF48" s="165">
        <f>AF41*AF46</f>
        <v>102475.92496041261</v>
      </c>
      <c r="AG48" s="166"/>
      <c r="AH48" s="165">
        <f>AH41*AH46</f>
        <v>102475.92496041261</v>
      </c>
    </row>
    <row r="49" spans="2:34" x14ac:dyDescent="0.25">
      <c r="B49" s="136" t="s">
        <v>407</v>
      </c>
      <c r="C49" s="279">
        <f>'Etanol (transposta)'!M47/1000000</f>
        <v>5.0799999999999995E-5</v>
      </c>
      <c r="D49" s="279">
        <v>0</v>
      </c>
      <c r="E49" s="239">
        <f>'Etanol (transposta)'!H47</f>
        <v>36.6</v>
      </c>
      <c r="F49" s="239">
        <f>'Etanol (transposta)'!Q47</f>
        <v>0.4</v>
      </c>
      <c r="G49" s="282">
        <f>'Etanol (transposta)'!F47/100</f>
        <v>0.67980000000000007</v>
      </c>
      <c r="H49" s="282">
        <f t="shared" si="6"/>
        <v>0.67980000000000007</v>
      </c>
      <c r="I49" s="284">
        <f t="shared" si="12"/>
        <v>7.3700118365280004E-4</v>
      </c>
      <c r="J49" s="279">
        <f t="shared" si="13"/>
        <v>0</v>
      </c>
      <c r="K49" s="234">
        <f>'Etanol (transposta)'!CI47</f>
        <v>1551909.31</v>
      </c>
      <c r="L49" s="21">
        <f>'Etanol (transposta)'!CL47</f>
        <v>36.33</v>
      </c>
      <c r="M49" s="21">
        <f>'Etanol (transposta)'!CK47</f>
        <v>0</v>
      </c>
      <c r="N49" s="234">
        <f t="shared" si="7"/>
        <v>56380865.232299998</v>
      </c>
      <c r="O49" s="234">
        <f t="shared" si="8"/>
        <v>0</v>
      </c>
      <c r="P49" s="234">
        <f t="shared" si="2"/>
        <v>41552.764411574099</v>
      </c>
      <c r="Q49" s="234">
        <f t="shared" si="3"/>
        <v>0</v>
      </c>
      <c r="R49" s="234">
        <f t="shared" si="14"/>
        <v>41552.764411574099</v>
      </c>
      <c r="S49" s="256"/>
      <c r="T49" s="234"/>
      <c r="U49" s="234">
        <v>71.819999999999993</v>
      </c>
      <c r="V49" s="234">
        <f t="shared" si="11"/>
        <v>71.819999999999993</v>
      </c>
      <c r="W49" s="234">
        <f t="shared" si="9"/>
        <v>52931.425009944091</v>
      </c>
      <c r="X49" s="234">
        <f t="shared" si="10"/>
        <v>0</v>
      </c>
      <c r="Y49" s="234">
        <f t="shared" si="15"/>
        <v>52931.425009944091</v>
      </c>
      <c r="AD49" s="153" t="s">
        <v>1765</v>
      </c>
      <c r="AE49" s="167">
        <f>AE47+AE48</f>
        <v>191817.24465749162</v>
      </c>
      <c r="AF49" s="167">
        <f>AF47+AF48</f>
        <v>193467.67755491569</v>
      </c>
      <c r="AG49" s="166"/>
      <c r="AH49" s="167">
        <f>AH47+AH48</f>
        <v>193467.67755491569</v>
      </c>
    </row>
    <row r="50" spans="2:34" ht="45" x14ac:dyDescent="0.25">
      <c r="B50" s="136" t="s">
        <v>412</v>
      </c>
      <c r="C50" s="279">
        <f>'Etanol (transposta)'!M48/1000000</f>
        <v>5.6200000000000004E-5</v>
      </c>
      <c r="D50" s="279">
        <f>'Etanol (transposta)'!V48/1000000</f>
        <v>5.6499999999999998E-5</v>
      </c>
      <c r="E50" s="239">
        <f>'Etanol (transposta)'!H48</f>
        <v>31.2</v>
      </c>
      <c r="F50" s="239">
        <f>'Etanol (transposta)'!Q48</f>
        <v>30.9</v>
      </c>
      <c r="G50" s="282">
        <f>'Etanol (transposta)'!F48/100</f>
        <v>0.96970000000000001</v>
      </c>
      <c r="H50" s="282">
        <f t="shared" si="6"/>
        <v>0.96970000000000001</v>
      </c>
      <c r="I50" s="284">
        <f t="shared" si="12"/>
        <v>1.1630463535388001E-3</v>
      </c>
      <c r="J50" s="279">
        <f t="shared" si="13"/>
        <v>1.224713441763E-3</v>
      </c>
      <c r="K50" s="234">
        <f>'Etanol (transposta)'!CI48</f>
        <v>4420522.12</v>
      </c>
      <c r="L50" s="21">
        <f>'Etanol (transposta)'!CL48</f>
        <v>33.79</v>
      </c>
      <c r="M50" s="21">
        <f>'Etanol (transposta)'!CK48</f>
        <v>14.46</v>
      </c>
      <c r="N50" s="234">
        <f t="shared" si="7"/>
        <v>149369442.4348</v>
      </c>
      <c r="O50" s="234">
        <f t="shared" si="8"/>
        <v>63920749.855200008</v>
      </c>
      <c r="P50" s="234">
        <f t="shared" si="2"/>
        <v>173723.58535391785</v>
      </c>
      <c r="Q50" s="234">
        <f t="shared" si="3"/>
        <v>78284.601555233778</v>
      </c>
      <c r="R50" s="234">
        <f t="shared" si="14"/>
        <v>252008.18690915161</v>
      </c>
      <c r="S50" s="256"/>
      <c r="T50" s="392" t="s">
        <v>2567</v>
      </c>
      <c r="U50" s="234"/>
      <c r="V50" s="234" t="e">
        <f t="shared" si="11"/>
        <v>#VALUE!</v>
      </c>
      <c r="W50" s="234">
        <f t="shared" si="9"/>
        <v>0</v>
      </c>
      <c r="X50" s="234" t="e">
        <f t="shared" si="10"/>
        <v>#VALUE!</v>
      </c>
      <c r="Y50" s="234" t="e">
        <f t="shared" si="15"/>
        <v>#VALUE!</v>
      </c>
    </row>
    <row r="51" spans="2:34" x14ac:dyDescent="0.25">
      <c r="B51" s="136" t="s">
        <v>414</v>
      </c>
      <c r="C51" s="279">
        <f>'Etanol (transposta)'!M49/1000000</f>
        <v>7.0099999999999996E-5</v>
      </c>
      <c r="D51" s="279">
        <f>'Etanol (transposta)'!V49/1000000</f>
        <v>7.0500000000000006E-5</v>
      </c>
      <c r="E51" s="239">
        <f>'Etanol (transposta)'!H49</f>
        <v>17.3</v>
      </c>
      <c r="F51" s="239">
        <f>'Etanol (transposta)'!Q49</f>
        <v>16.899999999999999</v>
      </c>
      <c r="G51" s="282">
        <f>'Etanol (transposta)'!F49/100</f>
        <v>1</v>
      </c>
      <c r="H51" s="282">
        <f t="shared" si="6"/>
        <v>1</v>
      </c>
      <c r="I51" s="284">
        <f t="shared" si="12"/>
        <v>1.4960335419999999E-3</v>
      </c>
      <c r="J51" s="279">
        <f t="shared" si="13"/>
        <v>1.5759330300000002E-3</v>
      </c>
      <c r="K51" s="234">
        <f>'Etanol (transposta)'!CI49</f>
        <v>2506749.7200000002</v>
      </c>
      <c r="L51" s="21">
        <f>'Etanol (transposta)'!CL49</f>
        <v>15.89</v>
      </c>
      <c r="M51" s="21">
        <f>'Etanol (transposta)'!CK49</f>
        <v>19.47</v>
      </c>
      <c r="N51" s="234">
        <f t="shared" si="7"/>
        <v>39832253.050800003</v>
      </c>
      <c r="O51" s="234">
        <f t="shared" si="8"/>
        <v>48806417.0484</v>
      </c>
      <c r="P51" s="234">
        <f t="shared" si="2"/>
        <v>59590.38661742863</v>
      </c>
      <c r="Q51" s="234">
        <f t="shared" si="3"/>
        <v>76915.644702528676</v>
      </c>
      <c r="R51" s="234">
        <f t="shared" si="14"/>
        <v>136506.03131995731</v>
      </c>
      <c r="S51" s="256"/>
      <c r="T51" s="234">
        <v>47.83</v>
      </c>
      <c r="U51" s="234">
        <v>61.01</v>
      </c>
      <c r="V51" s="234">
        <f t="shared" si="11"/>
        <v>108.84</v>
      </c>
      <c r="W51" s="234">
        <f t="shared" si="9"/>
        <v>91273.006397419987</v>
      </c>
      <c r="X51" s="234">
        <f t="shared" si="10"/>
        <v>75376.876824899999</v>
      </c>
      <c r="Y51" s="234">
        <f t="shared" si="15"/>
        <v>166649.88322232</v>
      </c>
      <c r="AE51" s="287"/>
    </row>
    <row r="52" spans="2:34" x14ac:dyDescent="0.25">
      <c r="B52" s="136" t="s">
        <v>418</v>
      </c>
      <c r="C52" s="279">
        <f>'Etanol (transposta)'!M50/1000000</f>
        <v>6.1500000000000004E-5</v>
      </c>
      <c r="D52" s="279">
        <f>'Etanol (transposta)'!V50/1000000</f>
        <v>6.1799999999999998E-5</v>
      </c>
      <c r="E52" s="239">
        <f>'Etanol (transposta)'!H50</f>
        <v>25.9</v>
      </c>
      <c r="F52" s="239">
        <f>'Etanol (transposta)'!Q50</f>
        <v>25.6</v>
      </c>
      <c r="G52" s="282">
        <f>'Etanol (transposta)'!F50/100</f>
        <v>0.99549999999999994</v>
      </c>
      <c r="H52" s="282">
        <f t="shared" si="6"/>
        <v>0.99549999999999994</v>
      </c>
      <c r="I52" s="284">
        <f t="shared" si="12"/>
        <v>1.306591092015E-3</v>
      </c>
      <c r="J52" s="279">
        <f t="shared" si="13"/>
        <v>1.3752396351539998E-3</v>
      </c>
      <c r="K52" s="234">
        <f>'Etanol (transposta)'!CI50</f>
        <v>3246051.6</v>
      </c>
      <c r="L52" s="21">
        <f>'Etanol (transposta)'!CL50</f>
        <v>15.61</v>
      </c>
      <c r="M52" s="21">
        <f>'Etanol (transposta)'!CK50</f>
        <v>28.27</v>
      </c>
      <c r="N52" s="234">
        <f t="shared" si="7"/>
        <v>50670865.475999996</v>
      </c>
      <c r="O52" s="234">
        <f t="shared" si="8"/>
        <v>91765878.732000008</v>
      </c>
      <c r="P52" s="234">
        <f t="shared" si="2"/>
        <v>66206.101455632001</v>
      </c>
      <c r="Q52" s="234">
        <f t="shared" si="3"/>
        <v>126200.07358698189</v>
      </c>
      <c r="R52" s="234">
        <f t="shared" si="14"/>
        <v>192406.17504261388</v>
      </c>
      <c r="S52" s="256"/>
      <c r="T52" s="234">
        <v>85.16</v>
      </c>
      <c r="U52" s="234">
        <v>54.92</v>
      </c>
      <c r="V52" s="234">
        <f t="shared" si="11"/>
        <v>140.07999999999998</v>
      </c>
      <c r="W52" s="234">
        <f t="shared" si="9"/>
        <v>71757.982773463809</v>
      </c>
      <c r="X52" s="234">
        <f t="shared" si="10"/>
        <v>117115.40732971462</v>
      </c>
      <c r="Y52" s="234">
        <f t="shared" si="15"/>
        <v>188873.39010317845</v>
      </c>
    </row>
    <row r="53" spans="2:34" x14ac:dyDescent="0.25">
      <c r="B53" s="136" t="s">
        <v>422</v>
      </c>
      <c r="C53" s="279">
        <f>'Etanol (transposta)'!M51/1000000</f>
        <v>5.9200000000000002E-5</v>
      </c>
      <c r="D53" s="279">
        <f>'Etanol (transposta)'!V51/1000000</f>
        <v>5.9599999999999999E-5</v>
      </c>
      <c r="E53" s="239">
        <f>'Etanol (transposta)'!H51</f>
        <v>28.2</v>
      </c>
      <c r="F53" s="239">
        <f>'Etanol (transposta)'!Q51</f>
        <v>27.8</v>
      </c>
      <c r="G53" s="282">
        <f>'Etanol (transposta)'!F51/100</f>
        <v>0.93400000000000005</v>
      </c>
      <c r="H53" s="282">
        <f t="shared" si="6"/>
        <v>0.93400000000000005</v>
      </c>
      <c r="I53" s="284">
        <f t="shared" si="12"/>
        <v>1.180026867776E-3</v>
      </c>
      <c r="J53" s="279">
        <f t="shared" si="13"/>
        <v>1.2443477790240001E-3</v>
      </c>
      <c r="K53" s="234">
        <f>'Etanol (transposta)'!CI51</f>
        <v>2081623.69</v>
      </c>
      <c r="L53" s="21">
        <f>'Etanol (transposta)'!CL51</f>
        <v>55.73</v>
      </c>
      <c r="M53" s="21">
        <f>'Etanol (transposta)'!CK51</f>
        <v>22.28</v>
      </c>
      <c r="N53" s="234">
        <f t="shared" si="7"/>
        <v>116008888.2437</v>
      </c>
      <c r="O53" s="234">
        <f t="shared" si="8"/>
        <v>46378575.813200004</v>
      </c>
      <c r="P53" s="234">
        <f t="shared" si="2"/>
        <v>136893.60502838934</v>
      </c>
      <c r="Q53" s="234">
        <f t="shared" si="3"/>
        <v>57711.077807451635</v>
      </c>
      <c r="R53" s="234">
        <f t="shared" si="14"/>
        <v>194604.68283584097</v>
      </c>
      <c r="S53" s="256"/>
      <c r="T53" s="234">
        <v>53.84</v>
      </c>
      <c r="U53" s="234">
        <v>115.61</v>
      </c>
      <c r="V53" s="234">
        <f t="shared" si="11"/>
        <v>169.45</v>
      </c>
      <c r="W53" s="234">
        <f t="shared" si="9"/>
        <v>136422.90618358334</v>
      </c>
      <c r="X53" s="234">
        <f t="shared" si="10"/>
        <v>66995.684422652164</v>
      </c>
      <c r="Y53" s="234">
        <f t="shared" si="15"/>
        <v>203418.59060623549</v>
      </c>
    </row>
    <row r="54" spans="2:34" x14ac:dyDescent="0.25">
      <c r="B54" s="136" t="s">
        <v>425</v>
      </c>
      <c r="C54" s="279">
        <f>'Etanol (transposta)'!M52/1000000</f>
        <v>5.41E-5</v>
      </c>
      <c r="D54" s="279">
        <f>'Etanol (transposta)'!V52/1000000</f>
        <v>5.4400000000000001E-5</v>
      </c>
      <c r="E54" s="239">
        <f>'Etanol (transposta)'!H52</f>
        <v>33.299999999999997</v>
      </c>
      <c r="F54" s="239">
        <f>'Etanol (transposta)'!Q52</f>
        <v>33</v>
      </c>
      <c r="G54" s="282">
        <f>'Etanol (transposta)'!F52/100</f>
        <v>0.91900000000000004</v>
      </c>
      <c r="H54" s="282">
        <f t="shared" si="6"/>
        <v>0.91900000000000004</v>
      </c>
      <c r="I54" s="284">
        <f t="shared" si="12"/>
        <v>1.0610505854179999E-3</v>
      </c>
      <c r="J54" s="279">
        <f t="shared" si="13"/>
        <v>1.1175399365760002E-3</v>
      </c>
      <c r="K54" s="234">
        <f>'Etanol (transposta)'!CI52</f>
        <v>2023913.87</v>
      </c>
      <c r="L54" s="21">
        <f>'Etanol (transposta)'!CL52</f>
        <v>42.26</v>
      </c>
      <c r="M54" s="21">
        <f>'Etanol (transposta)'!CK52</f>
        <v>34.44</v>
      </c>
      <c r="N54" s="234">
        <f t="shared" si="7"/>
        <v>85530600.146200001</v>
      </c>
      <c r="O54" s="234">
        <f t="shared" si="8"/>
        <v>69703593.682799995</v>
      </c>
      <c r="P54" s="234">
        <f t="shared" si="2"/>
        <v>90752.293356278373</v>
      </c>
      <c r="Q54" s="234">
        <f t="shared" si="3"/>
        <v>77896.549663395592</v>
      </c>
      <c r="R54" s="234">
        <f t="shared" si="14"/>
        <v>168648.84301967395</v>
      </c>
      <c r="S54" s="256"/>
      <c r="T54" s="234">
        <v>81.540000000000006</v>
      </c>
      <c r="U54" s="234">
        <v>84.83</v>
      </c>
      <c r="V54" s="234">
        <f t="shared" si="11"/>
        <v>166.37</v>
      </c>
      <c r="W54" s="234">
        <f t="shared" si="9"/>
        <v>90008.921161008941</v>
      </c>
      <c r="X54" s="234">
        <f t="shared" si="10"/>
        <v>91124.206428407066</v>
      </c>
      <c r="Y54" s="234">
        <f t="shared" si="15"/>
        <v>181133.12758941599</v>
      </c>
    </row>
    <row r="55" spans="2:34" x14ac:dyDescent="0.25">
      <c r="B55" s="136" t="s">
        <v>427</v>
      </c>
      <c r="C55" s="279">
        <f>'Etanol (transposta)'!M53/1000000</f>
        <v>5.2799999999999996E-5</v>
      </c>
      <c r="D55" s="279">
        <f>'Etanol (transposta)'!V53/1000000</f>
        <v>5.3200000000000006E-5</v>
      </c>
      <c r="E55" s="239">
        <f>'Etanol (transposta)'!H53</f>
        <v>34.6</v>
      </c>
      <c r="F55" s="239">
        <f>'Etanol (transposta)'!Q53</f>
        <v>34.200000000000003</v>
      </c>
      <c r="G55" s="282">
        <f>'Etanol (transposta)'!F53/100</f>
        <v>0.97689999999999999</v>
      </c>
      <c r="H55" s="282">
        <f t="shared" si="6"/>
        <v>0.97689999999999999</v>
      </c>
      <c r="I55" s="284">
        <f t="shared" si="12"/>
        <v>1.1007972728543998E-3</v>
      </c>
      <c r="J55" s="279">
        <f t="shared" si="13"/>
        <v>1.1617438521528002E-3</v>
      </c>
      <c r="K55" s="234">
        <f>'Etanol (transposta)'!CI53</f>
        <v>3176423.21</v>
      </c>
      <c r="L55" s="21">
        <f>'Etanol (transposta)'!CL53</f>
        <v>43.94</v>
      </c>
      <c r="M55" s="21">
        <f>'Etanol (transposta)'!CK53</f>
        <v>11.09</v>
      </c>
      <c r="N55" s="234">
        <f t="shared" si="7"/>
        <v>139572035.84739998</v>
      </c>
      <c r="O55" s="234">
        <f t="shared" si="8"/>
        <v>35226533.398900002</v>
      </c>
      <c r="P55" s="234">
        <f t="shared" si="2"/>
        <v>153640.51642755442</v>
      </c>
      <c r="Q55" s="234">
        <f t="shared" si="3"/>
        <v>40924.208608827365</v>
      </c>
      <c r="R55" s="234">
        <f t="shared" si="14"/>
        <v>194564.7250363818</v>
      </c>
      <c r="S55" s="256"/>
      <c r="T55" s="234">
        <v>36.9</v>
      </c>
      <c r="U55" s="234">
        <v>155.52000000000001</v>
      </c>
      <c r="V55" s="234">
        <f t="shared" si="11"/>
        <v>192.42000000000002</v>
      </c>
      <c r="W55" s="234">
        <f t="shared" si="9"/>
        <v>171195.99187431627</v>
      </c>
      <c r="X55" s="234">
        <f t="shared" si="10"/>
        <v>42868.348144438321</v>
      </c>
      <c r="Y55" s="234">
        <f t="shared" si="15"/>
        <v>214064.34001875459</v>
      </c>
    </row>
    <row r="56" spans="2:34" x14ac:dyDescent="0.25">
      <c r="B56" s="136" t="s">
        <v>429</v>
      </c>
      <c r="C56" s="279">
        <f>'Etanol (transposta)'!M54/1000000</f>
        <v>5.5299999999999996E-5</v>
      </c>
      <c r="D56" s="279">
        <f>'Etanol (transposta)'!V54/1000000</f>
        <v>5.5600000000000003E-5</v>
      </c>
      <c r="E56" s="239">
        <f>'Etanol (transposta)'!H54</f>
        <v>32.1</v>
      </c>
      <c r="F56" s="239">
        <f>'Etanol (transposta)'!Q54</f>
        <v>31.8</v>
      </c>
      <c r="G56" s="282">
        <f>'Etanol (transposta)'!F54/100</f>
        <v>0.97829999999999995</v>
      </c>
      <c r="H56" s="282">
        <f t="shared" si="6"/>
        <v>0.97829999999999995</v>
      </c>
      <c r="I56" s="284">
        <f t="shared" si="12"/>
        <v>1.1545706085857998E-3</v>
      </c>
      <c r="J56" s="279">
        <f t="shared" si="13"/>
        <v>1.2158933581368E-3</v>
      </c>
      <c r="K56" s="234">
        <f>'Etanol (transposta)'!CI54</f>
        <v>1984656.15</v>
      </c>
      <c r="L56" s="21">
        <f>'Etanol (transposta)'!CL54</f>
        <v>37.44</v>
      </c>
      <c r="M56" s="21">
        <f>'Etanol (transposta)'!CK54</f>
        <v>16.03</v>
      </c>
      <c r="N56" s="234">
        <f t="shared" si="7"/>
        <v>74305526.255999997</v>
      </c>
      <c r="O56" s="234">
        <f t="shared" si="8"/>
        <v>31814038.0845</v>
      </c>
      <c r="P56" s="234">
        <f t="shared" si="2"/>
        <v>85790.976670678036</v>
      </c>
      <c r="Q56" s="234">
        <f t="shared" si="3"/>
        <v>38682.477602454754</v>
      </c>
      <c r="R56" s="234">
        <f t="shared" si="14"/>
        <v>124473.45427313278</v>
      </c>
      <c r="S56" s="256"/>
      <c r="T56" s="234">
        <v>23.79</v>
      </c>
      <c r="U56" s="234">
        <v>73.36</v>
      </c>
      <c r="V56" s="234">
        <f t="shared" si="11"/>
        <v>97.15</v>
      </c>
      <c r="W56" s="234">
        <f t="shared" si="9"/>
        <v>84699.299845854272</v>
      </c>
      <c r="X56" s="234">
        <f t="shared" si="10"/>
        <v>28926.102990074469</v>
      </c>
      <c r="Y56" s="234">
        <f t="shared" si="15"/>
        <v>113625.40283592875</v>
      </c>
    </row>
    <row r="57" spans="2:34" x14ac:dyDescent="0.25">
      <c r="B57" s="136" t="s">
        <v>431</v>
      </c>
      <c r="C57" s="279">
        <f>'Etanol (transposta)'!M55/1000000</f>
        <v>5.0700000000000006E-5</v>
      </c>
      <c r="D57" s="279">
        <f>'Etanol (transposta)'!V55/1000000</f>
        <v>5.1E-5</v>
      </c>
      <c r="E57" s="239">
        <f>'Etanol (transposta)'!H55</f>
        <v>36.700000000000003</v>
      </c>
      <c r="F57" s="239">
        <f>'Etanol (transposta)'!Q55</f>
        <v>36.4</v>
      </c>
      <c r="G57" s="282">
        <f>'Etanol (transposta)'!F55/100</f>
        <v>0.97299999999999998</v>
      </c>
      <c r="H57" s="282">
        <f t="shared" si="6"/>
        <v>0.97299999999999998</v>
      </c>
      <c r="I57" s="284">
        <f t="shared" si="12"/>
        <v>1.0527957241619999E-3</v>
      </c>
      <c r="J57" s="279">
        <f t="shared" si="13"/>
        <v>1.10925567018E-3</v>
      </c>
      <c r="K57" s="234">
        <f>'Etanol (transposta)'!CI55</f>
        <v>2238689.41</v>
      </c>
      <c r="L57" s="21">
        <f>'Etanol (transposta)'!CL55</f>
        <v>38.39</v>
      </c>
      <c r="M57" s="21">
        <f>'Etanol (transposta)'!CK55</f>
        <v>5.38</v>
      </c>
      <c r="N57" s="234">
        <f t="shared" si="7"/>
        <v>85943286.449900001</v>
      </c>
      <c r="O57" s="234">
        <f t="shared" si="8"/>
        <v>12044149.025800001</v>
      </c>
      <c r="P57" s="234">
        <f t="shared" si="2"/>
        <v>90480.724494884664</v>
      </c>
      <c r="Q57" s="234">
        <f t="shared" si="3"/>
        <v>13360.040599361573</v>
      </c>
      <c r="R57" s="234">
        <f t="shared" si="14"/>
        <v>103840.76509424624</v>
      </c>
      <c r="S57" s="256"/>
      <c r="T57" s="234">
        <v>12.53</v>
      </c>
      <c r="U57" s="234">
        <v>87.69</v>
      </c>
      <c r="V57" s="234">
        <f t="shared" si="11"/>
        <v>100.22</v>
      </c>
      <c r="W57" s="234">
        <f t="shared" si="9"/>
        <v>92319.657051765767</v>
      </c>
      <c r="X57" s="234">
        <f t="shared" si="10"/>
        <v>13898.973547355399</v>
      </c>
      <c r="Y57" s="234">
        <f t="shared" si="15"/>
        <v>106218.63059912117</v>
      </c>
    </row>
    <row r="58" spans="2:34" x14ac:dyDescent="0.25">
      <c r="B58" s="136" t="s">
        <v>433</v>
      </c>
      <c r="C58" s="279">
        <f>'Etanol (transposta)'!M56/1000000</f>
        <v>6.3600000000000001E-5</v>
      </c>
      <c r="D58" s="279">
        <f>'Etanol (transposta)'!V56/1000000</f>
        <v>6.3899999999999995E-5</v>
      </c>
      <c r="E58" s="239">
        <f>'Etanol (transposta)'!H56</f>
        <v>23.8</v>
      </c>
      <c r="F58" s="239">
        <f>'Etanol (transposta)'!Q56</f>
        <v>23.5</v>
      </c>
      <c r="G58" s="282">
        <f>'Etanol (transposta)'!F56/100</f>
        <v>0.45130000000000003</v>
      </c>
      <c r="H58" s="282">
        <f t="shared" si="6"/>
        <v>0.45130000000000003</v>
      </c>
      <c r="I58" s="284">
        <f t="shared" si="12"/>
        <v>6.1255594900559999E-4</v>
      </c>
      <c r="J58" s="279">
        <f t="shared" si="13"/>
        <v>6.4463641183619999E-4</v>
      </c>
      <c r="K58" s="234">
        <f>'Etanol (transposta)'!CI56</f>
        <v>1021101.13</v>
      </c>
      <c r="L58" s="21">
        <f>'Etanol (transposta)'!CL56</f>
        <v>43.49</v>
      </c>
      <c r="M58" s="21">
        <f>'Etanol (transposta)'!CK56</f>
        <v>0.56999999999999995</v>
      </c>
      <c r="N58" s="234">
        <f t="shared" si="7"/>
        <v>44407688.143700004</v>
      </c>
      <c r="O58" s="234">
        <f t="shared" si="8"/>
        <v>582027.64409999992</v>
      </c>
      <c r="P58" s="234">
        <f t="shared" si="2"/>
        <v>27202.193554008885</v>
      </c>
      <c r="Q58" s="234">
        <f t="shared" si="3"/>
        <v>375.19621208210077</v>
      </c>
      <c r="R58" s="234">
        <f t="shared" si="14"/>
        <v>27577.389766090986</v>
      </c>
      <c r="S58" s="256"/>
      <c r="T58" s="234"/>
      <c r="U58" s="234">
        <v>38.76</v>
      </c>
      <c r="V58" s="234">
        <f t="shared" si="11"/>
        <v>38.76</v>
      </c>
      <c r="W58" s="234">
        <f t="shared" si="9"/>
        <v>23742.668583457056</v>
      </c>
      <c r="X58" s="234">
        <f t="shared" si="10"/>
        <v>0</v>
      </c>
      <c r="Y58" s="234">
        <f t="shared" si="15"/>
        <v>23742.668583457056</v>
      </c>
    </row>
    <row r="59" spans="2:34" ht="30" x14ac:dyDescent="0.25">
      <c r="B59" s="136" t="s">
        <v>437</v>
      </c>
      <c r="C59" s="279">
        <f>'Etanol (transposta)'!M57/1000000</f>
        <v>6.2299999999999996E-5</v>
      </c>
      <c r="D59" s="279">
        <f>'Etanol (transposta)'!V57/1000000</f>
        <v>6.2600000000000004E-5</v>
      </c>
      <c r="E59" s="239">
        <f>'Etanol (transposta)'!H57</f>
        <v>25.1</v>
      </c>
      <c r="F59" s="239">
        <f>'Etanol (transposta)'!Q57</f>
        <v>24.8</v>
      </c>
      <c r="G59" s="282">
        <f>'Etanol (transposta)'!F57/100</f>
        <v>0.98439999999999994</v>
      </c>
      <c r="H59" s="282">
        <f t="shared" si="6"/>
        <v>0.98439999999999994</v>
      </c>
      <c r="I59" s="284">
        <f t="shared" si="12"/>
        <v>1.3088291667303997E-3</v>
      </c>
      <c r="J59" s="279">
        <f t="shared" si="13"/>
        <v>1.3775094257904E-3</v>
      </c>
      <c r="K59" s="234">
        <f>'Etanol (transposta)'!CI57</f>
        <v>1102923.8999999999</v>
      </c>
      <c r="L59" s="21">
        <f>'Etanol (transposta)'!CL57</f>
        <v>72.239999999999995</v>
      </c>
      <c r="M59" s="21">
        <f>'Etanol (transposta)'!CK57</f>
        <v>11.57</v>
      </c>
      <c r="N59" s="234">
        <f t="shared" si="7"/>
        <v>79675222.535999984</v>
      </c>
      <c r="O59" s="234">
        <f t="shared" si="8"/>
        <v>12760829.523</v>
      </c>
      <c r="P59" s="234">
        <f t="shared" si="2"/>
        <v>104281.25512085203</v>
      </c>
      <c r="Q59" s="234">
        <f t="shared" si="3"/>
        <v>17578.162948836914</v>
      </c>
      <c r="R59" s="234">
        <f t="shared" si="14"/>
        <v>121859.41806968895</v>
      </c>
      <c r="S59" s="256"/>
      <c r="T59" s="392" t="s">
        <v>2568</v>
      </c>
      <c r="U59" s="234"/>
      <c r="V59" s="234" t="e">
        <f t="shared" si="11"/>
        <v>#VALUE!</v>
      </c>
      <c r="W59" s="234">
        <f t="shared" si="9"/>
        <v>0</v>
      </c>
      <c r="X59" s="234" t="e">
        <f t="shared" si="10"/>
        <v>#VALUE!</v>
      </c>
      <c r="Y59" s="234" t="e">
        <f t="shared" si="15"/>
        <v>#VALUE!</v>
      </c>
    </row>
    <row r="60" spans="2:34" x14ac:dyDescent="0.25">
      <c r="B60" s="136" t="s">
        <v>441</v>
      </c>
      <c r="C60" s="279">
        <f>'Etanol (transposta)'!M58/1000000</f>
        <v>4.88E-5</v>
      </c>
      <c r="D60" s="279">
        <f>'Etanol (transposta)'!V58/1000000</f>
        <v>4.9100000000000001E-5</v>
      </c>
      <c r="E60" s="239">
        <f>'Etanol (transposta)'!H58</f>
        <v>38.6</v>
      </c>
      <c r="F60" s="239">
        <f>'Etanol (transposta)'!Q58</f>
        <v>38.299999999999997</v>
      </c>
      <c r="G60" s="282">
        <f>'Etanol (transposta)'!F58/100</f>
        <v>0.97060000000000002</v>
      </c>
      <c r="H60" s="282">
        <f t="shared" si="6"/>
        <v>0.97060000000000002</v>
      </c>
      <c r="I60" s="284">
        <f t="shared" si="12"/>
        <v>1.0108423338976E-3</v>
      </c>
      <c r="J60" s="279">
        <f t="shared" si="13"/>
        <v>1.0652963036436001E-3</v>
      </c>
      <c r="K60" s="234">
        <f>'Etanol (transposta)'!CI58</f>
        <v>2270286.8199999998</v>
      </c>
      <c r="L60" s="21">
        <f>'Etanol (transposta)'!CL58</f>
        <v>36.68</v>
      </c>
      <c r="M60" s="21">
        <f>'Etanol (transposta)'!CK58</f>
        <v>37.549999999999997</v>
      </c>
      <c r="N60" s="234">
        <f t="shared" si="7"/>
        <v>83274120.557599992</v>
      </c>
      <c r="O60" s="234">
        <f t="shared" si="8"/>
        <v>85249270.090999991</v>
      </c>
      <c r="P60" s="234">
        <f t="shared" si="2"/>
        <v>84177.006377714482</v>
      </c>
      <c r="Q60" s="234">
        <f t="shared" si="3"/>
        <v>90815.732316257199</v>
      </c>
      <c r="R60" s="234">
        <f t="shared" si="14"/>
        <v>174992.73869397168</v>
      </c>
      <c r="S60" s="256"/>
      <c r="T60" s="234">
        <v>86.22</v>
      </c>
      <c r="U60" s="234">
        <v>80.03</v>
      </c>
      <c r="V60" s="234">
        <f t="shared" si="11"/>
        <v>166.25</v>
      </c>
      <c r="W60" s="234">
        <f t="shared" si="9"/>
        <v>80897.711981824919</v>
      </c>
      <c r="X60" s="234">
        <f t="shared" si="10"/>
        <v>91849.847300151203</v>
      </c>
      <c r="Y60" s="234">
        <f t="shared" si="15"/>
        <v>172747.55928197614</v>
      </c>
    </row>
    <row r="61" spans="2:34" x14ac:dyDescent="0.25">
      <c r="B61" s="136" t="s">
        <v>445</v>
      </c>
      <c r="C61" s="279">
        <f>'Etanol (transposta)'!M59/1000000</f>
        <v>5.9799999999999997E-5</v>
      </c>
      <c r="D61" s="279">
        <f>'Etanol (transposta)'!V59/1000000</f>
        <v>6.02E-5</v>
      </c>
      <c r="E61" s="239">
        <f>'Etanol (transposta)'!H59</f>
        <v>27.6</v>
      </c>
      <c r="F61" s="239">
        <f>'Etanol (transposta)'!Q59</f>
        <v>27.2</v>
      </c>
      <c r="G61" s="282">
        <f>'Etanol (transposta)'!F59/100</f>
        <v>0.98709999999999998</v>
      </c>
      <c r="H61" s="282">
        <f t="shared" si="6"/>
        <v>0.98709999999999998</v>
      </c>
      <c r="I61" s="284">
        <f t="shared" si="12"/>
        <v>1.2597537177835999E-3</v>
      </c>
      <c r="J61" s="279">
        <f t="shared" si="13"/>
        <v>1.3283309267172001E-3</v>
      </c>
      <c r="K61" s="234">
        <f>'Etanol (transposta)'!CI59</f>
        <v>1612487.63</v>
      </c>
      <c r="L61" s="21">
        <f>'Etanol (transposta)'!CL59</f>
        <v>58.45</v>
      </c>
      <c r="M61" s="21">
        <f>'Etanol (transposta)'!CK59</f>
        <v>22.79</v>
      </c>
      <c r="N61" s="234">
        <f t="shared" si="7"/>
        <v>94249901.973499998</v>
      </c>
      <c r="O61" s="234">
        <f t="shared" si="8"/>
        <v>36748593.087699994</v>
      </c>
      <c r="P61" s="234">
        <f t="shared" si="2"/>
        <v>118731.66441185647</v>
      </c>
      <c r="Q61" s="234">
        <f t="shared" si="3"/>
        <v>48814.292711737828</v>
      </c>
      <c r="R61" s="234">
        <f t="shared" si="14"/>
        <v>167545.9571235943</v>
      </c>
      <c r="S61" s="256"/>
      <c r="T61" s="234">
        <v>23.74</v>
      </c>
      <c r="U61" s="234">
        <v>127.9</v>
      </c>
      <c r="V61" s="234">
        <f t="shared" si="11"/>
        <v>151.64000000000001</v>
      </c>
      <c r="W61" s="234">
        <f t="shared" si="9"/>
        <v>161122.50050452244</v>
      </c>
      <c r="X61" s="234">
        <f t="shared" si="10"/>
        <v>31534.576200266325</v>
      </c>
      <c r="Y61" s="234">
        <f t="shared" si="15"/>
        <v>192657.07670478878</v>
      </c>
    </row>
    <row r="62" spans="2:34" x14ac:dyDescent="0.25">
      <c r="B62" s="136" t="s">
        <v>447</v>
      </c>
      <c r="C62" s="279">
        <f>'Etanol (transposta)'!M60/1000000</f>
        <v>6.2299999999999996E-5</v>
      </c>
      <c r="D62" s="279">
        <f>'Etanol (transposta)'!V60/1000000</f>
        <v>6.2600000000000004E-5</v>
      </c>
      <c r="E62" s="239">
        <f>'Etanol (transposta)'!H60</f>
        <v>25.1</v>
      </c>
      <c r="F62" s="239">
        <f>'Etanol (transposta)'!Q60</f>
        <v>24.8</v>
      </c>
      <c r="G62" s="282">
        <f>'Etanol (transposta)'!F60/100</f>
        <v>0.88939999999999997</v>
      </c>
      <c r="H62" s="282">
        <f t="shared" si="6"/>
        <v>0.88939999999999997</v>
      </c>
      <c r="I62" s="284">
        <f t="shared" si="12"/>
        <v>1.1825199724603999E-3</v>
      </c>
      <c r="J62" s="279">
        <f t="shared" si="13"/>
        <v>1.2445722097704E-3</v>
      </c>
      <c r="K62" s="234">
        <f>'Etanol (transposta)'!CI60</f>
        <v>2012400.15</v>
      </c>
      <c r="L62" s="21">
        <f>'Etanol (transposta)'!CL60</f>
        <v>33.29</v>
      </c>
      <c r="M62" s="21">
        <f>'Etanol (transposta)'!CK60</f>
        <v>16.39</v>
      </c>
      <c r="N62" s="234">
        <f t="shared" si="7"/>
        <v>66992800.993499994</v>
      </c>
      <c r="O62" s="234">
        <f t="shared" si="8"/>
        <v>32983238.458499998</v>
      </c>
      <c r="P62" s="234">
        <f t="shared" si="2"/>
        <v>79220.325185878668</v>
      </c>
      <c r="Q62" s="234">
        <f t="shared" si="3"/>
        <v>41050.021973679388</v>
      </c>
      <c r="R62" s="234">
        <f t="shared" si="14"/>
        <v>120270.34715955806</v>
      </c>
      <c r="S62" s="256"/>
      <c r="T62" s="234">
        <v>28.62</v>
      </c>
      <c r="U62" s="234">
        <v>82.17</v>
      </c>
      <c r="V62" s="234">
        <f t="shared" si="11"/>
        <v>110.79</v>
      </c>
      <c r="W62" s="234">
        <f t="shared" si="9"/>
        <v>97167.666137071064</v>
      </c>
      <c r="X62" s="234">
        <f t="shared" si="10"/>
        <v>35619.656643628849</v>
      </c>
      <c r="Y62" s="234">
        <f t="shared" si="15"/>
        <v>132787.32278069991</v>
      </c>
    </row>
    <row r="63" spans="2:34" x14ac:dyDescent="0.25">
      <c r="B63" s="136" t="s">
        <v>79</v>
      </c>
      <c r="C63" s="279">
        <f>'Etanol (transposta)'!M61/1000000</f>
        <v>6.0100000000000004E-5</v>
      </c>
      <c r="D63" s="279">
        <f>'Etanol (transposta)'!V61/1000000</f>
        <v>6.05E-5</v>
      </c>
      <c r="E63" s="239">
        <f>'Etanol (transposta)'!H61</f>
        <v>27.3</v>
      </c>
      <c r="F63" s="239">
        <f>'Etanol (transposta)'!Q61</f>
        <v>26.9</v>
      </c>
      <c r="G63" s="282">
        <f>'Etanol (transposta)'!F61/100</f>
        <v>0.91349999999999998</v>
      </c>
      <c r="H63" s="282">
        <f t="shared" si="6"/>
        <v>0.91349999999999998</v>
      </c>
      <c r="I63" s="284">
        <f t="shared" si="12"/>
        <v>1.1716727689169999E-3</v>
      </c>
      <c r="J63" s="279">
        <f t="shared" si="13"/>
        <v>1.235414138805E-3</v>
      </c>
      <c r="K63" s="234">
        <f>'Etanol (transposta)'!CI61</f>
        <v>2462131.59</v>
      </c>
      <c r="L63" s="21">
        <f>'Etanol (transposta)'!CL61</f>
        <v>43.22</v>
      </c>
      <c r="M63" s="21">
        <f>'Etanol (transposta)'!CK61</f>
        <v>9.73</v>
      </c>
      <c r="N63" s="234">
        <f t="shared" si="7"/>
        <v>106413327.31979999</v>
      </c>
      <c r="O63" s="234">
        <f t="shared" si="8"/>
        <v>23956540.370699998</v>
      </c>
      <c r="P63" s="234">
        <f t="shared" si="2"/>
        <v>124681.59787046108</v>
      </c>
      <c r="Q63" s="234">
        <f t="shared" si="3"/>
        <v>29596.248690815555</v>
      </c>
      <c r="R63" s="234">
        <f t="shared" si="14"/>
        <v>154277.84656127664</v>
      </c>
      <c r="S63" s="256"/>
      <c r="T63" s="234">
        <v>37.29</v>
      </c>
      <c r="U63" s="234">
        <v>93.69</v>
      </c>
      <c r="V63" s="234">
        <f t="shared" si="11"/>
        <v>130.97999999999999</v>
      </c>
      <c r="W63" s="234">
        <f t="shared" si="9"/>
        <v>109774.02171983372</v>
      </c>
      <c r="X63" s="234">
        <f t="shared" si="10"/>
        <v>46068.593236038454</v>
      </c>
      <c r="Y63" s="234">
        <f t="shared" si="15"/>
        <v>155842.61495587218</v>
      </c>
    </row>
    <row r="64" spans="2:34" x14ac:dyDescent="0.25">
      <c r="B64" s="136" t="s">
        <v>449</v>
      </c>
      <c r="C64" s="279">
        <f>'Etanol (transposta)'!M62/1000000</f>
        <v>6.1700000000000009E-5</v>
      </c>
      <c r="D64" s="279">
        <f>'Etanol (transposta)'!V62/1000000</f>
        <v>6.2100000000000005E-5</v>
      </c>
      <c r="E64" s="239">
        <f>'Etanol (transposta)'!H62</f>
        <v>25.7</v>
      </c>
      <c r="F64" s="239">
        <f>'Etanol (transposta)'!Q62</f>
        <v>25.3</v>
      </c>
      <c r="G64" s="282">
        <f>'Etanol (transposta)'!F62/100</f>
        <v>1</v>
      </c>
      <c r="H64" s="282">
        <f t="shared" si="6"/>
        <v>1</v>
      </c>
      <c r="I64" s="284">
        <f t="shared" si="12"/>
        <v>1.3167656140000001E-3</v>
      </c>
      <c r="J64" s="279">
        <f t="shared" si="13"/>
        <v>1.3881622860000002E-3</v>
      </c>
      <c r="K64" s="234">
        <f>'Etanol (transposta)'!CI62</f>
        <v>1044078.56</v>
      </c>
      <c r="L64" s="21">
        <f>'Etanol (transposta)'!CL62</f>
        <v>70.31</v>
      </c>
      <c r="M64" s="21">
        <f>'Etanol (transposta)'!CK62</f>
        <v>2.4300000000000002</v>
      </c>
      <c r="N64" s="234">
        <f t="shared" si="7"/>
        <v>73409163.553600013</v>
      </c>
      <c r="O64" s="234">
        <f t="shared" si="8"/>
        <v>2537110.9008000004</v>
      </c>
      <c r="P64" s="234">
        <f t="shared" si="2"/>
        <v>96662.662319882555</v>
      </c>
      <c r="Q64" s="234">
        <f t="shared" si="3"/>
        <v>3521.9216678900484</v>
      </c>
      <c r="R64" s="234">
        <f t="shared" si="14"/>
        <v>100184.58398777261</v>
      </c>
      <c r="S64" s="256"/>
      <c r="T64" s="234">
        <v>0.17</v>
      </c>
      <c r="U64" s="234">
        <v>75.25</v>
      </c>
      <c r="V64" s="234">
        <f t="shared" si="11"/>
        <v>75.42</v>
      </c>
      <c r="W64" s="234">
        <f t="shared" si="9"/>
        <v>99086.612453500013</v>
      </c>
      <c r="X64" s="234">
        <f t="shared" si="10"/>
        <v>235.98758862000005</v>
      </c>
      <c r="Y64" s="234">
        <f t="shared" si="15"/>
        <v>99322.600042120015</v>
      </c>
    </row>
    <row r="65" spans="2:25" x14ac:dyDescent="0.25">
      <c r="B65" s="136" t="s">
        <v>453</v>
      </c>
      <c r="C65" s="279">
        <f>'Etanol (transposta)'!M63/1000000</f>
        <v>6.41E-5</v>
      </c>
      <c r="D65" s="279">
        <f>'Etanol (transposta)'!V63/1000000</f>
        <v>6.4499999999999996E-5</v>
      </c>
      <c r="E65" s="239">
        <f>'Etanol (transposta)'!H63</f>
        <v>23.3</v>
      </c>
      <c r="F65" s="239">
        <f>'Etanol (transposta)'!Q63</f>
        <v>22.9</v>
      </c>
      <c r="G65" s="282">
        <f>'Etanol (transposta)'!F63/100</f>
        <v>0.93940000000000001</v>
      </c>
      <c r="H65" s="282">
        <f t="shared" si="6"/>
        <v>0.93940000000000001</v>
      </c>
      <c r="I65" s="284">
        <f t="shared" si="12"/>
        <v>1.2850851296667999E-3</v>
      </c>
      <c r="J65" s="279">
        <f t="shared" si="13"/>
        <v>1.3544373191579999E-3</v>
      </c>
      <c r="K65" s="234">
        <f>'Etanol (transposta)'!CI63</f>
        <v>2161428.56</v>
      </c>
      <c r="L65" s="21">
        <f>'Etanol (transposta)'!CL63</f>
        <v>26.46</v>
      </c>
      <c r="M65" s="21">
        <f>'Etanol (transposta)'!CK63</f>
        <v>15.05</v>
      </c>
      <c r="N65" s="234">
        <f t="shared" si="7"/>
        <v>57191399.6976</v>
      </c>
      <c r="O65" s="234">
        <f t="shared" si="8"/>
        <v>32529499.828000002</v>
      </c>
      <c r="P65" s="234">
        <f t="shared" si="2"/>
        <v>73495.817296216075</v>
      </c>
      <c r="Q65" s="234">
        <f t="shared" si="3"/>
        <v>44059.168540586943</v>
      </c>
      <c r="R65" s="234">
        <f t="shared" si="14"/>
        <v>117554.98583680301</v>
      </c>
      <c r="S65" s="256"/>
      <c r="T65" s="234">
        <v>21.98</v>
      </c>
      <c r="U65" s="234">
        <v>74.25</v>
      </c>
      <c r="V65" s="234">
        <f t="shared" si="11"/>
        <v>96.23</v>
      </c>
      <c r="W65" s="234">
        <f t="shared" si="9"/>
        <v>95417.570877759907</v>
      </c>
      <c r="X65" s="234">
        <f t="shared" si="10"/>
        <v>29770.532275092839</v>
      </c>
      <c r="Y65" s="234">
        <f t="shared" si="15"/>
        <v>125188.10315285274</v>
      </c>
    </row>
    <row r="66" spans="2:25" x14ac:dyDescent="0.25">
      <c r="B66" s="136" t="s">
        <v>457</v>
      </c>
      <c r="C66" s="279">
        <f>'Etanol (transposta)'!M64/1000000</f>
        <v>6.1600000000000007E-5</v>
      </c>
      <c r="D66" s="279">
        <f>'Etanol (transposta)'!V64/1000000</f>
        <v>6.19E-5</v>
      </c>
      <c r="E66" s="239">
        <f>'Etanol (transposta)'!H64</f>
        <v>25.8</v>
      </c>
      <c r="F66" s="239">
        <f>'Etanol (transposta)'!Q64</f>
        <v>25.5</v>
      </c>
      <c r="G66" s="282">
        <f>'Etanol (transposta)'!F64/100</f>
        <v>0.49950000000000006</v>
      </c>
      <c r="H66" s="282">
        <f t="shared" si="6"/>
        <v>0.49950000000000006</v>
      </c>
      <c r="I66" s="284">
        <f t="shared" si="12"/>
        <v>6.5665842026400021E-4</v>
      </c>
      <c r="J66" s="279">
        <f t="shared" si="13"/>
        <v>6.9115393122300009E-4</v>
      </c>
      <c r="K66" s="234">
        <f>'Etanol (transposta)'!CI64</f>
        <v>1163012.33</v>
      </c>
      <c r="L66" s="21">
        <f>'Etanol (transposta)'!CL64</f>
        <v>37.450000000000003</v>
      </c>
      <c r="M66" s="21">
        <f>'Etanol (transposta)'!CK64</f>
        <v>8.35</v>
      </c>
      <c r="N66" s="234">
        <f t="shared" si="7"/>
        <v>43554811.75850001</v>
      </c>
      <c r="O66" s="234">
        <f t="shared" si="8"/>
        <v>9711152.9555000011</v>
      </c>
      <c r="P66" s="234">
        <f t="shared" si="2"/>
        <v>28600.633884232517</v>
      </c>
      <c r="Q66" s="234">
        <f t="shared" si="3"/>
        <v>6711.9015419016814</v>
      </c>
      <c r="R66" s="234">
        <f t="shared" si="14"/>
        <v>35312.5354261342</v>
      </c>
      <c r="S66" s="256"/>
      <c r="T66" s="234"/>
      <c r="U66" s="234"/>
      <c r="V66" s="234">
        <f t="shared" si="11"/>
        <v>0</v>
      </c>
      <c r="W66" s="234">
        <f t="shared" si="9"/>
        <v>0</v>
      </c>
      <c r="X66" s="234">
        <f t="shared" si="10"/>
        <v>0</v>
      </c>
      <c r="Y66" s="234">
        <f t="shared" si="15"/>
        <v>0</v>
      </c>
    </row>
    <row r="67" spans="2:25" x14ac:dyDescent="0.25">
      <c r="B67" s="136" t="s">
        <v>461</v>
      </c>
      <c r="C67" s="279">
        <f>'Etanol (transposta)'!M65/1000000</f>
        <v>6.8499999999999998E-5</v>
      </c>
      <c r="D67" s="279">
        <f>'Etanol (transposta)'!V65/1000000</f>
        <v>6.8900000000000008E-5</v>
      </c>
      <c r="E67" s="239">
        <f>'Etanol (transposta)'!H65</f>
        <v>18.899999999999999</v>
      </c>
      <c r="F67" s="239">
        <f>'Etanol (transposta)'!Q65</f>
        <v>18.5</v>
      </c>
      <c r="G67" s="282">
        <f>'Etanol (transposta)'!F65/100</f>
        <v>0.92110000000000003</v>
      </c>
      <c r="H67" s="282">
        <f t="shared" si="6"/>
        <v>0.92110000000000003</v>
      </c>
      <c r="I67" s="284">
        <f t="shared" si="12"/>
        <v>1.3465443643969999E-3</v>
      </c>
      <c r="J67" s="279">
        <f t="shared" si="13"/>
        <v>1.4186479839714003E-3</v>
      </c>
      <c r="K67" s="234">
        <f>'Etanol (transposta)'!CI65</f>
        <v>1441176.86</v>
      </c>
      <c r="L67" s="21">
        <f>'Etanol (transposta)'!CL65</f>
        <v>17.75</v>
      </c>
      <c r="M67" s="21">
        <f>'Etanol (transposta)'!CK65</f>
        <v>20.94</v>
      </c>
      <c r="N67" s="234">
        <f t="shared" si="7"/>
        <v>25580889.265000001</v>
      </c>
      <c r="O67" s="234">
        <f t="shared" si="8"/>
        <v>30178243.448400006</v>
      </c>
      <c r="P67" s="234">
        <f t="shared" si="2"/>
        <v>34445.802276049464</v>
      </c>
      <c r="Q67" s="234">
        <f t="shared" si="3"/>
        <v>42812.304227870787</v>
      </c>
      <c r="R67" s="234">
        <f t="shared" si="14"/>
        <v>77258.106503920251</v>
      </c>
      <c r="S67" s="256"/>
      <c r="T67" s="234" t="s">
        <v>2569</v>
      </c>
      <c r="U67" s="234"/>
      <c r="V67" s="234" t="e">
        <f t="shared" si="11"/>
        <v>#VALUE!</v>
      </c>
      <c r="W67" s="234">
        <f t="shared" si="9"/>
        <v>0</v>
      </c>
      <c r="X67" s="234" t="e">
        <f t="shared" si="10"/>
        <v>#VALUE!</v>
      </c>
      <c r="Y67" s="234" t="e">
        <f t="shared" si="15"/>
        <v>#VALUE!</v>
      </c>
    </row>
    <row r="68" spans="2:25" x14ac:dyDescent="0.25">
      <c r="B68" s="136" t="s">
        <v>465</v>
      </c>
      <c r="C68" s="279">
        <f>'Etanol (transposta)'!M66/1000000</f>
        <v>6.3E-5</v>
      </c>
      <c r="D68" s="279">
        <f>'Etanol (transposta)'!V66/1000000</f>
        <v>6.3600000000000001E-5</v>
      </c>
      <c r="E68" s="239">
        <f>'Etanol (transposta)'!H66</f>
        <v>24.4</v>
      </c>
      <c r="F68" s="239">
        <f>'Etanol (transposta)'!Q66</f>
        <v>23.8</v>
      </c>
      <c r="G68" s="282">
        <f>'Etanol (transposta)'!F66/100</f>
        <v>0.47200000000000003</v>
      </c>
      <c r="H68" s="282">
        <f t="shared" si="6"/>
        <v>0.47200000000000003</v>
      </c>
      <c r="I68" s="284">
        <f t="shared" si="12"/>
        <v>6.3460846511999996E-4</v>
      </c>
      <c r="J68" s="279">
        <f t="shared" si="13"/>
        <v>6.7103899027200014E-4</v>
      </c>
      <c r="K68" s="234">
        <f>'Etanol (transposta)'!CI66</f>
        <v>3004414.42</v>
      </c>
      <c r="L68" s="21">
        <f>'Etanol (transposta)'!CL66</f>
        <v>10.69</v>
      </c>
      <c r="M68" s="21">
        <f>'Etanol (transposta)'!CK66</f>
        <v>30.18</v>
      </c>
      <c r="N68" s="234">
        <f t="shared" si="7"/>
        <v>32117190.149799999</v>
      </c>
      <c r="O68" s="234">
        <f t="shared" si="8"/>
        <v>90673227.195600003</v>
      </c>
      <c r="P68" s="234">
        <f t="shared" si="2"/>
        <v>20381.84074493176</v>
      </c>
      <c r="Q68" s="234">
        <f t="shared" si="3"/>
        <v>60845.270822039092</v>
      </c>
      <c r="R68" s="234">
        <f t="shared" si="14"/>
        <v>81227.111566970852</v>
      </c>
      <c r="S68" s="256"/>
      <c r="T68" s="234">
        <v>123.5</v>
      </c>
      <c r="U68" s="234">
        <v>2.11</v>
      </c>
      <c r="V68" s="234">
        <f t="shared" si="11"/>
        <v>125.61</v>
      </c>
      <c r="W68" s="234">
        <f t="shared" si="9"/>
        <v>1339.0238614031998</v>
      </c>
      <c r="X68" s="234">
        <f t="shared" si="10"/>
        <v>82873.315298592017</v>
      </c>
      <c r="Y68" s="234">
        <f t="shared" si="15"/>
        <v>84212.339159995216</v>
      </c>
    </row>
    <row r="69" spans="2:25" x14ac:dyDescent="0.25">
      <c r="B69" s="136" t="s">
        <v>469</v>
      </c>
      <c r="C69" s="279">
        <f>'Etanol (transposta)'!M67/1000000</f>
        <v>7.1599999999999992E-5</v>
      </c>
      <c r="D69" s="279">
        <v>0</v>
      </c>
      <c r="E69" s="239">
        <f>'Etanol (transposta)'!H67</f>
        <v>15.8</v>
      </c>
      <c r="F69" s="239">
        <f>'Etanol (transposta)'!Q67</f>
        <v>0.04</v>
      </c>
      <c r="G69" s="282">
        <f>'Etanol (transposta)'!F67/100</f>
        <v>0.93559999999999999</v>
      </c>
      <c r="H69" s="282">
        <f t="shared" si="6"/>
        <v>0.93559999999999999</v>
      </c>
      <c r="I69" s="284">
        <f t="shared" si="12"/>
        <v>1.4296395307231997E-3</v>
      </c>
      <c r="J69" s="279">
        <f t="shared" si="13"/>
        <v>0</v>
      </c>
      <c r="K69" s="234">
        <f>'Etanol (transposta)'!CI67</f>
        <v>1429916.42</v>
      </c>
      <c r="L69" s="21">
        <f>'Etanol (transposta)'!CL67</f>
        <v>39.86</v>
      </c>
      <c r="M69" s="21">
        <f>'Etanol (transposta)'!CK67</f>
        <v>0</v>
      </c>
      <c r="N69" s="234">
        <f t="shared" si="7"/>
        <v>56996468.501199998</v>
      </c>
      <c r="O69" s="234">
        <f t="shared" si="8"/>
        <v>0</v>
      </c>
      <c r="P69" s="234">
        <f t="shared" si="2"/>
        <v>81484.404480935191</v>
      </c>
      <c r="Q69" s="234">
        <f t="shared" si="3"/>
        <v>0</v>
      </c>
      <c r="R69" s="234">
        <f t="shared" si="14"/>
        <v>81484.404480935191</v>
      </c>
      <c r="S69" s="256"/>
      <c r="T69" s="234">
        <v>54.65</v>
      </c>
      <c r="U69" s="234"/>
      <c r="V69" s="234">
        <f t="shared" si="11"/>
        <v>54.65</v>
      </c>
      <c r="W69" s="234">
        <f t="shared" si="9"/>
        <v>0</v>
      </c>
      <c r="X69" s="234">
        <f t="shared" si="10"/>
        <v>0</v>
      </c>
      <c r="Y69" s="234">
        <f t="shared" si="15"/>
        <v>0</v>
      </c>
    </row>
    <row r="70" spans="2:25" x14ac:dyDescent="0.25">
      <c r="B70" s="136" t="s">
        <v>473</v>
      </c>
      <c r="C70" s="279">
        <f>'Etanol (transposta)'!M68/1000000</f>
        <v>6.2899999999999997E-5</v>
      </c>
      <c r="D70" s="279">
        <f>'Etanol (transposta)'!V68/1000000</f>
        <v>6.3200000000000005E-5</v>
      </c>
      <c r="E70" s="239">
        <f>'Etanol (transposta)'!H68</f>
        <v>24.5</v>
      </c>
      <c r="F70" s="239">
        <f>'Etanol (transposta)'!Q68</f>
        <v>24.2</v>
      </c>
      <c r="G70" s="282">
        <f>'Etanol (transposta)'!F68/100</f>
        <v>0.99360000000000004</v>
      </c>
      <c r="H70" s="282">
        <f t="shared" si="6"/>
        <v>0.99360000000000004</v>
      </c>
      <c r="I70" s="284">
        <f t="shared" ref="I70:I101" si="16">C70*$AE$36*G70</f>
        <v>1.3337841159647998E-3</v>
      </c>
      <c r="J70" s="279">
        <f t="shared" ref="J70:J101" si="17">D70*$AE$39*H70</f>
        <v>1.4037097036032002E-3</v>
      </c>
      <c r="K70" s="234">
        <f>'Etanol (transposta)'!CI68</f>
        <v>5650324.3399999999</v>
      </c>
      <c r="L70" s="21">
        <f>'Etanol (transposta)'!CL68</f>
        <v>20.25</v>
      </c>
      <c r="M70" s="21">
        <f>'Etanol (transposta)'!CK68</f>
        <v>13.38</v>
      </c>
      <c r="N70" s="234">
        <f t="shared" si="7"/>
        <v>114419067.88499999</v>
      </c>
      <c r="O70" s="234">
        <f t="shared" si="8"/>
        <v>75601339.669200003</v>
      </c>
      <c r="P70" s="234">
        <f t="shared" ref="P70:P133" si="18">I70*N70</f>
        <v>152610.33530851113</v>
      </c>
      <c r="Q70" s="234">
        <f t="shared" ref="Q70:Q133" si="19">J70*O70</f>
        <v>106122.3340990576</v>
      </c>
      <c r="R70" s="234">
        <f t="shared" ref="R70:R101" si="20">P70+Q70</f>
        <v>258732.66940756873</v>
      </c>
      <c r="S70" s="256"/>
      <c r="T70" s="234">
        <v>80.5</v>
      </c>
      <c r="U70" s="234">
        <v>168.15</v>
      </c>
      <c r="V70" s="234">
        <f t="shared" si="11"/>
        <v>248.65</v>
      </c>
      <c r="W70" s="234">
        <f t="shared" si="9"/>
        <v>224275.79909948108</v>
      </c>
      <c r="X70" s="234">
        <f t="shared" si="10"/>
        <v>112998.63114005762</v>
      </c>
      <c r="Y70" s="234">
        <f t="shared" ref="Y70:Y101" si="21">X70+W70</f>
        <v>337274.43023953872</v>
      </c>
    </row>
    <row r="71" spans="2:25" x14ac:dyDescent="0.25">
      <c r="B71" s="136" t="s">
        <v>477</v>
      </c>
      <c r="C71" s="279">
        <f>'Etanol (transposta)'!M69/1000000</f>
        <v>6.7000000000000002E-5</v>
      </c>
      <c r="D71" s="279">
        <f>'Etanol (transposta)'!V69/1000000</f>
        <v>6.7099999999999991E-5</v>
      </c>
      <c r="E71" s="239">
        <f>'Etanol (transposta)'!H69</f>
        <v>20.399999999999999</v>
      </c>
      <c r="F71" s="239">
        <f>'Etanol (transposta)'!Q69</f>
        <v>20.3</v>
      </c>
      <c r="G71" s="282">
        <f>'Etanol (transposta)'!F69/100</f>
        <v>0.97</v>
      </c>
      <c r="H71" s="282">
        <f t="shared" ref="H71:H134" si="22">G71</f>
        <v>0.97</v>
      </c>
      <c r="I71" s="284">
        <f t="shared" si="16"/>
        <v>1.3869788858000001E-3</v>
      </c>
      <c r="J71" s="279">
        <f t="shared" si="17"/>
        <v>1.4549326684199998E-3</v>
      </c>
      <c r="K71" s="234">
        <f>'Etanol (transposta)'!CI69</f>
        <v>2252134.94</v>
      </c>
      <c r="L71" s="21">
        <f>'Etanol (transposta)'!CL69</f>
        <v>34.630000000000003</v>
      </c>
      <c r="M71" s="21">
        <f>'Etanol (transposta)'!CK69</f>
        <v>33.229999999999997</v>
      </c>
      <c r="N71" s="234">
        <f t="shared" ref="N71:N134" si="23">K71*L71</f>
        <v>77991432.972200006</v>
      </c>
      <c r="O71" s="234">
        <f t="shared" ref="O71:O134" si="24">M71*K71</f>
        <v>74838444.056199998</v>
      </c>
      <c r="P71" s="234">
        <f t="shared" si="18"/>
        <v>108172.47080572735</v>
      </c>
      <c r="Q71" s="234">
        <f t="shared" si="19"/>
        <v>108884.89711108794</v>
      </c>
      <c r="R71" s="234">
        <f t="shared" si="20"/>
        <v>217057.36791681527</v>
      </c>
      <c r="S71" s="256"/>
      <c r="T71" s="234"/>
      <c r="U71" s="234">
        <v>104.16</v>
      </c>
      <c r="V71" s="234">
        <f t="shared" si="11"/>
        <v>104.16</v>
      </c>
      <c r="W71" s="234">
        <f t="shared" ref="W71:W134" si="25">U71*I71*1000000</f>
        <v>144467.720744928</v>
      </c>
      <c r="X71" s="234">
        <f t="shared" ref="X71:X134" si="26">T71*J71*1000000</f>
        <v>0</v>
      </c>
      <c r="Y71" s="234">
        <f t="shared" si="21"/>
        <v>144467.720744928</v>
      </c>
    </row>
    <row r="72" spans="2:25" ht="30" x14ac:dyDescent="0.25">
      <c r="B72" s="136" t="s">
        <v>481</v>
      </c>
      <c r="C72" s="279">
        <f>'Etanol (transposta)'!M70/1000000</f>
        <v>6.0000000000000002E-5</v>
      </c>
      <c r="D72" s="279">
        <f>'Etanol (transposta)'!V70/1000000</f>
        <v>6.0299999999999995E-5</v>
      </c>
      <c r="E72" s="239">
        <f>'Etanol (transposta)'!H70</f>
        <v>27.4</v>
      </c>
      <c r="F72" s="239">
        <f>'Etanol (transposta)'!Q70</f>
        <v>27.1</v>
      </c>
      <c r="G72" s="282">
        <f>'Etanol (transposta)'!F70/100</f>
        <v>0.80599999999999994</v>
      </c>
      <c r="H72" s="282">
        <f t="shared" si="22"/>
        <v>0.80599999999999994</v>
      </c>
      <c r="I72" s="284">
        <f t="shared" si="16"/>
        <v>1.0320710711999997E-3</v>
      </c>
      <c r="J72" s="279">
        <f t="shared" si="17"/>
        <v>1.0864281125879999E-3</v>
      </c>
      <c r="K72" s="234">
        <f>'Etanol (transposta)'!CI70</f>
        <v>39874646.289999999</v>
      </c>
      <c r="L72" s="21">
        <f>'Etanol (transposta)'!CL70</f>
        <v>68.849999999999994</v>
      </c>
      <c r="M72" s="21">
        <f>'Etanol (transposta)'!CK70</f>
        <v>8.86</v>
      </c>
      <c r="N72" s="234">
        <f t="shared" si="23"/>
        <v>2745369397.0664997</v>
      </c>
      <c r="O72" s="234">
        <f t="shared" si="24"/>
        <v>353289366.12939996</v>
      </c>
      <c r="P72" s="234">
        <f t="shared" si="18"/>
        <v>2833416.3344701198</v>
      </c>
      <c r="Q72" s="234">
        <f t="shared" si="19"/>
        <v>383823.49924137484</v>
      </c>
      <c r="R72" s="234">
        <f t="shared" si="20"/>
        <v>3217239.8337114947</v>
      </c>
      <c r="S72" s="256"/>
      <c r="T72" s="392" t="s">
        <v>2570</v>
      </c>
      <c r="U72" s="234"/>
      <c r="V72" s="234" t="e">
        <f t="shared" ref="V72:V135" si="27">T72+U72</f>
        <v>#VALUE!</v>
      </c>
      <c r="W72" s="234">
        <f t="shared" si="25"/>
        <v>0</v>
      </c>
      <c r="X72" s="234" t="e">
        <f t="shared" si="26"/>
        <v>#VALUE!</v>
      </c>
      <c r="Y72" s="234" t="e">
        <f t="shared" si="21"/>
        <v>#VALUE!</v>
      </c>
    </row>
    <row r="73" spans="2:25" x14ac:dyDescent="0.25">
      <c r="B73" s="136" t="s">
        <v>485</v>
      </c>
      <c r="C73" s="279">
        <f>'Etanol (transposta)'!M71/1000000</f>
        <v>6.5900000000000003E-5</v>
      </c>
      <c r="D73" s="279">
        <f>'Etanol (transposta)'!V71/1000000</f>
        <v>6.6199999999999996E-5</v>
      </c>
      <c r="E73" s="239">
        <f>'Etanol (transposta)'!H71</f>
        <v>21.5</v>
      </c>
      <c r="F73" s="239">
        <f>'Etanol (transposta)'!Q71</f>
        <v>21.2</v>
      </c>
      <c r="G73" s="282">
        <f>'Etanol (transposta)'!F71/100</f>
        <v>0.90680000000000005</v>
      </c>
      <c r="H73" s="282">
        <f t="shared" si="22"/>
        <v>0.90680000000000005</v>
      </c>
      <c r="I73" s="284">
        <f t="shared" si="16"/>
        <v>1.2753231373304002E-3</v>
      </c>
      <c r="J73" s="279">
        <f t="shared" si="17"/>
        <v>1.3418937863856001E-3</v>
      </c>
      <c r="K73" s="234">
        <f>'Etanol (transposta)'!CI71</f>
        <v>1876090.2</v>
      </c>
      <c r="L73" s="21">
        <f>'Etanol (transposta)'!CL71</f>
        <v>12.31</v>
      </c>
      <c r="M73" s="21">
        <f>'Etanol (transposta)'!CK71</f>
        <v>13.77</v>
      </c>
      <c r="N73" s="234">
        <f t="shared" si="23"/>
        <v>23094670.362</v>
      </c>
      <c r="O73" s="234">
        <f t="shared" si="24"/>
        <v>25833762.053999998</v>
      </c>
      <c r="P73" s="234">
        <f t="shared" si="18"/>
        <v>29453.167461677247</v>
      </c>
      <c r="Q73" s="234">
        <f t="shared" si="19"/>
        <v>34666.164779226696</v>
      </c>
      <c r="R73" s="234">
        <f t="shared" si="20"/>
        <v>64119.332240903939</v>
      </c>
      <c r="S73" s="256"/>
      <c r="T73" s="234"/>
      <c r="U73" s="234"/>
      <c r="V73" s="234">
        <f t="shared" si="27"/>
        <v>0</v>
      </c>
      <c r="W73" s="234">
        <f t="shared" si="25"/>
        <v>0</v>
      </c>
      <c r="X73" s="234">
        <f t="shared" si="26"/>
        <v>0</v>
      </c>
      <c r="Y73" s="234">
        <f t="shared" si="21"/>
        <v>0</v>
      </c>
    </row>
    <row r="74" spans="2:25" x14ac:dyDescent="0.25">
      <c r="B74" s="136" t="s">
        <v>487</v>
      </c>
      <c r="C74" s="279">
        <f>'Etanol (transposta)'!M72/1000000</f>
        <v>7.0199999999999999E-5</v>
      </c>
      <c r="D74" s="279">
        <f>'Etanol (transposta)'!V72/1000000</f>
        <v>7.0500000000000006E-5</v>
      </c>
      <c r="E74" s="239">
        <f>'Etanol (transposta)'!H72</f>
        <v>17.2</v>
      </c>
      <c r="F74" s="239">
        <f>'Etanol (transposta)'!Q72</f>
        <v>16.899999999999999</v>
      </c>
      <c r="G74" s="282">
        <f>'Etanol (transposta)'!F72/100</f>
        <v>0.90680000000000005</v>
      </c>
      <c r="H74" s="282">
        <f t="shared" si="22"/>
        <v>0.90680000000000005</v>
      </c>
      <c r="I74" s="284">
        <f t="shared" si="16"/>
        <v>1.3585384558512002E-3</v>
      </c>
      <c r="J74" s="279">
        <f t="shared" si="17"/>
        <v>1.4290560716040002E-3</v>
      </c>
      <c r="K74" s="234">
        <f>'Etanol (transposta)'!CI72</f>
        <v>2715942.9</v>
      </c>
      <c r="L74" s="21">
        <f>'Etanol (transposta)'!CL72</f>
        <v>12.54</v>
      </c>
      <c r="M74" s="21">
        <f>'Etanol (transposta)'!CK72</f>
        <v>21.85</v>
      </c>
      <c r="N74" s="234">
        <f t="shared" si="23"/>
        <v>34057923.965999998</v>
      </c>
      <c r="O74" s="234">
        <f t="shared" si="24"/>
        <v>59343352.365000002</v>
      </c>
      <c r="P74" s="234">
        <f t="shared" si="18"/>
        <v>46268.999434267222</v>
      </c>
      <c r="Q74" s="234">
        <f t="shared" si="19"/>
        <v>84804.978006538862</v>
      </c>
      <c r="R74" s="234">
        <f t="shared" si="20"/>
        <v>131073.97744080608</v>
      </c>
      <c r="S74" s="256"/>
      <c r="T74" s="234">
        <v>44.59</v>
      </c>
      <c r="U74" s="234">
        <v>51.92</v>
      </c>
      <c r="V74" s="234">
        <f t="shared" si="27"/>
        <v>96.51</v>
      </c>
      <c r="W74" s="234">
        <f t="shared" si="25"/>
        <v>70535.316627794324</v>
      </c>
      <c r="X74" s="234">
        <f t="shared" si="26"/>
        <v>63721.610232822371</v>
      </c>
      <c r="Y74" s="234">
        <f t="shared" si="21"/>
        <v>134256.92686061669</v>
      </c>
    </row>
    <row r="75" spans="2:25" x14ac:dyDescent="0.25">
      <c r="B75" s="136" t="s">
        <v>489</v>
      </c>
      <c r="C75" s="279">
        <f>'Etanol (transposta)'!M73/1000000</f>
        <v>5.41E-5</v>
      </c>
      <c r="D75" s="279">
        <f>'Etanol (transposta)'!V73/1000000</f>
        <v>5.4400000000000001E-5</v>
      </c>
      <c r="E75" s="239">
        <f>'Etanol (transposta)'!H73</f>
        <v>33.299999999999997</v>
      </c>
      <c r="F75" s="239">
        <f>'Etanol (transposta)'!Q73</f>
        <v>33</v>
      </c>
      <c r="G75" s="282">
        <f>'Etanol (transposta)'!F73/100</f>
        <v>0.64610000000000001</v>
      </c>
      <c r="H75" s="282">
        <f t="shared" si="22"/>
        <v>0.64610000000000001</v>
      </c>
      <c r="I75" s="284">
        <f t="shared" si="16"/>
        <v>7.4596820809419992E-4</v>
      </c>
      <c r="J75" s="279">
        <f t="shared" si="17"/>
        <v>7.8568286509440009E-4</v>
      </c>
      <c r="K75" s="234">
        <f>'Etanol (transposta)'!CI73</f>
        <v>4956033.83</v>
      </c>
      <c r="L75" s="21">
        <f>'Etanol (transposta)'!CL73</f>
        <v>32.4</v>
      </c>
      <c r="M75" s="21">
        <f>'Etanol (transposta)'!CK73</f>
        <v>24.84</v>
      </c>
      <c r="N75" s="234">
        <f t="shared" si="23"/>
        <v>160575496.09200001</v>
      </c>
      <c r="O75" s="234">
        <f t="shared" si="24"/>
        <v>123107880.3372</v>
      </c>
      <c r="P75" s="234">
        <f t="shared" si="18"/>
        <v>119784.21508358644</v>
      </c>
      <c r="Q75" s="234">
        <f t="shared" si="19"/>
        <v>96723.752139029864</v>
      </c>
      <c r="R75" s="234">
        <f t="shared" si="20"/>
        <v>216507.96722261631</v>
      </c>
      <c r="S75" s="256"/>
      <c r="T75" s="234">
        <v>109.36</v>
      </c>
      <c r="U75" s="234">
        <v>172.11</v>
      </c>
      <c r="V75" s="234">
        <f t="shared" si="27"/>
        <v>281.47000000000003</v>
      </c>
      <c r="W75" s="234">
        <f t="shared" si="25"/>
        <v>128388.58829509275</v>
      </c>
      <c r="X75" s="234">
        <f t="shared" si="26"/>
        <v>85922.278126723599</v>
      </c>
      <c r="Y75" s="234">
        <f t="shared" si="21"/>
        <v>214310.86642181635</v>
      </c>
    </row>
    <row r="76" spans="2:25" x14ac:dyDescent="0.25">
      <c r="B76" s="136" t="s">
        <v>493</v>
      </c>
      <c r="C76" s="279">
        <f>'Etanol (transposta)'!M74/1000000</f>
        <v>6.0600000000000003E-5</v>
      </c>
      <c r="D76" s="279">
        <f>'Etanol (transposta)'!V74/1000000</f>
        <v>6.0999999999999999E-5</v>
      </c>
      <c r="E76" s="239">
        <f>'Etanol (transposta)'!H74</f>
        <v>26.8</v>
      </c>
      <c r="F76" s="239">
        <f>'Etanol (transposta)'!Q74</f>
        <v>26.4</v>
      </c>
      <c r="G76" s="282">
        <f>'Etanol (transposta)'!F74/100</f>
        <v>0.97549999999999992</v>
      </c>
      <c r="H76" s="282">
        <f t="shared" si="22"/>
        <v>0.97549999999999992</v>
      </c>
      <c r="I76" s="284">
        <f t="shared" si="16"/>
        <v>1.2616044457260001E-3</v>
      </c>
      <c r="J76" s="279">
        <f t="shared" si="17"/>
        <v>1.33016571513E-3</v>
      </c>
      <c r="K76" s="234">
        <f>'Etanol (transposta)'!CI74</f>
        <v>1722945.71</v>
      </c>
      <c r="L76" s="21">
        <f>'Etanol (transposta)'!CL74</f>
        <v>55.6</v>
      </c>
      <c r="M76" s="21">
        <f>'Etanol (transposta)'!CK74</f>
        <v>28.15</v>
      </c>
      <c r="N76" s="234">
        <f t="shared" si="23"/>
        <v>95795781.475999996</v>
      </c>
      <c r="O76" s="234">
        <f t="shared" si="24"/>
        <v>48500921.736499995</v>
      </c>
      <c r="P76" s="234">
        <f t="shared" si="18"/>
        <v>120856.38379191801</v>
      </c>
      <c r="Q76" s="234">
        <f t="shared" si="19"/>
        <v>64514.263246095681</v>
      </c>
      <c r="R76" s="234">
        <f t="shared" si="20"/>
        <v>185370.64703801367</v>
      </c>
      <c r="S76" s="256"/>
      <c r="T76" s="234">
        <v>56.44</v>
      </c>
      <c r="U76" s="234">
        <v>106.13</v>
      </c>
      <c r="V76" s="234">
        <f t="shared" si="27"/>
        <v>162.57</v>
      </c>
      <c r="W76" s="234">
        <f t="shared" si="25"/>
        <v>133894.0798249004</v>
      </c>
      <c r="X76" s="234">
        <f t="shared" si="26"/>
        <v>75074.552961937196</v>
      </c>
      <c r="Y76" s="234">
        <f t="shared" si="21"/>
        <v>208968.63278683758</v>
      </c>
    </row>
    <row r="77" spans="2:25" x14ac:dyDescent="0.25">
      <c r="B77" s="136" t="s">
        <v>497</v>
      </c>
      <c r="C77" s="279">
        <f>'Etanol (transposta)'!M75/1000000</f>
        <v>4.71E-5</v>
      </c>
      <c r="D77" s="279">
        <f>'Etanol (transposta)'!V75/1000000</f>
        <v>4.7500000000000003E-5</v>
      </c>
      <c r="E77" s="239">
        <f>'Etanol (transposta)'!H75</f>
        <v>40.299999999999997</v>
      </c>
      <c r="F77" s="239">
        <f>'Etanol (transposta)'!Q75</f>
        <v>39.9</v>
      </c>
      <c r="G77" s="282"/>
      <c r="H77" s="282">
        <f t="shared" si="22"/>
        <v>0</v>
      </c>
      <c r="I77" s="284">
        <f t="shared" si="16"/>
        <v>0</v>
      </c>
      <c r="J77" s="279">
        <f t="shared" si="17"/>
        <v>0</v>
      </c>
      <c r="K77" s="234">
        <f>'Etanol (transposta)'!CI75</f>
        <v>730131.83</v>
      </c>
      <c r="L77" s="21">
        <f>'Etanol (transposta)'!CL75</f>
        <v>30.04</v>
      </c>
      <c r="M77" s="21">
        <f>'Etanol (transposta)'!CK75</f>
        <v>9.6999999999999993</v>
      </c>
      <c r="N77" s="234">
        <f t="shared" si="23"/>
        <v>21933160.173199996</v>
      </c>
      <c r="O77" s="234">
        <f t="shared" si="24"/>
        <v>7082278.7509999992</v>
      </c>
      <c r="P77" s="234"/>
      <c r="Q77" s="234"/>
      <c r="R77" s="234">
        <f t="shared" si="20"/>
        <v>0</v>
      </c>
      <c r="S77" s="256"/>
      <c r="T77" s="234"/>
      <c r="U77" s="234"/>
      <c r="V77" s="234">
        <f t="shared" si="27"/>
        <v>0</v>
      </c>
      <c r="W77" s="234">
        <f t="shared" si="25"/>
        <v>0</v>
      </c>
      <c r="X77" s="234">
        <f t="shared" si="26"/>
        <v>0</v>
      </c>
      <c r="Y77" s="234">
        <f t="shared" si="21"/>
        <v>0</v>
      </c>
    </row>
    <row r="78" spans="2:25" x14ac:dyDescent="0.25">
      <c r="B78" s="136" t="s">
        <v>500</v>
      </c>
      <c r="C78" s="279">
        <f>'Etanol (transposta)'!M76/1000000</f>
        <v>6.5199999999999999E-5</v>
      </c>
      <c r="D78" s="279">
        <f>'Etanol (transposta)'!V76/1000000</f>
        <v>6.5599999999999995E-5</v>
      </c>
      <c r="E78" s="239">
        <f>'Etanol (transposta)'!H76</f>
        <v>22.2</v>
      </c>
      <c r="F78" s="239">
        <f>'Etanol (transposta)'!Q76</f>
        <v>21.8</v>
      </c>
      <c r="G78" s="282">
        <f>'Etanol (transposta)'!F76/100</f>
        <v>0.98109999999999997</v>
      </c>
      <c r="H78" s="282">
        <f t="shared" si="22"/>
        <v>0.98109999999999997</v>
      </c>
      <c r="I78" s="284">
        <f t="shared" si="16"/>
        <v>1.3651619789624E-3</v>
      </c>
      <c r="J78" s="279">
        <f t="shared" si="17"/>
        <v>1.4386851341855998E-3</v>
      </c>
      <c r="K78" s="234">
        <f>'Etanol (transposta)'!CI76</f>
        <v>3477832.63</v>
      </c>
      <c r="L78" s="21">
        <f>'Etanol (transposta)'!CL76</f>
        <v>17.260000000000002</v>
      </c>
      <c r="M78" s="21">
        <f>'Etanol (transposta)'!CK76</f>
        <v>29.72</v>
      </c>
      <c r="N78" s="234">
        <f t="shared" si="23"/>
        <v>60027391.193800002</v>
      </c>
      <c r="O78" s="234">
        <f t="shared" si="24"/>
        <v>103361185.76359999</v>
      </c>
      <c r="P78" s="234">
        <f t="shared" si="18"/>
        <v>81947.112154078161</v>
      </c>
      <c r="Q78" s="234">
        <f t="shared" si="19"/>
        <v>148704.20140988755</v>
      </c>
      <c r="R78" s="234">
        <f t="shared" si="20"/>
        <v>230651.31356396573</v>
      </c>
      <c r="S78" s="256"/>
      <c r="T78" s="234">
        <v>102.7</v>
      </c>
      <c r="U78" s="234">
        <v>86.83</v>
      </c>
      <c r="V78" s="234">
        <f t="shared" si="27"/>
        <v>189.53</v>
      </c>
      <c r="W78" s="234">
        <f t="shared" si="25"/>
        <v>118537.0146333052</v>
      </c>
      <c r="X78" s="234">
        <f t="shared" si="26"/>
        <v>147752.96328086109</v>
      </c>
      <c r="Y78" s="234">
        <f t="shared" si="21"/>
        <v>266289.97791416629</v>
      </c>
    </row>
    <row r="79" spans="2:25" x14ac:dyDescent="0.25">
      <c r="B79" s="136" t="s">
        <v>504</v>
      </c>
      <c r="C79" s="279">
        <f>'Etanol (transposta)'!M77/1000000</f>
        <v>6.6199999999999996E-5</v>
      </c>
      <c r="D79" s="279">
        <f>'Etanol (transposta)'!V77/1000000</f>
        <v>6.6599999999999993E-5</v>
      </c>
      <c r="E79" s="239">
        <f>'Etanol (transposta)'!H77</f>
        <v>21.2</v>
      </c>
      <c r="F79" s="239">
        <f>'Etanol (transposta)'!Q77</f>
        <v>20.8</v>
      </c>
      <c r="G79" s="282">
        <f>'Etanol (transposta)'!F77/100</f>
        <v>0.98360000000000003</v>
      </c>
      <c r="H79" s="282">
        <f t="shared" si="22"/>
        <v>0.98360000000000003</v>
      </c>
      <c r="I79" s="284">
        <f t="shared" si="16"/>
        <v>1.3896320511343999E-3</v>
      </c>
      <c r="J79" s="279">
        <f t="shared" si="17"/>
        <v>1.4643381944016E-3</v>
      </c>
      <c r="K79" s="234">
        <f>'Etanol (transposta)'!CI77</f>
        <v>3573619.06</v>
      </c>
      <c r="L79" s="21">
        <f>'Etanol (transposta)'!CL77</f>
        <v>23.16</v>
      </c>
      <c r="M79" s="21">
        <f>'Etanol (transposta)'!CK77</f>
        <v>27.04</v>
      </c>
      <c r="N79" s="234">
        <f t="shared" si="23"/>
        <v>82765017.4296</v>
      </c>
      <c r="O79" s="234">
        <f t="shared" si="24"/>
        <v>96630659.382399991</v>
      </c>
      <c r="P79" s="234">
        <f t="shared" si="18"/>
        <v>115012.92093286941</v>
      </c>
      <c r="Q79" s="234">
        <f t="shared" si="19"/>
        <v>141499.96528385964</v>
      </c>
      <c r="R79" s="234">
        <f t="shared" si="20"/>
        <v>256512.88621672906</v>
      </c>
      <c r="S79" s="256"/>
      <c r="T79" s="234">
        <v>112.24</v>
      </c>
      <c r="U79" s="234">
        <v>74.86</v>
      </c>
      <c r="V79" s="234">
        <f t="shared" si="27"/>
        <v>187.1</v>
      </c>
      <c r="W79" s="234">
        <f t="shared" si="25"/>
        <v>104027.85534792118</v>
      </c>
      <c r="X79" s="234">
        <f t="shared" si="26"/>
        <v>164357.31893963556</v>
      </c>
      <c r="Y79" s="234">
        <f t="shared" si="21"/>
        <v>268385.17428755673</v>
      </c>
    </row>
    <row r="80" spans="2:25" x14ac:dyDescent="0.25">
      <c r="B80" s="136" t="s">
        <v>508</v>
      </c>
      <c r="C80" s="279">
        <f>'Etanol (transposta)'!M78/1000000</f>
        <v>5.6700000000000003E-5</v>
      </c>
      <c r="D80" s="279">
        <f>'Etanol (transposta)'!V78/1000000</f>
        <v>5.7000000000000003E-5</v>
      </c>
      <c r="E80" s="239">
        <f>'Etanol (transposta)'!H78</f>
        <v>30.7</v>
      </c>
      <c r="F80" s="239">
        <f>'Etanol (transposta)'!Q78</f>
        <v>30.4</v>
      </c>
      <c r="G80" s="282"/>
      <c r="H80" s="282">
        <f t="shared" si="22"/>
        <v>0</v>
      </c>
      <c r="I80" s="284">
        <f t="shared" si="16"/>
        <v>0</v>
      </c>
      <c r="J80" s="279">
        <f t="shared" si="17"/>
        <v>0</v>
      </c>
      <c r="K80" s="234">
        <f>'Etanol (transposta)'!CI78</f>
        <v>1133222.75</v>
      </c>
      <c r="L80" s="21">
        <f>'Etanol (transposta)'!CL78</f>
        <v>31.29</v>
      </c>
      <c r="M80" s="21">
        <f>'Etanol (transposta)'!CK78</f>
        <v>15.46</v>
      </c>
      <c r="N80" s="234">
        <f t="shared" si="23"/>
        <v>35458539.847499996</v>
      </c>
      <c r="O80" s="234">
        <f t="shared" si="24"/>
        <v>17519623.715</v>
      </c>
      <c r="P80" s="234"/>
      <c r="Q80" s="234"/>
      <c r="R80" s="234">
        <f t="shared" si="20"/>
        <v>0</v>
      </c>
      <c r="S80" s="256"/>
      <c r="T80" s="234">
        <v>12</v>
      </c>
      <c r="U80" s="234">
        <v>37.89</v>
      </c>
      <c r="V80" s="234">
        <f t="shared" si="27"/>
        <v>49.89</v>
      </c>
      <c r="W80" s="234">
        <f t="shared" si="25"/>
        <v>0</v>
      </c>
      <c r="X80" s="234">
        <f t="shared" si="26"/>
        <v>0</v>
      </c>
      <c r="Y80" s="234">
        <f t="shared" si="21"/>
        <v>0</v>
      </c>
    </row>
    <row r="81" spans="2:25" x14ac:dyDescent="0.25">
      <c r="B81" s="136" t="s">
        <v>316</v>
      </c>
      <c r="C81" s="279">
        <f>'Etanol (transposta)'!M79/1000000</f>
        <v>6.6799999999999997E-5</v>
      </c>
      <c r="D81" s="279">
        <f>'Etanol (transposta)'!V79/1000000</f>
        <v>6.7099999999999991E-5</v>
      </c>
      <c r="E81" s="239">
        <f>'Etanol (transposta)'!H79</f>
        <v>20.6</v>
      </c>
      <c r="F81" s="239">
        <f>'Etanol (transposta)'!Q79</f>
        <v>20.3</v>
      </c>
      <c r="G81" s="282">
        <f>'Etanol (transposta)'!F79/100</f>
        <v>0.98140000000000005</v>
      </c>
      <c r="H81" s="282">
        <f t="shared" si="22"/>
        <v>0.98140000000000005</v>
      </c>
      <c r="I81" s="284">
        <f t="shared" si="16"/>
        <v>1.3990905684784E-3</v>
      </c>
      <c r="J81" s="279">
        <f t="shared" si="17"/>
        <v>1.4720318771003999E-3</v>
      </c>
      <c r="K81" s="234">
        <f>'Etanol (transposta)'!CI79</f>
        <v>2824671.34</v>
      </c>
      <c r="L81" s="21">
        <f>'Etanol (transposta)'!CL79</f>
        <v>18.93</v>
      </c>
      <c r="M81" s="21">
        <f>'Etanol (transposta)'!CK79</f>
        <v>6.33</v>
      </c>
      <c r="N81" s="234">
        <f t="shared" si="23"/>
        <v>53471028.466199994</v>
      </c>
      <c r="O81" s="234">
        <f t="shared" si="24"/>
        <v>17880169.582199998</v>
      </c>
      <c r="P81" s="234">
        <f t="shared" si="18"/>
        <v>74810.811613900456</v>
      </c>
      <c r="Q81" s="234">
        <f t="shared" si="19"/>
        <v>26320.179592959335</v>
      </c>
      <c r="R81" s="234">
        <f t="shared" si="20"/>
        <v>101130.99120685979</v>
      </c>
      <c r="S81" s="256"/>
      <c r="T81" s="234">
        <v>29.7</v>
      </c>
      <c r="U81" s="234">
        <v>51.19</v>
      </c>
      <c r="V81" s="234">
        <f t="shared" si="27"/>
        <v>80.89</v>
      </c>
      <c r="W81" s="234">
        <f t="shared" si="25"/>
        <v>71619.446200409293</v>
      </c>
      <c r="X81" s="234">
        <f t="shared" si="26"/>
        <v>43719.346749881879</v>
      </c>
      <c r="Y81" s="234">
        <f t="shared" si="21"/>
        <v>115338.79295029117</v>
      </c>
    </row>
    <row r="82" spans="2:25" x14ac:dyDescent="0.25">
      <c r="B82" s="136" t="s">
        <v>512</v>
      </c>
      <c r="C82" s="279">
        <f>'Etanol (transposta)'!M80/1000000</f>
        <v>5.1200000000000004E-5</v>
      </c>
      <c r="D82" s="279">
        <f>'Etanol (transposta)'!V80/1000000</f>
        <v>5.1600000000000001E-5</v>
      </c>
      <c r="E82" s="239">
        <f>'Etanol (transposta)'!H80</f>
        <v>36.200000000000003</v>
      </c>
      <c r="F82" s="239">
        <f>'Etanol (transposta)'!Q80</f>
        <v>35.799999999999997</v>
      </c>
      <c r="G82" s="282">
        <f>'Etanol (transposta)'!F80/100</f>
        <v>0.98540000000000005</v>
      </c>
      <c r="H82" s="282">
        <f t="shared" si="22"/>
        <v>0.98540000000000005</v>
      </c>
      <c r="I82" s="284">
        <f t="shared" si="16"/>
        <v>1.0767275657216E-3</v>
      </c>
      <c r="J82" s="279">
        <f t="shared" si="17"/>
        <v>1.1366085027024002E-3</v>
      </c>
      <c r="K82" s="234">
        <f>'Etanol (transposta)'!CI80</f>
        <v>1871649.27</v>
      </c>
      <c r="L82" s="21">
        <f>'Etanol (transposta)'!CL80</f>
        <v>0.03</v>
      </c>
      <c r="M82" s="21">
        <f>'Etanol (transposta)'!CK80</f>
        <v>41.18</v>
      </c>
      <c r="N82" s="234">
        <f t="shared" si="23"/>
        <v>56149.4781</v>
      </c>
      <c r="O82" s="234">
        <f t="shared" si="24"/>
        <v>77074516.938600004</v>
      </c>
      <c r="P82" s="234">
        <f t="shared" si="18"/>
        <v>60.457690871151286</v>
      </c>
      <c r="Q82" s="234">
        <f t="shared" si="19"/>
        <v>87603.551294092933</v>
      </c>
      <c r="R82" s="234">
        <f t="shared" si="20"/>
        <v>87664.008984964079</v>
      </c>
      <c r="S82" s="256"/>
      <c r="T82" s="234">
        <v>76.09</v>
      </c>
      <c r="U82" s="234">
        <v>4.0199999999999996</v>
      </c>
      <c r="V82" s="234">
        <f t="shared" si="27"/>
        <v>80.11</v>
      </c>
      <c r="W82" s="234">
        <f t="shared" si="25"/>
        <v>4328.4448142008314</v>
      </c>
      <c r="X82" s="234">
        <f t="shared" si="26"/>
        <v>86484.540970625632</v>
      </c>
      <c r="Y82" s="234">
        <f t="shared" si="21"/>
        <v>90812.985784826466</v>
      </c>
    </row>
    <row r="83" spans="2:25" x14ac:dyDescent="0.25">
      <c r="B83" s="136" t="s">
        <v>516</v>
      </c>
      <c r="C83" s="279">
        <f>'Etanol (transposta)'!M81/1000000</f>
        <v>5.0600000000000003E-5</v>
      </c>
      <c r="D83" s="279">
        <f>'Etanol (transposta)'!V81/1000000</f>
        <v>5.1E-5</v>
      </c>
      <c r="E83" s="239">
        <f>'Etanol (transposta)'!H81</f>
        <v>36.799999999999997</v>
      </c>
      <c r="F83" s="239">
        <f>'Etanol (transposta)'!Q81</f>
        <v>36.4</v>
      </c>
      <c r="G83" s="282">
        <f>'Etanol (transposta)'!F81/100</f>
        <v>0.77510000000000001</v>
      </c>
      <c r="H83" s="282">
        <f t="shared" si="22"/>
        <v>0.77510000000000001</v>
      </c>
      <c r="I83" s="284">
        <f t="shared" si="16"/>
        <v>8.3701177288519999E-4</v>
      </c>
      <c r="J83" s="279">
        <f t="shared" si="17"/>
        <v>8.8364241516600002E-4</v>
      </c>
      <c r="K83" s="234">
        <f>'Etanol (transposta)'!CI81</f>
        <v>3344427.43</v>
      </c>
      <c r="L83" s="21">
        <f>'Etanol (transposta)'!CL81</f>
        <v>14.8</v>
      </c>
      <c r="M83" s="21">
        <f>'Etanol (transposta)'!CK81</f>
        <v>29.44</v>
      </c>
      <c r="N83" s="234">
        <f t="shared" si="23"/>
        <v>49497525.964000002</v>
      </c>
      <c r="O83" s="234">
        <f t="shared" si="24"/>
        <v>98459943.539200008</v>
      </c>
      <c r="P83" s="234">
        <f t="shared" si="18"/>
        <v>41430.011960558855</v>
      </c>
      <c r="Q83" s="234">
        <f t="shared" si="19"/>
        <v>87003.3823060867</v>
      </c>
      <c r="R83" s="234">
        <f t="shared" si="20"/>
        <v>128433.39426664556</v>
      </c>
      <c r="S83" s="256"/>
      <c r="T83" s="234">
        <v>116</v>
      </c>
      <c r="U83" s="234">
        <v>29.07</v>
      </c>
      <c r="V83" s="234">
        <f t="shared" si="27"/>
        <v>145.07</v>
      </c>
      <c r="W83" s="234">
        <f t="shared" si="25"/>
        <v>24331.932237772762</v>
      </c>
      <c r="X83" s="234">
        <f t="shared" si="26"/>
        <v>102502.520159256</v>
      </c>
      <c r="Y83" s="234">
        <f t="shared" si="21"/>
        <v>126834.45239702877</v>
      </c>
    </row>
    <row r="84" spans="2:25" x14ac:dyDescent="0.25">
      <c r="B84" s="136" t="s">
        <v>518</v>
      </c>
      <c r="C84" s="279">
        <f>'Etanol (transposta)'!M82/1000000</f>
        <v>6.3299999999999994E-5</v>
      </c>
      <c r="D84" s="279">
        <f>'Etanol (transposta)'!V82/1000000</f>
        <v>0</v>
      </c>
      <c r="E84" s="239">
        <f>'Etanol (transposta)'!H82</f>
        <v>24.1</v>
      </c>
      <c r="F84" s="239">
        <f>'Etanol (transposta)'!Q82</f>
        <v>0</v>
      </c>
      <c r="G84" s="282">
        <f>'Etanol (transposta)'!F82/100</f>
        <v>0.91819999999999991</v>
      </c>
      <c r="H84" s="282">
        <f t="shared" si="22"/>
        <v>0.91819999999999991</v>
      </c>
      <c r="I84" s="284">
        <f t="shared" si="16"/>
        <v>1.2404072937251998E-3</v>
      </c>
      <c r="J84" s="279">
        <f t="shared" si="17"/>
        <v>0</v>
      </c>
      <c r="K84" s="234">
        <f>'Etanol (transposta)'!CI82</f>
        <v>1969486.31</v>
      </c>
      <c r="L84" s="21">
        <f>'Etanol (transposta)'!CL82</f>
        <v>44.24</v>
      </c>
      <c r="M84" s="21">
        <f>'Etanol (transposta)'!CK82</f>
        <v>0</v>
      </c>
      <c r="N84" s="234">
        <f t="shared" si="23"/>
        <v>87130074.354400009</v>
      </c>
      <c r="O84" s="234">
        <f t="shared" si="24"/>
        <v>0</v>
      </c>
      <c r="P84" s="234">
        <f t="shared" si="18"/>
        <v>108076.77973201674</v>
      </c>
      <c r="Q84" s="234">
        <f t="shared" si="19"/>
        <v>0</v>
      </c>
      <c r="R84" s="234">
        <f t="shared" si="20"/>
        <v>108076.77973201674</v>
      </c>
      <c r="S84" s="256"/>
      <c r="T84" s="234"/>
      <c r="U84" s="234">
        <v>87.03</v>
      </c>
      <c r="V84" s="234">
        <f t="shared" si="27"/>
        <v>87.03</v>
      </c>
      <c r="W84" s="234">
        <f t="shared" si="25"/>
        <v>107952.64677290415</v>
      </c>
      <c r="X84" s="234">
        <f t="shared" si="26"/>
        <v>0</v>
      </c>
      <c r="Y84" s="234">
        <f t="shared" si="21"/>
        <v>107952.64677290415</v>
      </c>
    </row>
    <row r="85" spans="2:25" x14ac:dyDescent="0.25">
      <c r="B85" s="136" t="s">
        <v>520</v>
      </c>
      <c r="C85" s="279">
        <f>'Etanol (transposta)'!M83/1000000</f>
        <v>5.94E-5</v>
      </c>
      <c r="D85" s="279">
        <f>'Etanol (transposta)'!V83/1000000</f>
        <v>5.9700000000000001E-5</v>
      </c>
      <c r="E85" s="239">
        <f>'Etanol (transposta)'!H83</f>
        <v>28</v>
      </c>
      <c r="F85" s="239">
        <f>'Etanol (transposta)'!Q83</f>
        <v>27.7</v>
      </c>
      <c r="G85" s="282">
        <f>'Etanol (transposta)'!F83/100</f>
        <v>0.89249999999999996</v>
      </c>
      <c r="H85" s="282">
        <f t="shared" si="22"/>
        <v>0.89249999999999996</v>
      </c>
      <c r="I85" s="284">
        <f t="shared" si="16"/>
        <v>1.13140471059E-3</v>
      </c>
      <c r="J85" s="279">
        <f t="shared" si="17"/>
        <v>1.191053300535E-3</v>
      </c>
      <c r="K85" s="234">
        <f>'Etanol (transposta)'!CI83</f>
        <v>5891448.7699999996</v>
      </c>
      <c r="L85" s="21">
        <f>'Etanol (transposta)'!CL83</f>
        <v>12.43</v>
      </c>
      <c r="M85" s="21">
        <f>'Etanol (transposta)'!CK83</f>
        <v>25.09</v>
      </c>
      <c r="N85" s="234">
        <f t="shared" si="23"/>
        <v>73230708.211099997</v>
      </c>
      <c r="O85" s="234">
        <f t="shared" si="24"/>
        <v>147816449.63929999</v>
      </c>
      <c r="P85" s="234">
        <f t="shared" si="18"/>
        <v>82853.568229880329</v>
      </c>
      <c r="Q85" s="234">
        <f t="shared" si="19"/>
        <v>176057.27021625385</v>
      </c>
      <c r="R85" s="234">
        <f t="shared" si="20"/>
        <v>258910.83844613418</v>
      </c>
      <c r="S85" s="256"/>
      <c r="T85" s="234">
        <v>174</v>
      </c>
      <c r="U85" s="234">
        <v>45.1</v>
      </c>
      <c r="V85" s="234">
        <f t="shared" si="27"/>
        <v>219.1</v>
      </c>
      <c r="W85" s="234">
        <f t="shared" si="25"/>
        <v>51026.352447609002</v>
      </c>
      <c r="X85" s="234">
        <f t="shared" si="26"/>
        <v>207243.27429309001</v>
      </c>
      <c r="Y85" s="234">
        <f t="shared" si="21"/>
        <v>258269.62674069902</v>
      </c>
    </row>
    <row r="86" spans="2:25" x14ac:dyDescent="0.25">
      <c r="B86" s="136" t="s">
        <v>522</v>
      </c>
      <c r="C86" s="279">
        <f>'Etanol (transposta)'!M84/1000000</f>
        <v>6.0299999999999995E-5</v>
      </c>
      <c r="D86" s="279">
        <f>'Etanol (transposta)'!V84/1000000</f>
        <v>6.0600000000000003E-5</v>
      </c>
      <c r="E86" s="239">
        <f>'Etanol (transposta)'!H84</f>
        <v>27.1</v>
      </c>
      <c r="F86" s="239">
        <f>'Etanol (transposta)'!Q84</f>
        <v>26.8</v>
      </c>
      <c r="G86" s="282">
        <f>'Etanol (transposta)'!F84/100</f>
        <v>0.92730000000000001</v>
      </c>
      <c r="H86" s="282">
        <f t="shared" si="22"/>
        <v>0.92730000000000001</v>
      </c>
      <c r="I86" s="284">
        <f t="shared" si="16"/>
        <v>1.1933308955897998E-3</v>
      </c>
      <c r="J86" s="279">
        <f t="shared" si="17"/>
        <v>1.2561500644308E-3</v>
      </c>
      <c r="K86" s="234">
        <f>'Etanol (transposta)'!CI84</f>
        <v>4851296.53</v>
      </c>
      <c r="L86" s="21">
        <f>'Etanol (transposta)'!CL84</f>
        <v>21.67</v>
      </c>
      <c r="M86" s="21">
        <f>'Etanol (transposta)'!CK84</f>
        <v>15.35</v>
      </c>
      <c r="N86" s="234">
        <f t="shared" si="23"/>
        <v>105127595.80510001</v>
      </c>
      <c r="O86" s="234">
        <f t="shared" si="24"/>
        <v>74467401.735500008</v>
      </c>
      <c r="P86" s="234">
        <f t="shared" si="18"/>
        <v>125452.00805330247</v>
      </c>
      <c r="Q86" s="234">
        <f t="shared" si="19"/>
        <v>93542.231488042598</v>
      </c>
      <c r="R86" s="234">
        <f t="shared" si="20"/>
        <v>218994.23954134507</v>
      </c>
      <c r="S86" s="256"/>
      <c r="T86" s="234">
        <v>78.56</v>
      </c>
      <c r="U86" s="234">
        <v>93.2</v>
      </c>
      <c r="V86" s="234">
        <f t="shared" si="27"/>
        <v>171.76</v>
      </c>
      <c r="W86" s="234">
        <f t="shared" si="25"/>
        <v>111218.43946896936</v>
      </c>
      <c r="X86" s="234">
        <f t="shared" si="26"/>
        <v>98683.149061683653</v>
      </c>
      <c r="Y86" s="234">
        <f t="shared" si="21"/>
        <v>209901.58853065301</v>
      </c>
    </row>
    <row r="87" spans="2:25" x14ac:dyDescent="0.25">
      <c r="B87" s="136" t="s">
        <v>524</v>
      </c>
      <c r="C87" s="279">
        <f>'Etanol (transposta)'!M85/1000000</f>
        <v>6.0700000000000005E-5</v>
      </c>
      <c r="D87" s="279">
        <f>'Etanol (transposta)'!V85/1000000</f>
        <v>6.0999999999999999E-5</v>
      </c>
      <c r="E87" s="239">
        <f>'Etanol (transposta)'!H85</f>
        <v>26.7</v>
      </c>
      <c r="F87" s="239">
        <f>'Etanol (transposta)'!Q85</f>
        <v>26.4</v>
      </c>
      <c r="G87" s="282">
        <f>'Etanol (transposta)'!F85/100</f>
        <v>0.91599999999999993</v>
      </c>
      <c r="H87" s="282">
        <f t="shared" si="22"/>
        <v>0.91599999999999993</v>
      </c>
      <c r="I87" s="284">
        <f t="shared" si="16"/>
        <v>1.186608561704E-3</v>
      </c>
      <c r="J87" s="279">
        <f t="shared" si="17"/>
        <v>1.2490331061599999E-3</v>
      </c>
      <c r="K87" s="234">
        <f>'Etanol (transposta)'!CI85</f>
        <v>3724153.5</v>
      </c>
      <c r="L87" s="21">
        <f>'Etanol (transposta)'!CL85</f>
        <v>20.56</v>
      </c>
      <c r="M87" s="21">
        <f>'Etanol (transposta)'!CK85</f>
        <v>10.01</v>
      </c>
      <c r="N87" s="234">
        <f t="shared" si="23"/>
        <v>76568595.959999993</v>
      </c>
      <c r="O87" s="234">
        <f t="shared" si="24"/>
        <v>37278776.534999996</v>
      </c>
      <c r="P87" s="234">
        <f t="shared" si="18"/>
        <v>90856.951523790296</v>
      </c>
      <c r="Q87" s="234">
        <f t="shared" si="19"/>
        <v>46562.426049355563</v>
      </c>
      <c r="R87" s="234">
        <f t="shared" si="20"/>
        <v>137419.37757314584</v>
      </c>
      <c r="S87" s="256"/>
      <c r="T87" s="234">
        <v>41.11</v>
      </c>
      <c r="U87" s="234">
        <v>67.66</v>
      </c>
      <c r="V87" s="234">
        <f t="shared" si="27"/>
        <v>108.77</v>
      </c>
      <c r="W87" s="234">
        <f t="shared" si="25"/>
        <v>80285.935284892621</v>
      </c>
      <c r="X87" s="234">
        <f t="shared" si="26"/>
        <v>51347.750994237598</v>
      </c>
      <c r="Y87" s="234">
        <f t="shared" si="21"/>
        <v>131633.68627913023</v>
      </c>
    </row>
    <row r="88" spans="2:25" x14ac:dyDescent="0.25">
      <c r="B88" s="136" t="s">
        <v>526</v>
      </c>
      <c r="C88" s="279">
        <f>'Etanol (transposta)'!M86/1000000</f>
        <v>6.1100000000000008E-5</v>
      </c>
      <c r="D88" s="279">
        <f>'Etanol (transposta)'!V86/1000000</f>
        <v>6.1400000000000002E-5</v>
      </c>
      <c r="E88" s="239">
        <f>'Etanol (transposta)'!H86</f>
        <v>26.3</v>
      </c>
      <c r="F88" s="239">
        <f>'Etanol (transposta)'!Q86</f>
        <v>26</v>
      </c>
      <c r="G88" s="282">
        <f>'Etanol (transposta)'!F86/100</f>
        <v>0.9617</v>
      </c>
      <c r="H88" s="282">
        <f t="shared" si="22"/>
        <v>0.9617</v>
      </c>
      <c r="I88" s="284">
        <f t="shared" si="16"/>
        <v>1.2540190648154001E-3</v>
      </c>
      <c r="J88" s="279">
        <f t="shared" si="17"/>
        <v>1.3199474100708002E-3</v>
      </c>
      <c r="K88" s="234">
        <f>'Etanol (transposta)'!CI86</f>
        <v>3976052.57</v>
      </c>
      <c r="L88" s="21">
        <f>'Etanol (transposta)'!CL86</f>
        <v>3.68</v>
      </c>
      <c r="M88" s="21">
        <f>'Etanol (transposta)'!CK86</f>
        <v>56.49</v>
      </c>
      <c r="N88" s="234">
        <f t="shared" si="23"/>
        <v>14631873.457599999</v>
      </c>
      <c r="O88" s="234">
        <f t="shared" si="24"/>
        <v>224607209.67930001</v>
      </c>
      <c r="P88" s="234">
        <f t="shared" si="18"/>
        <v>18348.648269796828</v>
      </c>
      <c r="Q88" s="234">
        <f t="shared" si="19"/>
        <v>296469.70469942119</v>
      </c>
      <c r="R88" s="234">
        <f t="shared" si="20"/>
        <v>314818.35296921799</v>
      </c>
      <c r="S88" s="256"/>
      <c r="T88" s="234">
        <v>193.13</v>
      </c>
      <c r="U88" s="234">
        <v>17.100000000000001</v>
      </c>
      <c r="V88" s="234">
        <f t="shared" si="27"/>
        <v>210.23</v>
      </c>
      <c r="W88" s="234">
        <f t="shared" si="25"/>
        <v>21443.726008343343</v>
      </c>
      <c r="X88" s="234">
        <f t="shared" si="26"/>
        <v>254921.44330697364</v>
      </c>
      <c r="Y88" s="234">
        <f t="shared" si="21"/>
        <v>276365.16931531701</v>
      </c>
    </row>
    <row r="89" spans="2:25" x14ac:dyDescent="0.25">
      <c r="B89" s="136" t="s">
        <v>528</v>
      </c>
      <c r="C89" s="279">
        <f>'Etanol (transposta)'!M87/1000000</f>
        <v>6.1700000000000009E-5</v>
      </c>
      <c r="D89" s="279">
        <f>'Etanol (transposta)'!V87/1000000</f>
        <v>6.2100000000000005E-5</v>
      </c>
      <c r="E89" s="239">
        <f>'Etanol (transposta)'!H87</f>
        <v>25.7</v>
      </c>
      <c r="F89" s="239">
        <f>'Etanol (transposta)'!Q87</f>
        <v>25.3</v>
      </c>
      <c r="G89" s="282">
        <f>'Etanol (transposta)'!F87/100</f>
        <v>0.84360000000000002</v>
      </c>
      <c r="H89" s="282">
        <f t="shared" si="22"/>
        <v>0.84360000000000002</v>
      </c>
      <c r="I89" s="284">
        <f t="shared" si="16"/>
        <v>1.1108234719704E-3</v>
      </c>
      <c r="J89" s="279">
        <f t="shared" si="17"/>
        <v>1.1710537044696003E-3</v>
      </c>
      <c r="K89" s="234">
        <f>'Etanol (transposta)'!CI87</f>
        <v>2299995.31</v>
      </c>
      <c r="L89" s="21">
        <f>'Etanol (transposta)'!CL87</f>
        <v>1.7</v>
      </c>
      <c r="M89" s="21">
        <f>'Etanol (transposta)'!CK87</f>
        <v>25.7</v>
      </c>
      <c r="N89" s="234">
        <f t="shared" si="23"/>
        <v>3909992.0269999998</v>
      </c>
      <c r="O89" s="234">
        <f t="shared" si="24"/>
        <v>59109879.467</v>
      </c>
      <c r="P89" s="234">
        <f t="shared" si="18"/>
        <v>4343.3109188087219</v>
      </c>
      <c r="Q89" s="234">
        <f t="shared" si="19"/>
        <v>69220.843320581916</v>
      </c>
      <c r="R89" s="234">
        <f t="shared" si="20"/>
        <v>73564.154239390642</v>
      </c>
      <c r="S89" s="256"/>
      <c r="T89" s="234">
        <v>62.25</v>
      </c>
      <c r="U89" s="234">
        <v>5.1100000000000003</v>
      </c>
      <c r="V89" s="234">
        <f t="shared" si="27"/>
        <v>67.36</v>
      </c>
      <c r="W89" s="234">
        <f t="shared" si="25"/>
        <v>5676.3079417687441</v>
      </c>
      <c r="X89" s="234">
        <f t="shared" si="26"/>
        <v>72898.093103232619</v>
      </c>
      <c r="Y89" s="234">
        <f t="shared" si="21"/>
        <v>78574.401045001359</v>
      </c>
    </row>
    <row r="90" spans="2:25" x14ac:dyDescent="0.25">
      <c r="B90" s="136" t="s">
        <v>530</v>
      </c>
      <c r="C90" s="279">
        <f>'Etanol (transposta)'!M88/1000000</f>
        <v>5.5600000000000003E-5</v>
      </c>
      <c r="D90" s="279">
        <f>'Etanol (transposta)'!V88/1000000</f>
        <v>5.5999999999999999E-5</v>
      </c>
      <c r="E90" s="239">
        <f>'Etanol (transposta)'!H88</f>
        <v>31.8</v>
      </c>
      <c r="F90" s="239">
        <f>'Etanol (transposta)'!Q88</f>
        <v>31.4</v>
      </c>
      <c r="G90" s="282">
        <f>'Etanol (transposta)'!F88/100</f>
        <v>0.9595999999999999</v>
      </c>
      <c r="H90" s="282">
        <f t="shared" si="22"/>
        <v>0.9595999999999999</v>
      </c>
      <c r="I90" s="284">
        <f t="shared" si="16"/>
        <v>1.1386450007391999E-3</v>
      </c>
      <c r="J90" s="279">
        <f t="shared" si="17"/>
        <v>1.2012320396159999E-3</v>
      </c>
      <c r="K90" s="234">
        <f>'Etanol (transposta)'!CI88</f>
        <v>2626426.44</v>
      </c>
      <c r="L90" s="21">
        <f>'Etanol (transposta)'!CL88</f>
        <v>5.94</v>
      </c>
      <c r="M90" s="21">
        <f>'Etanol (transposta)'!CK88</f>
        <v>30.36</v>
      </c>
      <c r="N90" s="234">
        <f t="shared" si="23"/>
        <v>15600973.0536</v>
      </c>
      <c r="O90" s="234">
        <f t="shared" si="24"/>
        <v>79738306.718400002</v>
      </c>
      <c r="P90" s="234">
        <f t="shared" si="18"/>
        <v>17763.969974148611</v>
      </c>
      <c r="Q90" s="234">
        <f t="shared" si="19"/>
        <v>95784.208814869824</v>
      </c>
      <c r="R90" s="234">
        <f t="shared" si="20"/>
        <v>113548.17878901844</v>
      </c>
      <c r="S90" s="256"/>
      <c r="T90" s="234">
        <v>82.92</v>
      </c>
      <c r="U90" s="234">
        <v>9.57</v>
      </c>
      <c r="V90" s="234">
        <f t="shared" si="27"/>
        <v>92.490000000000009</v>
      </c>
      <c r="W90" s="234">
        <f t="shared" si="25"/>
        <v>10896.832657074143</v>
      </c>
      <c r="X90" s="234">
        <f t="shared" si="26"/>
        <v>99606.16072495871</v>
      </c>
      <c r="Y90" s="234">
        <f t="shared" si="21"/>
        <v>110502.99338203286</v>
      </c>
    </row>
    <row r="91" spans="2:25" x14ac:dyDescent="0.25">
      <c r="B91" s="136" t="s">
        <v>533</v>
      </c>
      <c r="C91" s="279">
        <f>'Etanol (transposta)'!M89/1000000</f>
        <v>4.85E-5</v>
      </c>
      <c r="D91" s="279">
        <f>'Etanol (transposta)'!V89/1000000</f>
        <v>0</v>
      </c>
      <c r="E91" s="239">
        <f>'Etanol (transposta)'!H89</f>
        <v>38.9</v>
      </c>
      <c r="F91" s="239">
        <f>'Etanol (transposta)'!Q89</f>
        <v>0</v>
      </c>
      <c r="G91" s="282"/>
      <c r="H91" s="282">
        <f t="shared" si="22"/>
        <v>0</v>
      </c>
      <c r="I91" s="284">
        <f t="shared" si="16"/>
        <v>0</v>
      </c>
      <c r="J91" s="279">
        <f t="shared" si="17"/>
        <v>0</v>
      </c>
      <c r="K91" s="234">
        <f>'Etanol (transposta)'!CI89</f>
        <v>1424343.3</v>
      </c>
      <c r="L91" s="21">
        <f>'Etanol (transposta)'!CL89</f>
        <v>44.73</v>
      </c>
      <c r="M91" s="21">
        <f>'Etanol (transposta)'!CK89</f>
        <v>0</v>
      </c>
      <c r="N91" s="234">
        <f t="shared" si="23"/>
        <v>63710875.809</v>
      </c>
      <c r="O91" s="234">
        <f t="shared" si="24"/>
        <v>0</v>
      </c>
      <c r="P91" s="234"/>
      <c r="Q91" s="234"/>
      <c r="R91" s="234">
        <f t="shared" si="20"/>
        <v>0</v>
      </c>
      <c r="S91" s="256"/>
      <c r="T91" s="234"/>
      <c r="U91" s="234">
        <v>72.27</v>
      </c>
      <c r="V91" s="234">
        <f t="shared" si="27"/>
        <v>72.27</v>
      </c>
      <c r="W91" s="234">
        <f t="shared" si="25"/>
        <v>0</v>
      </c>
      <c r="X91" s="234">
        <f t="shared" si="26"/>
        <v>0</v>
      </c>
      <c r="Y91" s="234">
        <f t="shared" si="21"/>
        <v>0</v>
      </c>
    </row>
    <row r="92" spans="2:25" x14ac:dyDescent="0.25">
      <c r="B92" s="136" t="s">
        <v>535</v>
      </c>
      <c r="C92" s="279">
        <f>'Etanol (transposta)'!M90/1000000</f>
        <v>6.05E-5</v>
      </c>
      <c r="D92" s="279">
        <f>'Etanol (transposta)'!V90/1000000</f>
        <v>6.0899999999999996E-5</v>
      </c>
      <c r="E92" s="239">
        <f>'Etanol (transposta)'!H90</f>
        <v>26.9</v>
      </c>
      <c r="F92" s="239">
        <f>'Etanol (transposta)'!Q90</f>
        <v>26.5</v>
      </c>
      <c r="G92" s="282">
        <f>'Etanol (transposta)'!F90/100</f>
        <v>0.91339999999999999</v>
      </c>
      <c r="H92" s="282">
        <f t="shared" si="22"/>
        <v>0.91339999999999999</v>
      </c>
      <c r="I92" s="284">
        <f t="shared" si="16"/>
        <v>1.179341808194E-3</v>
      </c>
      <c r="J92" s="279">
        <f t="shared" si="17"/>
        <v>1.2434460323795999E-3</v>
      </c>
      <c r="K92" s="234">
        <f>'Etanol (transposta)'!CI90</f>
        <v>1990566.3</v>
      </c>
      <c r="L92" s="21">
        <f>'Etanol (transposta)'!CL90</f>
        <v>18.73</v>
      </c>
      <c r="M92" s="21">
        <f>'Etanol (transposta)'!CK90</f>
        <v>17.010000000000002</v>
      </c>
      <c r="N92" s="234">
        <f t="shared" si="23"/>
        <v>37283306.799000002</v>
      </c>
      <c r="O92" s="234">
        <f t="shared" si="24"/>
        <v>33859532.763000004</v>
      </c>
      <c r="P92" s="234">
        <f t="shared" si="18"/>
        <v>43969.762455784316</v>
      </c>
      <c r="Q92" s="234">
        <f t="shared" si="19"/>
        <v>42102.501672379425</v>
      </c>
      <c r="R92" s="234">
        <f t="shared" si="20"/>
        <v>86072.264128163748</v>
      </c>
      <c r="S92" s="256"/>
      <c r="T92" s="234">
        <v>46.25</v>
      </c>
      <c r="U92" s="234">
        <v>20.04</v>
      </c>
      <c r="V92" s="234">
        <f t="shared" si="27"/>
        <v>66.289999999999992</v>
      </c>
      <c r="W92" s="234">
        <f t="shared" si="25"/>
        <v>23634.009836207759</v>
      </c>
      <c r="X92" s="234">
        <f t="shared" si="26"/>
        <v>57509.378997556494</v>
      </c>
      <c r="Y92" s="234">
        <f t="shared" si="21"/>
        <v>81143.388833764257</v>
      </c>
    </row>
    <row r="93" spans="2:25" x14ac:dyDescent="0.25">
      <c r="B93" s="136" t="s">
        <v>537</v>
      </c>
      <c r="C93" s="279">
        <f>'Etanol (transposta)'!M91/1000000</f>
        <v>5.66E-5</v>
      </c>
      <c r="D93" s="279">
        <f>'Etanol (transposta)'!V91/1000000</f>
        <v>0</v>
      </c>
      <c r="E93" s="239">
        <f>'Etanol (transposta)'!H91</f>
        <v>30.8</v>
      </c>
      <c r="F93" s="239">
        <f>'Etanol (transposta)'!Q91</f>
        <v>0</v>
      </c>
      <c r="G93" s="282">
        <f>'Etanol (transposta)'!F91/100</f>
        <v>0.9373999999999999</v>
      </c>
      <c r="H93" s="282">
        <f t="shared" si="22"/>
        <v>0.9373999999999999</v>
      </c>
      <c r="I93" s="284">
        <f t="shared" si="16"/>
        <v>1.1323083063127998E-3</v>
      </c>
      <c r="J93" s="279">
        <f t="shared" si="17"/>
        <v>0</v>
      </c>
      <c r="K93" s="234">
        <f>'Etanol (transposta)'!CI91</f>
        <v>2106367.87</v>
      </c>
      <c r="L93" s="21">
        <f>'Etanol (transposta)'!CL91</f>
        <v>48.08</v>
      </c>
      <c r="M93" s="21">
        <f>'Etanol (transposta)'!CK91</f>
        <v>0</v>
      </c>
      <c r="N93" s="234">
        <f t="shared" si="23"/>
        <v>101274167.18960001</v>
      </c>
      <c r="O93" s="234">
        <f t="shared" si="24"/>
        <v>0</v>
      </c>
      <c r="P93" s="234">
        <f t="shared" si="18"/>
        <v>114673.58072369531</v>
      </c>
      <c r="Q93" s="234">
        <f t="shared" si="19"/>
        <v>0</v>
      </c>
      <c r="R93" s="234">
        <f t="shared" si="20"/>
        <v>114673.58072369531</v>
      </c>
      <c r="S93" s="256"/>
      <c r="T93" s="234"/>
      <c r="U93" s="234">
        <v>113.48</v>
      </c>
      <c r="V93" s="234">
        <f t="shared" si="27"/>
        <v>113.48</v>
      </c>
      <c r="W93" s="234">
        <f t="shared" si="25"/>
        <v>128494.34660037654</v>
      </c>
      <c r="X93" s="234">
        <f t="shared" si="26"/>
        <v>0</v>
      </c>
      <c r="Y93" s="234">
        <f t="shared" si="21"/>
        <v>128494.34660037654</v>
      </c>
    </row>
    <row r="94" spans="2:25" x14ac:dyDescent="0.25">
      <c r="B94" s="136" t="s">
        <v>539</v>
      </c>
      <c r="C94" s="279">
        <f>'Etanol (transposta)'!M92/1000000</f>
        <v>5.3200000000000006E-5</v>
      </c>
      <c r="D94" s="279">
        <f>'Etanol (transposta)'!V92/1000000</f>
        <v>5.3499999999999999E-5</v>
      </c>
      <c r="E94" s="239">
        <f>'Etanol (transposta)'!H92</f>
        <v>34.200000000000003</v>
      </c>
      <c r="F94" s="239">
        <f>'Etanol (transposta)'!Q92</f>
        <v>33.9</v>
      </c>
      <c r="G94" s="282"/>
      <c r="H94" s="282">
        <f t="shared" si="22"/>
        <v>0</v>
      </c>
      <c r="I94" s="284">
        <f t="shared" si="16"/>
        <v>0</v>
      </c>
      <c r="J94" s="279">
        <f t="shared" si="17"/>
        <v>0</v>
      </c>
      <c r="K94" s="234">
        <f>'Etanol (transposta)'!CI92</f>
        <v>2699050.79</v>
      </c>
      <c r="L94" s="21">
        <f>'Etanol (transposta)'!CL92</f>
        <v>0.44</v>
      </c>
      <c r="M94" s="21">
        <f>'Etanol (transposta)'!CK92</f>
        <v>31.87</v>
      </c>
      <c r="N94" s="234">
        <f t="shared" si="23"/>
        <v>1187582.3476</v>
      </c>
      <c r="O94" s="234">
        <f t="shared" si="24"/>
        <v>86018748.677300006</v>
      </c>
      <c r="P94" s="234"/>
      <c r="Q94" s="234"/>
      <c r="R94" s="234">
        <f t="shared" si="20"/>
        <v>0</v>
      </c>
      <c r="S94" s="256"/>
      <c r="T94" s="234">
        <v>94.69</v>
      </c>
      <c r="U94" s="234">
        <v>0.61</v>
      </c>
      <c r="V94" s="234">
        <f t="shared" si="27"/>
        <v>95.3</v>
      </c>
      <c r="W94" s="234">
        <f t="shared" si="25"/>
        <v>0</v>
      </c>
      <c r="X94" s="234">
        <f t="shared" si="26"/>
        <v>0</v>
      </c>
      <c r="Y94" s="234">
        <f t="shared" si="21"/>
        <v>0</v>
      </c>
    </row>
    <row r="95" spans="2:25" x14ac:dyDescent="0.25">
      <c r="B95" s="136" t="s">
        <v>541</v>
      </c>
      <c r="C95" s="279">
        <f>'Etanol (transposta)'!M93/1000000</f>
        <v>5.1200000000000004E-5</v>
      </c>
      <c r="D95" s="279">
        <f>'Etanol (transposta)'!V93/1000000</f>
        <v>5.1900000000000001E-5</v>
      </c>
      <c r="E95" s="239">
        <f>'Etanol (transposta)'!H93</f>
        <v>36.200000000000003</v>
      </c>
      <c r="F95" s="239">
        <f>'Etanol (transposta)'!Q93</f>
        <v>35.799999999999997</v>
      </c>
      <c r="G95" s="282">
        <f>'Etanol (transposta)'!F93/100</f>
        <v>0.98540000000000005</v>
      </c>
      <c r="H95" s="282">
        <f t="shared" si="22"/>
        <v>0.98540000000000005</v>
      </c>
      <c r="I95" s="284">
        <f t="shared" si="16"/>
        <v>1.0767275657216E-3</v>
      </c>
      <c r="J95" s="279">
        <f t="shared" si="17"/>
        <v>1.1432166916716003E-3</v>
      </c>
      <c r="K95" s="234">
        <f>'Etanol (transposta)'!CI93</f>
        <v>1871649.27</v>
      </c>
      <c r="L95" s="21">
        <f>'Etanol (transposta)'!CL93</f>
        <v>0.03</v>
      </c>
      <c r="M95" s="21">
        <f>'Etanol (transposta)'!CK93</f>
        <v>41.18</v>
      </c>
      <c r="N95" s="234">
        <f t="shared" si="23"/>
        <v>56149.4781</v>
      </c>
      <c r="O95" s="234">
        <f t="shared" si="24"/>
        <v>77074516.938600004</v>
      </c>
      <c r="P95" s="234">
        <f t="shared" si="18"/>
        <v>60.457690871151286</v>
      </c>
      <c r="Q95" s="234">
        <f t="shared" si="19"/>
        <v>88112.874266733008</v>
      </c>
      <c r="R95" s="234">
        <f t="shared" si="20"/>
        <v>88173.331957604154</v>
      </c>
      <c r="S95" s="256"/>
      <c r="T95" s="234">
        <v>76.09</v>
      </c>
      <c r="U95" s="234">
        <v>4.0199999999999996</v>
      </c>
      <c r="V95" s="234">
        <f t="shared" si="27"/>
        <v>80.11</v>
      </c>
      <c r="W95" s="234">
        <f t="shared" si="25"/>
        <v>4328.4448142008314</v>
      </c>
      <c r="X95" s="234">
        <f t="shared" si="26"/>
        <v>86987.358069292066</v>
      </c>
      <c r="Y95" s="234">
        <f t="shared" si="21"/>
        <v>91315.802883492899</v>
      </c>
    </row>
    <row r="96" spans="2:25" x14ac:dyDescent="0.25">
      <c r="B96" s="136" t="s">
        <v>542</v>
      </c>
      <c r="C96" s="279">
        <f>'Etanol (transposta)'!M94/1000000</f>
        <v>5.1799999999999999E-5</v>
      </c>
      <c r="D96" s="279">
        <f>'Etanol (transposta)'!V94/1000000</f>
        <v>6.2200000000000008E-5</v>
      </c>
      <c r="E96" s="239">
        <f>'Etanol (transposta)'!H94</f>
        <v>25.6</v>
      </c>
      <c r="F96" s="239">
        <f>'Etanol (transposta)'!Q94</f>
        <v>25.8</v>
      </c>
      <c r="G96" s="282">
        <f>'Etanol (transposta)'!F94/100</f>
        <v>0.95420000000000005</v>
      </c>
      <c r="H96" s="282">
        <f t="shared" si="22"/>
        <v>0.95420000000000005</v>
      </c>
      <c r="I96" s="284">
        <f t="shared" si="16"/>
        <v>1.0548543175352E-3</v>
      </c>
      <c r="J96" s="279">
        <f t="shared" si="17"/>
        <v>1.3267174395384003E-3</v>
      </c>
      <c r="K96" s="234">
        <f>'Etanol (transposta)'!CI94</f>
        <v>1131527.93</v>
      </c>
      <c r="L96" s="21">
        <f>'Etanol (transposta)'!CL94</f>
        <v>66.319999999999993</v>
      </c>
      <c r="M96" s="21">
        <f>'Etanol (transposta)'!CK94</f>
        <v>14.54</v>
      </c>
      <c r="N96" s="234">
        <f t="shared" si="23"/>
        <v>75042932.317599982</v>
      </c>
      <c r="O96" s="234">
        <f t="shared" si="24"/>
        <v>16452416.102199998</v>
      </c>
      <c r="P96" s="234">
        <f t="shared" si="18"/>
        <v>79159.36115572213</v>
      </c>
      <c r="Q96" s="234">
        <f t="shared" si="19"/>
        <v>21827.707365331127</v>
      </c>
      <c r="R96" s="234">
        <f t="shared" si="20"/>
        <v>100987.06852105325</v>
      </c>
      <c r="S96" s="256"/>
      <c r="T96" s="234">
        <v>37.31</v>
      </c>
      <c r="U96" s="234">
        <v>57.7</v>
      </c>
      <c r="V96" s="234">
        <f t="shared" si="27"/>
        <v>95.01</v>
      </c>
      <c r="W96" s="234">
        <f t="shared" si="25"/>
        <v>60865.094121781047</v>
      </c>
      <c r="X96" s="234">
        <f t="shared" si="26"/>
        <v>49499.827669177714</v>
      </c>
      <c r="Y96" s="234">
        <f t="shared" si="21"/>
        <v>110364.92179095876</v>
      </c>
    </row>
    <row r="97" spans="2:25" x14ac:dyDescent="0.25">
      <c r="B97" s="136" t="s">
        <v>546</v>
      </c>
      <c r="C97" s="279">
        <f>'Etanol (transposta)'!M95/1000000</f>
        <v>6.6099999999999994E-5</v>
      </c>
      <c r="D97" s="279">
        <f>'Etanol (transposta)'!V95/1000000</f>
        <v>6.6400000000000001E-5</v>
      </c>
      <c r="E97" s="239">
        <f>'Etanol (transposta)'!H95</f>
        <v>21.3</v>
      </c>
      <c r="F97" s="239">
        <f>'Etanol (transposta)'!Q95</f>
        <v>21</v>
      </c>
      <c r="G97" s="282">
        <f>'Etanol (transposta)'!F95/100</f>
        <v>0.89950000000000008</v>
      </c>
      <c r="H97" s="282">
        <f t="shared" si="22"/>
        <v>0.89950000000000008</v>
      </c>
      <c r="I97" s="284">
        <f t="shared" si="16"/>
        <v>1.268895741869E-3</v>
      </c>
      <c r="J97" s="279">
        <f t="shared" si="17"/>
        <v>1.3351125800880003E-3</v>
      </c>
      <c r="K97" s="234">
        <f>'Etanol (transposta)'!CI95</f>
        <v>1116219</v>
      </c>
      <c r="L97" s="21">
        <f>'Etanol (transposta)'!CL95</f>
        <v>50.35</v>
      </c>
      <c r="M97" s="21">
        <f>'Etanol (transposta)'!CK95</f>
        <v>15.72</v>
      </c>
      <c r="N97" s="234">
        <f t="shared" si="23"/>
        <v>56201626.649999999</v>
      </c>
      <c r="O97" s="234">
        <f t="shared" si="24"/>
        <v>17546962.68</v>
      </c>
      <c r="P97" s="234">
        <f t="shared" si="18"/>
        <v>71314.004742296311</v>
      </c>
      <c r="Q97" s="234">
        <f t="shared" si="19"/>
        <v>23427.170616402651</v>
      </c>
      <c r="R97" s="234">
        <f t="shared" si="20"/>
        <v>94741.175358698965</v>
      </c>
      <c r="S97" s="256"/>
      <c r="T97" s="234">
        <v>11.77</v>
      </c>
      <c r="U97" s="234">
        <v>74.510000000000005</v>
      </c>
      <c r="V97" s="234">
        <f t="shared" si="27"/>
        <v>86.28</v>
      </c>
      <c r="W97" s="234">
        <f t="shared" si="25"/>
        <v>94545.421726659202</v>
      </c>
      <c r="X97" s="234">
        <f t="shared" si="26"/>
        <v>15714.275067635761</v>
      </c>
      <c r="Y97" s="234">
        <f t="shared" si="21"/>
        <v>110259.69679429496</v>
      </c>
    </row>
    <row r="98" spans="2:25" x14ac:dyDescent="0.25">
      <c r="B98" s="136" t="s">
        <v>550</v>
      </c>
      <c r="C98" s="279">
        <f>'Etanol (transposta)'!M96/1000000</f>
        <v>5.5299999999999996E-5</v>
      </c>
      <c r="D98" s="279">
        <f>'Etanol (transposta)'!V96/1000000</f>
        <v>5.5600000000000003E-5</v>
      </c>
      <c r="E98" s="239">
        <f>'Etanol (transposta)'!H96</f>
        <v>32.1</v>
      </c>
      <c r="F98" s="239">
        <f>'Etanol (transposta)'!Q96</f>
        <v>31.8</v>
      </c>
      <c r="G98" s="282">
        <f>'Etanol (transposta)'!F96/100</f>
        <v>0.97470000000000001</v>
      </c>
      <c r="H98" s="282">
        <f t="shared" si="22"/>
        <v>0.97470000000000001</v>
      </c>
      <c r="I98" s="284">
        <f t="shared" si="16"/>
        <v>1.1503219586922E-3</v>
      </c>
      <c r="J98" s="279">
        <f t="shared" si="17"/>
        <v>1.2114190495512E-3</v>
      </c>
      <c r="K98" s="234">
        <f>'Etanol (transposta)'!CI96</f>
        <v>1395858.64</v>
      </c>
      <c r="L98" s="21">
        <f>'Etanol (transposta)'!CL96</f>
        <v>34.369999999999997</v>
      </c>
      <c r="M98" s="21">
        <f>'Etanol (transposta)'!CK96</f>
        <v>16.45</v>
      </c>
      <c r="N98" s="234">
        <f t="shared" si="23"/>
        <v>47975661.456799991</v>
      </c>
      <c r="O98" s="234">
        <f t="shared" si="24"/>
        <v>22961874.627999999</v>
      </c>
      <c r="P98" s="234">
        <f t="shared" si="18"/>
        <v>55187.456856540055</v>
      </c>
      <c r="Q98" s="234">
        <f t="shared" si="19"/>
        <v>27816.452337765571</v>
      </c>
      <c r="R98" s="234">
        <f t="shared" si="20"/>
        <v>83003.909194305626</v>
      </c>
      <c r="S98" s="256"/>
      <c r="T98" s="234">
        <v>26.19</v>
      </c>
      <c r="U98" s="234">
        <v>45.96</v>
      </c>
      <c r="V98" s="234">
        <f t="shared" si="27"/>
        <v>72.150000000000006</v>
      </c>
      <c r="W98" s="234">
        <f t="shared" si="25"/>
        <v>52868.797221493514</v>
      </c>
      <c r="X98" s="234">
        <f t="shared" si="26"/>
        <v>31727.064907745927</v>
      </c>
      <c r="Y98" s="234">
        <f t="shared" si="21"/>
        <v>84595.862129239438</v>
      </c>
    </row>
    <row r="99" spans="2:25" x14ac:dyDescent="0.25">
      <c r="B99" s="136" t="s">
        <v>554</v>
      </c>
      <c r="C99" s="279">
        <f>'Etanol (transposta)'!M97/1000000</f>
        <v>5.3399999999999997E-5</v>
      </c>
      <c r="D99" s="279">
        <f>'Etanol (transposta)'!V97/1000000</f>
        <v>5.38E-5</v>
      </c>
      <c r="E99" s="239">
        <f>'Etanol (transposta)'!H97</f>
        <v>34</v>
      </c>
      <c r="F99" s="239">
        <f>'Etanol (transposta)'!Q97</f>
        <v>33.6</v>
      </c>
      <c r="G99" s="282"/>
      <c r="H99" s="282">
        <f t="shared" si="22"/>
        <v>0</v>
      </c>
      <c r="I99" s="284">
        <f t="shared" si="16"/>
        <v>0</v>
      </c>
      <c r="J99" s="279">
        <f t="shared" si="17"/>
        <v>0</v>
      </c>
      <c r="K99" s="234">
        <f>'Etanol (transposta)'!CI97</f>
        <v>245301.54</v>
      </c>
      <c r="L99" s="21">
        <f>'Etanol (transposta)'!CL97</f>
        <v>53.55</v>
      </c>
      <c r="M99" s="21">
        <f>'Etanol (transposta)'!CK97</f>
        <v>17.989999999999998</v>
      </c>
      <c r="N99" s="234">
        <f t="shared" si="23"/>
        <v>13135897.467</v>
      </c>
      <c r="O99" s="234">
        <f t="shared" si="24"/>
        <v>4412974.7045999998</v>
      </c>
      <c r="P99" s="234"/>
      <c r="Q99" s="234"/>
      <c r="R99" s="234">
        <f t="shared" si="20"/>
        <v>0</v>
      </c>
      <c r="S99" s="256"/>
      <c r="T99" s="234">
        <v>4.41</v>
      </c>
      <c r="U99" s="234">
        <v>13.14</v>
      </c>
      <c r="V99" s="234">
        <f t="shared" si="27"/>
        <v>17.55</v>
      </c>
      <c r="W99" s="234">
        <f t="shared" si="25"/>
        <v>0</v>
      </c>
      <c r="X99" s="234">
        <f t="shared" si="26"/>
        <v>0</v>
      </c>
      <c r="Y99" s="234">
        <f t="shared" si="21"/>
        <v>0</v>
      </c>
    </row>
    <row r="100" spans="2:25" x14ac:dyDescent="0.25">
      <c r="B100" s="136" t="s">
        <v>558</v>
      </c>
      <c r="C100" s="279">
        <f>'Etanol (transposta)'!M98/1000000</f>
        <v>5.3399999999999997E-5</v>
      </c>
      <c r="D100" s="279">
        <f>'Etanol (transposta)'!V98/1000000</f>
        <v>5.38E-5</v>
      </c>
      <c r="E100" s="239">
        <f>'Etanol (transposta)'!H98</f>
        <v>34</v>
      </c>
      <c r="F100" s="239">
        <f>'Etanol (transposta)'!Q98</f>
        <v>33.6</v>
      </c>
      <c r="G100" s="282">
        <f>'Etanol (transposta)'!F98/100</f>
        <v>0.93900000000000006</v>
      </c>
      <c r="H100" s="282">
        <f t="shared" si="22"/>
        <v>0.93900000000000006</v>
      </c>
      <c r="I100" s="284">
        <f t="shared" si="16"/>
        <v>1.0701142864919999E-3</v>
      </c>
      <c r="J100" s="279">
        <f t="shared" si="17"/>
        <v>1.1292666666120001E-3</v>
      </c>
      <c r="K100" s="234">
        <f>'Etanol (transposta)'!CI98</f>
        <v>645807.34</v>
      </c>
      <c r="L100" s="21">
        <f>'Etanol (transposta)'!CL98</f>
        <v>16.07</v>
      </c>
      <c r="M100" s="21">
        <f>'Etanol (transposta)'!CK98</f>
        <v>44.27</v>
      </c>
      <c r="N100" s="234">
        <f t="shared" si="23"/>
        <v>10378123.9538</v>
      </c>
      <c r="O100" s="234">
        <f t="shared" si="24"/>
        <v>28589890.941800002</v>
      </c>
      <c r="P100" s="234">
        <f t="shared" si="18"/>
        <v>11105.77870994622</v>
      </c>
      <c r="Q100" s="234">
        <f t="shared" si="19"/>
        <v>32285.610842647104</v>
      </c>
      <c r="R100" s="234">
        <f t="shared" si="20"/>
        <v>43391.389552593326</v>
      </c>
      <c r="S100" s="256"/>
      <c r="T100" s="234">
        <v>28.59</v>
      </c>
      <c r="U100" s="234">
        <v>10.38</v>
      </c>
      <c r="V100" s="234">
        <f t="shared" si="27"/>
        <v>38.97</v>
      </c>
      <c r="W100" s="234">
        <f t="shared" si="25"/>
        <v>11107.78629378696</v>
      </c>
      <c r="X100" s="234">
        <f t="shared" si="26"/>
        <v>32285.733998437081</v>
      </c>
      <c r="Y100" s="234">
        <f t="shared" si="21"/>
        <v>43393.520292224042</v>
      </c>
    </row>
    <row r="101" spans="2:25" x14ac:dyDescent="0.25">
      <c r="B101" s="136" t="s">
        <v>562</v>
      </c>
      <c r="C101" s="279">
        <f>'Etanol (transposta)'!M99/1000000</f>
        <v>5.5899999999999997E-5</v>
      </c>
      <c r="D101" s="279">
        <v>0</v>
      </c>
      <c r="E101" s="239">
        <f>'Etanol (transposta)'!H99</f>
        <v>31.5</v>
      </c>
      <c r="F101" s="239">
        <f>'Etanol (transposta)'!Q99</f>
        <v>0.4</v>
      </c>
      <c r="G101" s="282"/>
      <c r="H101" s="282">
        <f t="shared" si="22"/>
        <v>0</v>
      </c>
      <c r="I101" s="284">
        <f t="shared" si="16"/>
        <v>0</v>
      </c>
      <c r="J101" s="279">
        <f t="shared" si="17"/>
        <v>0</v>
      </c>
      <c r="K101" s="234">
        <f>'Etanol (transposta)'!CI99</f>
        <v>1451756.08</v>
      </c>
      <c r="L101" s="21">
        <f>'Etanol (transposta)'!CL99</f>
        <v>48.24</v>
      </c>
      <c r="M101" s="21">
        <f>'Etanol (transposta)'!CK99</f>
        <v>0</v>
      </c>
      <c r="N101" s="234">
        <f t="shared" si="23"/>
        <v>70032713.299200013</v>
      </c>
      <c r="O101" s="234">
        <f t="shared" si="24"/>
        <v>0</v>
      </c>
      <c r="P101" s="234"/>
      <c r="Q101" s="234"/>
      <c r="R101" s="234">
        <f t="shared" si="20"/>
        <v>0</v>
      </c>
      <c r="S101" s="256"/>
      <c r="T101" s="234"/>
      <c r="U101" s="234">
        <v>70.650000000000006</v>
      </c>
      <c r="V101" s="234">
        <f t="shared" si="27"/>
        <v>70.650000000000006</v>
      </c>
      <c r="W101" s="234">
        <f t="shared" si="25"/>
        <v>0</v>
      </c>
      <c r="X101" s="234">
        <f t="shared" si="26"/>
        <v>0</v>
      </c>
      <c r="Y101" s="234">
        <f t="shared" si="21"/>
        <v>0</v>
      </c>
    </row>
    <row r="102" spans="2:25" x14ac:dyDescent="0.25">
      <c r="B102" s="136" t="s">
        <v>566</v>
      </c>
      <c r="C102" s="279">
        <f>'Etanol (transposta)'!M100/1000000</f>
        <v>6.2200000000000008E-5</v>
      </c>
      <c r="D102" s="279">
        <f>'Etanol (transposta)'!V100/1000000</f>
        <v>6.2600000000000004E-5</v>
      </c>
      <c r="E102" s="239">
        <f>'Etanol (transposta)'!H100</f>
        <v>25.2</v>
      </c>
      <c r="F102" s="239">
        <f>'Etanol (transposta)'!Q100</f>
        <v>24.8</v>
      </c>
      <c r="G102" s="282"/>
      <c r="H102" s="282">
        <f t="shared" si="22"/>
        <v>0</v>
      </c>
      <c r="I102" s="284">
        <f t="shared" ref="I102:I133" si="28">C102*$AE$36*G102</f>
        <v>0</v>
      </c>
      <c r="J102" s="279">
        <f t="shared" ref="J102:J133" si="29">D102*$AE$39*H102</f>
        <v>0</v>
      </c>
      <c r="K102" s="234">
        <f>'Etanol (transposta)'!CI100</f>
        <v>1133398.8400000001</v>
      </c>
      <c r="L102" s="21">
        <f>'Etanol (transposta)'!CL100</f>
        <v>48.86</v>
      </c>
      <c r="M102" s="21">
        <f>'Etanol (transposta)'!CK100</f>
        <v>29.82</v>
      </c>
      <c r="N102" s="234">
        <f t="shared" si="23"/>
        <v>55377867.322400004</v>
      </c>
      <c r="O102" s="234">
        <f t="shared" si="24"/>
        <v>33797953.408800006</v>
      </c>
      <c r="P102" s="234"/>
      <c r="Q102" s="234"/>
      <c r="R102" s="234">
        <f t="shared" ref="R102:R133" si="30">P102+Q102</f>
        <v>0</v>
      </c>
      <c r="S102" s="256"/>
      <c r="T102" s="234">
        <v>33.799999999999997</v>
      </c>
      <c r="U102" s="234">
        <v>55.37</v>
      </c>
      <c r="V102" s="234">
        <f t="shared" si="27"/>
        <v>89.169999999999987</v>
      </c>
      <c r="W102" s="234">
        <f t="shared" si="25"/>
        <v>0</v>
      </c>
      <c r="X102" s="234">
        <f t="shared" si="26"/>
        <v>0</v>
      </c>
      <c r="Y102" s="234">
        <f t="shared" ref="Y102:Y133" si="31">X102+W102</f>
        <v>0</v>
      </c>
    </row>
    <row r="103" spans="2:25" x14ac:dyDescent="0.25">
      <c r="B103" s="136" t="s">
        <v>570</v>
      </c>
      <c r="C103" s="279">
        <f>'Etanol (transposta)'!M101/1000000</f>
        <v>4.6600000000000001E-5</v>
      </c>
      <c r="D103" s="279">
        <v>0</v>
      </c>
      <c r="E103" s="239">
        <f>'Etanol (transposta)'!H101</f>
        <v>40.799999999999997</v>
      </c>
      <c r="F103" s="239">
        <f>'Etanol (transposta)'!Q101</f>
        <v>0.4</v>
      </c>
      <c r="G103" s="282"/>
      <c r="H103" s="282">
        <f t="shared" si="22"/>
        <v>0</v>
      </c>
      <c r="I103" s="284">
        <f t="shared" si="28"/>
        <v>0</v>
      </c>
      <c r="J103" s="279">
        <f t="shared" si="29"/>
        <v>0</v>
      </c>
      <c r="K103" s="234">
        <f>'Etanol (transposta)'!CI101</f>
        <v>1213913.26</v>
      </c>
      <c r="L103" s="21">
        <f>'Etanol (transposta)'!CL101</f>
        <v>88.14</v>
      </c>
      <c r="M103" s="21">
        <f>'Etanol (transposta)'!CK101</f>
        <v>0</v>
      </c>
      <c r="N103" s="234">
        <f t="shared" si="23"/>
        <v>106994314.73640001</v>
      </c>
      <c r="O103" s="234">
        <f t="shared" si="24"/>
        <v>0</v>
      </c>
      <c r="P103" s="234"/>
      <c r="Q103" s="234"/>
      <c r="R103" s="234">
        <f t="shared" si="30"/>
        <v>0</v>
      </c>
      <c r="S103" s="256"/>
      <c r="T103" s="234"/>
      <c r="U103" s="234">
        <v>96.92</v>
      </c>
      <c r="V103" s="234">
        <f t="shared" si="27"/>
        <v>96.92</v>
      </c>
      <c r="W103" s="234">
        <f t="shared" si="25"/>
        <v>0</v>
      </c>
      <c r="X103" s="234">
        <f t="shared" si="26"/>
        <v>0</v>
      </c>
      <c r="Y103" s="234">
        <f t="shared" si="31"/>
        <v>0</v>
      </c>
    </row>
    <row r="104" spans="2:25" x14ac:dyDescent="0.25">
      <c r="B104" s="136" t="s">
        <v>574</v>
      </c>
      <c r="C104" s="279">
        <f>'Etanol (transposta)'!M102/1000000</f>
        <v>6.0000000000000002E-5</v>
      </c>
      <c r="D104" s="279">
        <v>0</v>
      </c>
      <c r="E104" s="239">
        <f>'Etanol (transposta)'!H102</f>
        <v>27.4</v>
      </c>
      <c r="F104" s="239">
        <f>'Etanol (transposta)'!Q102</f>
        <v>0.4</v>
      </c>
      <c r="G104" s="282"/>
      <c r="H104" s="282">
        <f t="shared" si="22"/>
        <v>0</v>
      </c>
      <c r="I104" s="284">
        <f t="shared" si="28"/>
        <v>0</v>
      </c>
      <c r="J104" s="279">
        <f t="shared" si="29"/>
        <v>0</v>
      </c>
      <c r="K104" s="234">
        <f>'Etanol (transposta)'!CI102</f>
        <v>1388267.28</v>
      </c>
      <c r="L104" s="21">
        <f>'Etanol (transposta)'!CL102</f>
        <v>44.89</v>
      </c>
      <c r="M104" s="21">
        <f>'Etanol (transposta)'!CK102</f>
        <v>0</v>
      </c>
      <c r="N104" s="234">
        <f t="shared" si="23"/>
        <v>62319318.199200004</v>
      </c>
      <c r="O104" s="234">
        <f t="shared" si="24"/>
        <v>0</v>
      </c>
      <c r="P104" s="234"/>
      <c r="Q104" s="234"/>
      <c r="R104" s="234">
        <f t="shared" si="30"/>
        <v>0</v>
      </c>
      <c r="S104" s="256"/>
      <c r="T104" s="234"/>
      <c r="U104" s="234">
        <v>58.6</v>
      </c>
      <c r="V104" s="234">
        <f t="shared" si="27"/>
        <v>58.6</v>
      </c>
      <c r="W104" s="234">
        <f t="shared" si="25"/>
        <v>0</v>
      </c>
      <c r="X104" s="234">
        <f t="shared" si="26"/>
        <v>0</v>
      </c>
      <c r="Y104" s="234">
        <f t="shared" si="31"/>
        <v>0</v>
      </c>
    </row>
    <row r="105" spans="2:25" x14ac:dyDescent="0.25">
      <c r="B105" s="136" t="s">
        <v>578</v>
      </c>
      <c r="C105" s="279">
        <f>'Etanol (transposta)'!M103/1000000</f>
        <v>6.2100000000000005E-5</v>
      </c>
      <c r="D105" s="279">
        <f>'Etanol (transposta)'!V103/1000000</f>
        <v>6.2399999999999999E-5</v>
      </c>
      <c r="E105" s="239">
        <f>'Etanol (transposta)'!H103</f>
        <v>25.3</v>
      </c>
      <c r="F105" s="239">
        <f>'Etanol (transposta)'!Q103</f>
        <v>25</v>
      </c>
      <c r="G105" s="282"/>
      <c r="H105" s="282">
        <f t="shared" si="22"/>
        <v>0</v>
      </c>
      <c r="I105" s="284">
        <f t="shared" si="28"/>
        <v>0</v>
      </c>
      <c r="J105" s="279">
        <f t="shared" si="29"/>
        <v>0</v>
      </c>
      <c r="K105" s="234">
        <f>'Etanol (transposta)'!CI103</f>
        <v>1956404.45</v>
      </c>
      <c r="L105" s="21">
        <f>'Etanol (transposta)'!CL103</f>
        <v>18.53</v>
      </c>
      <c r="M105" s="21">
        <f>'Etanol (transposta)'!CK103</f>
        <v>23.09</v>
      </c>
      <c r="N105" s="234">
        <f t="shared" si="23"/>
        <v>36252174.458499998</v>
      </c>
      <c r="O105" s="234">
        <f t="shared" si="24"/>
        <v>45173378.750500001</v>
      </c>
      <c r="P105" s="234"/>
      <c r="Q105" s="234"/>
      <c r="R105" s="234">
        <f t="shared" si="30"/>
        <v>0</v>
      </c>
      <c r="S105" s="256"/>
      <c r="T105" s="234">
        <v>45.17</v>
      </c>
      <c r="U105" s="234">
        <v>36.33</v>
      </c>
      <c r="V105" s="234">
        <f t="shared" si="27"/>
        <v>81.5</v>
      </c>
      <c r="W105" s="234">
        <f t="shared" si="25"/>
        <v>0</v>
      </c>
      <c r="X105" s="234">
        <f t="shared" si="26"/>
        <v>0</v>
      </c>
      <c r="Y105" s="234">
        <f t="shared" si="31"/>
        <v>0</v>
      </c>
    </row>
    <row r="106" spans="2:25" x14ac:dyDescent="0.25">
      <c r="B106" s="136" t="s">
        <v>582</v>
      </c>
      <c r="C106" s="279">
        <f>'Etanol (transposta)'!M104/1000000</f>
        <v>4.5899999999999998E-5</v>
      </c>
      <c r="D106" s="279">
        <f>'Etanol (transposta)'!V104/1000000</f>
        <v>4.6299999999999994E-5</v>
      </c>
      <c r="E106" s="239">
        <f>'Etanol (transposta)'!H104</f>
        <v>41.5</v>
      </c>
      <c r="F106" s="239">
        <f>'Etanol (transposta)'!Q104</f>
        <v>41.1</v>
      </c>
      <c r="G106" s="282"/>
      <c r="H106" s="282">
        <f t="shared" si="22"/>
        <v>0</v>
      </c>
      <c r="I106" s="284">
        <f t="shared" si="28"/>
        <v>0</v>
      </c>
      <c r="J106" s="279">
        <f t="shared" si="29"/>
        <v>0</v>
      </c>
      <c r="K106" s="234">
        <f>'Etanol (transposta)'!CI104</f>
        <v>732005.59</v>
      </c>
      <c r="L106" s="21">
        <f>'Etanol (transposta)'!CL104</f>
        <v>18.489999999999998</v>
      </c>
      <c r="M106" s="21">
        <f>'Etanol (transposta)'!CK104</f>
        <v>7.86</v>
      </c>
      <c r="N106" s="234">
        <f t="shared" si="23"/>
        <v>13534783.359099999</v>
      </c>
      <c r="O106" s="234">
        <f t="shared" si="24"/>
        <v>5753563.9374000002</v>
      </c>
      <c r="P106" s="234"/>
      <c r="Q106" s="234"/>
      <c r="R106" s="234">
        <f t="shared" si="30"/>
        <v>0</v>
      </c>
      <c r="S106" s="256"/>
      <c r="T106" s="234">
        <v>6.41</v>
      </c>
      <c r="U106" s="234">
        <v>17.3</v>
      </c>
      <c r="V106" s="234">
        <f t="shared" si="27"/>
        <v>23.71</v>
      </c>
      <c r="W106" s="234">
        <f t="shared" si="25"/>
        <v>0</v>
      </c>
      <c r="X106" s="234">
        <f t="shared" si="26"/>
        <v>0</v>
      </c>
      <c r="Y106" s="234">
        <f t="shared" si="31"/>
        <v>0</v>
      </c>
    </row>
    <row r="107" spans="2:25" x14ac:dyDescent="0.25">
      <c r="B107" s="136" t="s">
        <v>586</v>
      </c>
      <c r="C107" s="279">
        <f>'Etanol (transposta)'!M105/1000000</f>
        <v>5.9299999999999998E-5</v>
      </c>
      <c r="D107" s="279">
        <f>'Etanol (transposta)'!V105/1000000</f>
        <v>5.9599999999999999E-5</v>
      </c>
      <c r="E107" s="239">
        <f>'Etanol (transposta)'!H105</f>
        <v>28.1</v>
      </c>
      <c r="F107" s="239">
        <f>'Etanol (transposta)'!Q105</f>
        <v>27.8</v>
      </c>
      <c r="G107" s="282"/>
      <c r="H107" s="282">
        <f t="shared" si="22"/>
        <v>0</v>
      </c>
      <c r="I107" s="284">
        <f t="shared" si="28"/>
        <v>0</v>
      </c>
      <c r="J107" s="279">
        <f t="shared" si="29"/>
        <v>0</v>
      </c>
      <c r="K107" s="234">
        <f>'Etanol (transposta)'!CI105</f>
        <v>786752.55</v>
      </c>
      <c r="L107" s="21">
        <f>'Etanol (transposta)'!CL105</f>
        <v>15.48</v>
      </c>
      <c r="M107" s="21">
        <f>'Etanol (transposta)'!CK105</f>
        <v>12.14</v>
      </c>
      <c r="N107" s="234">
        <f t="shared" si="23"/>
        <v>12178929.474000001</v>
      </c>
      <c r="O107" s="234">
        <f t="shared" si="24"/>
        <v>9551175.9570000004</v>
      </c>
      <c r="P107" s="234"/>
      <c r="Q107" s="234"/>
      <c r="R107" s="234">
        <f t="shared" si="30"/>
        <v>0</v>
      </c>
      <c r="S107" s="256"/>
      <c r="T107" s="234">
        <v>11.44</v>
      </c>
      <c r="U107" s="234">
        <v>10.81</v>
      </c>
      <c r="V107" s="234">
        <f t="shared" si="27"/>
        <v>22.25</v>
      </c>
      <c r="W107" s="234">
        <f t="shared" si="25"/>
        <v>0</v>
      </c>
      <c r="X107" s="234">
        <f t="shared" si="26"/>
        <v>0</v>
      </c>
      <c r="Y107" s="234">
        <f t="shared" si="31"/>
        <v>0</v>
      </c>
    </row>
    <row r="108" spans="2:25" x14ac:dyDescent="0.25">
      <c r="B108" s="136" t="s">
        <v>590</v>
      </c>
      <c r="C108" s="279">
        <f>'Etanol (transposta)'!M106/1000000</f>
        <v>6.3E-5</v>
      </c>
      <c r="D108" s="279">
        <f>'Etanol (transposta)'!V106/1000000</f>
        <v>6.3399999999999996E-5</v>
      </c>
      <c r="E108" s="239">
        <f>'Etanol (transposta)'!H106</f>
        <v>24.4</v>
      </c>
      <c r="F108" s="239">
        <f>'Etanol (transposta)'!Q106</f>
        <v>24</v>
      </c>
      <c r="G108" s="282"/>
      <c r="H108" s="282">
        <f t="shared" si="22"/>
        <v>0</v>
      </c>
      <c r="I108" s="284">
        <f t="shared" si="28"/>
        <v>0</v>
      </c>
      <c r="J108" s="279">
        <f t="shared" si="29"/>
        <v>0</v>
      </c>
      <c r="K108" s="234">
        <f>'Etanol (transposta)'!CI106</f>
        <v>992741.27</v>
      </c>
      <c r="L108" s="21">
        <f>'Etanol (transposta)'!CL106</f>
        <v>14.06</v>
      </c>
      <c r="M108" s="21">
        <f>'Etanol (transposta)'!CK106</f>
        <v>6.14</v>
      </c>
      <c r="N108" s="234">
        <f t="shared" si="23"/>
        <v>13957942.256200001</v>
      </c>
      <c r="O108" s="234">
        <f t="shared" si="24"/>
        <v>6095431.3977999995</v>
      </c>
      <c r="P108" s="234"/>
      <c r="Q108" s="234"/>
      <c r="R108" s="234">
        <f t="shared" si="30"/>
        <v>0</v>
      </c>
      <c r="S108" s="256"/>
      <c r="T108" s="234">
        <v>8.26</v>
      </c>
      <c r="U108" s="234">
        <v>18.79</v>
      </c>
      <c r="V108" s="234">
        <f t="shared" si="27"/>
        <v>27.049999999999997</v>
      </c>
      <c r="W108" s="234">
        <f t="shared" si="25"/>
        <v>0</v>
      </c>
      <c r="X108" s="234">
        <f t="shared" si="26"/>
        <v>0</v>
      </c>
      <c r="Y108" s="234">
        <f t="shared" si="31"/>
        <v>0</v>
      </c>
    </row>
    <row r="109" spans="2:25" x14ac:dyDescent="0.25">
      <c r="B109" s="136" t="s">
        <v>594</v>
      </c>
      <c r="C109" s="279">
        <f>'Etanol (transposta)'!M107/1000000</f>
        <v>4.85E-5</v>
      </c>
      <c r="D109" s="279">
        <f>'Etanol (transposta)'!V107/1000000</f>
        <v>4.8899999999999996E-5</v>
      </c>
      <c r="E109" s="239">
        <f>'Etanol (transposta)'!H107</f>
        <v>38.9</v>
      </c>
      <c r="F109" s="239">
        <f>'Etanol (transposta)'!Q107</f>
        <v>38.5</v>
      </c>
      <c r="G109" s="282"/>
      <c r="H109" s="282">
        <f t="shared" si="22"/>
        <v>0</v>
      </c>
      <c r="I109" s="284">
        <f t="shared" si="28"/>
        <v>0</v>
      </c>
      <c r="J109" s="279">
        <f t="shared" si="29"/>
        <v>0</v>
      </c>
      <c r="K109" s="234">
        <f>'Etanol (transposta)'!CI107</f>
        <v>922826.65</v>
      </c>
      <c r="L109" s="21">
        <f>'Etanol (transposta)'!CL107</f>
        <v>35.9</v>
      </c>
      <c r="M109" s="21">
        <f>'Etanol (transposta)'!CK107</f>
        <v>14.38</v>
      </c>
      <c r="N109" s="234">
        <f t="shared" si="23"/>
        <v>33129476.734999999</v>
      </c>
      <c r="O109" s="234">
        <f t="shared" si="24"/>
        <v>13270247.227000002</v>
      </c>
      <c r="P109" s="234"/>
      <c r="Q109" s="234"/>
      <c r="R109" s="234">
        <f t="shared" si="30"/>
        <v>0</v>
      </c>
      <c r="S109" s="256"/>
      <c r="T109" s="234">
        <v>17.510000000000002</v>
      </c>
      <c r="U109" s="234">
        <v>30.39</v>
      </c>
      <c r="V109" s="234">
        <f t="shared" si="27"/>
        <v>47.900000000000006</v>
      </c>
      <c r="W109" s="234">
        <f t="shared" si="25"/>
        <v>0</v>
      </c>
      <c r="X109" s="234">
        <f t="shared" si="26"/>
        <v>0</v>
      </c>
      <c r="Y109" s="234">
        <f t="shared" si="31"/>
        <v>0</v>
      </c>
    </row>
    <row r="110" spans="2:25" x14ac:dyDescent="0.25">
      <c r="B110" s="136" t="s">
        <v>598</v>
      </c>
      <c r="C110" s="279">
        <f>'Etanol (transposta)'!M108/1000000</f>
        <v>6.7000000000000002E-5</v>
      </c>
      <c r="D110" s="279">
        <v>0</v>
      </c>
      <c r="E110" s="239">
        <f>'Etanol (transposta)'!H108</f>
        <v>20.399999999999999</v>
      </c>
      <c r="F110" s="239">
        <f>'Etanol (transposta)'!Q108</f>
        <v>0.4</v>
      </c>
      <c r="G110" s="282"/>
      <c r="H110" s="282">
        <f t="shared" si="22"/>
        <v>0</v>
      </c>
      <c r="I110" s="284">
        <f t="shared" si="28"/>
        <v>0</v>
      </c>
      <c r="J110" s="279">
        <f t="shared" si="29"/>
        <v>0</v>
      </c>
      <c r="K110" s="234">
        <f>'Etanol (transposta)'!CI108</f>
        <v>1283332.75</v>
      </c>
      <c r="L110" s="21">
        <f>'Etanol (transposta)'!CL108</f>
        <v>86.84</v>
      </c>
      <c r="M110" s="21">
        <f>'Etanol (transposta)'!CK108</f>
        <v>0</v>
      </c>
      <c r="N110" s="234">
        <f t="shared" si="23"/>
        <v>111444616.01000001</v>
      </c>
      <c r="O110" s="234">
        <f t="shared" si="24"/>
        <v>0</v>
      </c>
      <c r="P110" s="234"/>
      <c r="Q110" s="234"/>
      <c r="R110" s="234">
        <f t="shared" si="30"/>
        <v>0</v>
      </c>
      <c r="S110" s="256"/>
      <c r="T110" s="234"/>
      <c r="U110" s="234"/>
      <c r="V110" s="234">
        <f t="shared" si="27"/>
        <v>0</v>
      </c>
      <c r="W110" s="234">
        <f t="shared" si="25"/>
        <v>0</v>
      </c>
      <c r="X110" s="234">
        <f t="shared" si="26"/>
        <v>0</v>
      </c>
      <c r="Y110" s="234">
        <f t="shared" si="31"/>
        <v>0</v>
      </c>
    </row>
    <row r="111" spans="2:25" x14ac:dyDescent="0.25">
      <c r="B111" s="136" t="s">
        <v>602</v>
      </c>
      <c r="C111" s="279">
        <f>'Etanol (transposta)'!M109/1000000</f>
        <v>6.6599999999999993E-5</v>
      </c>
      <c r="D111" s="279">
        <f>'Etanol (transposta)'!V109/1000000</f>
        <v>6.7000000000000002E-5</v>
      </c>
      <c r="E111" s="239">
        <f>'Etanol (transposta)'!H109</f>
        <v>20.8</v>
      </c>
      <c r="F111" s="239">
        <f>'Etanol (transposta)'!Q109</f>
        <v>20.399999999999999</v>
      </c>
      <c r="G111" s="282">
        <f>'Etanol (transposta)'!F109/100</f>
        <v>1</v>
      </c>
      <c r="H111" s="282">
        <f t="shared" si="22"/>
        <v>1</v>
      </c>
      <c r="I111" s="284">
        <f t="shared" si="28"/>
        <v>1.4213385719999997E-3</v>
      </c>
      <c r="J111" s="279">
        <f t="shared" si="29"/>
        <v>1.49769522E-3</v>
      </c>
      <c r="K111" s="234">
        <f>'Etanol (transposta)'!CI109</f>
        <v>1640985.3</v>
      </c>
      <c r="L111" s="21">
        <f>'Etanol (transposta)'!CL109</f>
        <v>20.52</v>
      </c>
      <c r="M111" s="21">
        <f>'Etanol (transposta)'!CK109</f>
        <v>40.9</v>
      </c>
      <c r="N111" s="234">
        <f t="shared" si="23"/>
        <v>33673018.355999999</v>
      </c>
      <c r="O111" s="234">
        <f t="shared" si="24"/>
        <v>67116298.769999996</v>
      </c>
      <c r="P111" s="234">
        <f t="shared" si="18"/>
        <v>47860.759825046815</v>
      </c>
      <c r="Q111" s="234">
        <f t="shared" si="19"/>
        <v>100519.75985192087</v>
      </c>
      <c r="R111" s="234">
        <f t="shared" si="30"/>
        <v>148380.5196769677</v>
      </c>
      <c r="S111" s="256"/>
      <c r="T111" s="234">
        <v>62.68</v>
      </c>
      <c r="U111" s="234"/>
      <c r="V111" s="234">
        <f t="shared" si="27"/>
        <v>62.68</v>
      </c>
      <c r="W111" s="234">
        <f t="shared" si="25"/>
        <v>0</v>
      </c>
      <c r="X111" s="234">
        <f t="shared" si="26"/>
        <v>93875.536389600005</v>
      </c>
      <c r="Y111" s="234">
        <f t="shared" si="31"/>
        <v>93875.536389600005</v>
      </c>
    </row>
    <row r="112" spans="2:25" x14ac:dyDescent="0.25">
      <c r="B112" s="136" t="s">
        <v>606</v>
      </c>
      <c r="C112" s="279">
        <f>'Etanol (transposta)'!M110/1000000</f>
        <v>6.6299999999999999E-5</v>
      </c>
      <c r="D112" s="279">
        <f>'Etanol (transposta)'!V110/1000000</f>
        <v>6.6599999999999993E-5</v>
      </c>
      <c r="E112" s="239">
        <f>'Etanol (transposta)'!H110</f>
        <v>21.1</v>
      </c>
      <c r="F112" s="239">
        <f>'Etanol (transposta)'!Q110</f>
        <v>20.8</v>
      </c>
      <c r="G112" s="282">
        <f>'Etanol (transposta)'!F110/100</f>
        <v>0.55990000000000006</v>
      </c>
      <c r="H112" s="282">
        <f t="shared" si="22"/>
        <v>0.55990000000000006</v>
      </c>
      <c r="I112" s="284">
        <f t="shared" si="28"/>
        <v>7.922227481454001E-4</v>
      </c>
      <c r="J112" s="279">
        <f t="shared" si="29"/>
        <v>8.3355322798440014E-4</v>
      </c>
      <c r="K112" s="234">
        <f>'Etanol (transposta)'!CI110</f>
        <v>2873232.61</v>
      </c>
      <c r="L112" s="21">
        <f>'Etanol (transposta)'!CL110</f>
        <v>43.46</v>
      </c>
      <c r="M112" s="21">
        <f>'Etanol (transposta)'!CK110</f>
        <v>13.25</v>
      </c>
      <c r="N112" s="234">
        <f t="shared" si="23"/>
        <v>124870689.2306</v>
      </c>
      <c r="O112" s="234">
        <f t="shared" si="24"/>
        <v>38070332.082499996</v>
      </c>
      <c r="P112" s="234">
        <f t="shared" si="18"/>
        <v>98925.400585076146</v>
      </c>
      <c r="Q112" s="234">
        <f t="shared" si="19"/>
        <v>31733.648197805942</v>
      </c>
      <c r="R112" s="234">
        <f t="shared" si="30"/>
        <v>130659.04878288209</v>
      </c>
      <c r="S112" s="256"/>
      <c r="T112" s="234">
        <v>51.94</v>
      </c>
      <c r="U112" s="234">
        <v>124.7</v>
      </c>
      <c r="V112" s="234">
        <f t="shared" si="27"/>
        <v>176.64</v>
      </c>
      <c r="W112" s="234">
        <f t="shared" si="25"/>
        <v>98790.176693731395</v>
      </c>
      <c r="X112" s="234">
        <f t="shared" si="26"/>
        <v>43294.754661509738</v>
      </c>
      <c r="Y112" s="234">
        <f t="shared" si="31"/>
        <v>142084.93135524113</v>
      </c>
    </row>
    <row r="113" spans="2:25" x14ac:dyDescent="0.25">
      <c r="B113" s="136" t="s">
        <v>611</v>
      </c>
      <c r="C113" s="279">
        <f>'Etanol (transposta)'!M111/1000000</f>
        <v>6.4400000000000007E-5</v>
      </c>
      <c r="D113" s="279">
        <f>'Etanol (transposta)'!V111/1000000</f>
        <v>6.4800000000000003E-5</v>
      </c>
      <c r="E113" s="239">
        <f>'Etanol (transposta)'!H111</f>
        <v>23</v>
      </c>
      <c r="F113" s="239">
        <f>'Etanol (transposta)'!Q111</f>
        <v>22.6</v>
      </c>
      <c r="G113" s="282">
        <f>'Etanol (transposta)'!F111/100</f>
        <v>0.9788</v>
      </c>
      <c r="H113" s="282">
        <f t="shared" si="22"/>
        <v>0.9788</v>
      </c>
      <c r="I113" s="284">
        <f t="shared" si="28"/>
        <v>1.3452504341024002E-3</v>
      </c>
      <c r="J113" s="279">
        <f t="shared" si="29"/>
        <v>1.4178086040384E-3</v>
      </c>
      <c r="K113" s="234">
        <f>'Etanol (transposta)'!CI111</f>
        <v>3232067.29</v>
      </c>
      <c r="L113" s="21">
        <f>'Etanol (transposta)'!CL111</f>
        <v>41.47</v>
      </c>
      <c r="M113" s="21">
        <f>'Etanol (transposta)'!CK111</f>
        <v>17.059999999999999</v>
      </c>
      <c r="N113" s="234">
        <f t="shared" si="23"/>
        <v>134033830.51629999</v>
      </c>
      <c r="O113" s="234">
        <f t="shared" si="24"/>
        <v>55139067.967399999</v>
      </c>
      <c r="P113" s="234">
        <f t="shared" si="18"/>
        <v>180309.06868646009</v>
      </c>
      <c r="Q113" s="234">
        <f t="shared" si="19"/>
        <v>78176.644982837854</v>
      </c>
      <c r="R113" s="234">
        <f t="shared" si="30"/>
        <v>258485.71366929793</v>
      </c>
      <c r="S113" s="256"/>
      <c r="T113" s="234">
        <v>80.099999999999994</v>
      </c>
      <c r="U113" s="234">
        <v>137.62</v>
      </c>
      <c r="V113" s="234">
        <f t="shared" si="27"/>
        <v>217.72</v>
      </c>
      <c r="W113" s="234">
        <f t="shared" si="25"/>
        <v>185133.36474117232</v>
      </c>
      <c r="X113" s="234">
        <f t="shared" si="26"/>
        <v>113566.46918347584</v>
      </c>
      <c r="Y113" s="234">
        <f t="shared" si="31"/>
        <v>298699.83392464818</v>
      </c>
    </row>
    <row r="114" spans="2:25" x14ac:dyDescent="0.25">
      <c r="B114" s="136" t="s">
        <v>615</v>
      </c>
      <c r="C114" s="279">
        <f>'Etanol (transposta)'!M112/1000000</f>
        <v>6.2200000000000008E-5</v>
      </c>
      <c r="D114" s="279">
        <f>'Etanol (transposta)'!V112/1000000</f>
        <v>6.2600000000000004E-5</v>
      </c>
      <c r="E114" s="239">
        <f>'Etanol (transposta)'!H112</f>
        <v>25.2</v>
      </c>
      <c r="F114" s="239">
        <f>'Etanol (transposta)'!Q112</f>
        <v>24.8</v>
      </c>
      <c r="G114" s="282">
        <f>'Etanol (transposta)'!F112/100</f>
        <v>0.94230000000000003</v>
      </c>
      <c r="H114" s="282">
        <f t="shared" si="22"/>
        <v>0.94230000000000003</v>
      </c>
      <c r="I114" s="284">
        <f t="shared" si="28"/>
        <v>1.2508432481052002E-3</v>
      </c>
      <c r="J114" s="279">
        <f t="shared" si="29"/>
        <v>1.3185972490068001E-3</v>
      </c>
      <c r="K114" s="234">
        <f>'Etanol (transposta)'!CI112</f>
        <v>3677218.08</v>
      </c>
      <c r="L114" s="21">
        <f>'Etanol (transposta)'!CL112</f>
        <v>27.43</v>
      </c>
      <c r="M114" s="21">
        <f>'Etanol (transposta)'!CK112</f>
        <v>21.8</v>
      </c>
      <c r="N114" s="234">
        <f t="shared" si="23"/>
        <v>100866091.93440001</v>
      </c>
      <c r="O114" s="234">
        <f t="shared" si="24"/>
        <v>80163354.144000009</v>
      </c>
      <c r="P114" s="234">
        <f t="shared" si="18"/>
        <v>126167.67005890264</v>
      </c>
      <c r="Q114" s="234">
        <f t="shared" si="19"/>
        <v>105703.17824543628</v>
      </c>
      <c r="R114" s="234">
        <f t="shared" si="30"/>
        <v>231870.84830433893</v>
      </c>
      <c r="S114" s="256"/>
      <c r="T114" s="234">
        <v>61.03</v>
      </c>
      <c r="U114" s="234">
        <v>117.3</v>
      </c>
      <c r="V114" s="234">
        <f t="shared" si="27"/>
        <v>178.32999999999998</v>
      </c>
      <c r="W114" s="234">
        <f t="shared" si="25"/>
        <v>146723.91300273998</v>
      </c>
      <c r="X114" s="234">
        <f t="shared" si="26"/>
        <v>80473.990106885016</v>
      </c>
      <c r="Y114" s="234">
        <f t="shared" si="31"/>
        <v>227197.90310962498</v>
      </c>
    </row>
    <row r="115" spans="2:25" x14ac:dyDescent="0.25">
      <c r="B115" s="136" t="s">
        <v>619</v>
      </c>
      <c r="C115" s="279">
        <f>'Etanol (transposta)'!M113/1000000</f>
        <v>6.2700000000000006E-5</v>
      </c>
      <c r="D115" s="279">
        <f>'Etanol (transposta)'!V113/1000000</f>
        <v>6.3E-5</v>
      </c>
      <c r="E115" s="239">
        <f>'Etanol (transposta)'!H113</f>
        <v>24.7</v>
      </c>
      <c r="F115" s="239">
        <f>'Etanol (transposta)'!Q113</f>
        <v>24.4</v>
      </c>
      <c r="G115" s="282">
        <f>'Etanol (transposta)'!F113/100</f>
        <v>0.96189999999999998</v>
      </c>
      <c r="H115" s="282">
        <f t="shared" si="22"/>
        <v>0.96189999999999998</v>
      </c>
      <c r="I115" s="284">
        <f t="shared" si="28"/>
        <v>1.2871251560046002E-3</v>
      </c>
      <c r="J115" s="279">
        <f t="shared" si="29"/>
        <v>1.3546250899020001E-3</v>
      </c>
      <c r="K115" s="234">
        <f>'Etanol (transposta)'!CI113</f>
        <v>4480126.8</v>
      </c>
      <c r="L115" s="21">
        <f>'Etanol (transposta)'!CL113</f>
        <v>68.790000000000006</v>
      </c>
      <c r="M115" s="21">
        <f>'Etanol (transposta)'!CK113</f>
        <v>19.39</v>
      </c>
      <c r="N115" s="234">
        <f t="shared" si="23"/>
        <v>308187922.57200003</v>
      </c>
      <c r="O115" s="234">
        <f t="shared" si="24"/>
        <v>86869658.651999995</v>
      </c>
      <c r="P115" s="234">
        <f t="shared" si="18"/>
        <v>396676.42791921919</v>
      </c>
      <c r="Q115" s="234">
        <f t="shared" si="19"/>
        <v>117675.81916122155</v>
      </c>
      <c r="R115" s="234">
        <f t="shared" si="30"/>
        <v>514352.24708044075</v>
      </c>
      <c r="S115" s="256"/>
      <c r="T115" s="234">
        <v>100.32</v>
      </c>
      <c r="U115" s="234">
        <v>344.45</v>
      </c>
      <c r="V115" s="234">
        <f t="shared" si="27"/>
        <v>444.77</v>
      </c>
      <c r="W115" s="234">
        <f t="shared" si="25"/>
        <v>443350.25998578453</v>
      </c>
      <c r="X115" s="234">
        <f t="shared" si="26"/>
        <v>135895.98901896863</v>
      </c>
      <c r="Y115" s="234">
        <f t="shared" si="31"/>
        <v>579246.24900475319</v>
      </c>
    </row>
    <row r="116" spans="2:25" x14ac:dyDescent="0.25">
      <c r="B116" s="136" t="s">
        <v>623</v>
      </c>
      <c r="C116" s="279">
        <f>'Etanol (transposta)'!M114/1000000</f>
        <v>5.7500000000000002E-5</v>
      </c>
      <c r="D116" s="279">
        <f>'Etanol (transposta)'!V114/1000000</f>
        <v>5.7799999999999995E-5</v>
      </c>
      <c r="E116" s="239">
        <f>'Etanol (transposta)'!H114</f>
        <v>29.9</v>
      </c>
      <c r="F116" s="239">
        <f>'Etanol (transposta)'!Q114</f>
        <v>29.6</v>
      </c>
      <c r="G116" s="282">
        <f>'Etanol (transposta)'!F114/100</f>
        <v>0.99340000000000006</v>
      </c>
      <c r="H116" s="282">
        <f t="shared" si="22"/>
        <v>0.99340000000000006</v>
      </c>
      <c r="I116" s="284">
        <f t="shared" si="28"/>
        <v>1.2190325811100001E-3</v>
      </c>
      <c r="J116" s="279">
        <f t="shared" si="29"/>
        <v>1.2835140737832002E-3</v>
      </c>
      <c r="K116" s="234">
        <f>'Etanol (transposta)'!CI114</f>
        <v>2535082.94</v>
      </c>
      <c r="L116" s="21">
        <f>'Etanol (transposta)'!CL114</f>
        <v>16.53</v>
      </c>
      <c r="M116" s="21">
        <f>'Etanol (transposta)'!CK114</f>
        <v>35.78</v>
      </c>
      <c r="N116" s="234">
        <f t="shared" si="23"/>
        <v>41904920.998199999</v>
      </c>
      <c r="O116" s="234">
        <f t="shared" si="24"/>
        <v>90705267.593199998</v>
      </c>
      <c r="P116" s="234">
        <f t="shared" si="18"/>
        <v>51083.464005646383</v>
      </c>
      <c r="Q116" s="234">
        <f t="shared" si="19"/>
        <v>116421.48752214342</v>
      </c>
      <c r="R116" s="234">
        <f t="shared" si="30"/>
        <v>167504.95152778982</v>
      </c>
      <c r="S116" s="256"/>
      <c r="T116" s="234">
        <v>101.84</v>
      </c>
      <c r="U116" s="234">
        <v>53.46</v>
      </c>
      <c r="V116" s="234">
        <f t="shared" si="27"/>
        <v>155.30000000000001</v>
      </c>
      <c r="W116" s="234">
        <f t="shared" si="25"/>
        <v>65169.481786140597</v>
      </c>
      <c r="X116" s="234">
        <f t="shared" si="26"/>
        <v>130713.07327408111</v>
      </c>
      <c r="Y116" s="234">
        <f t="shared" si="31"/>
        <v>195882.5550602217</v>
      </c>
    </row>
    <row r="117" spans="2:25" x14ac:dyDescent="0.25">
      <c r="B117" s="136" t="s">
        <v>628</v>
      </c>
      <c r="C117" s="279">
        <f>'Etanol (transposta)'!M115/1000000</f>
        <v>5.0899999999999997E-5</v>
      </c>
      <c r="D117" s="279">
        <f>'Etanol (transposta)'!V115/1000000</f>
        <v>5.13E-5</v>
      </c>
      <c r="E117" s="239">
        <f>'Etanol (transposta)'!H115</f>
        <v>36.5</v>
      </c>
      <c r="F117" s="239">
        <f>'Etanol (transposta)'!Q115</f>
        <v>36.1</v>
      </c>
      <c r="G117" s="282">
        <f>'Etanol (transposta)'!F115/100</f>
        <v>0.97430000000000005</v>
      </c>
      <c r="H117" s="282">
        <f t="shared" si="22"/>
        <v>0.97430000000000005</v>
      </c>
      <c r="I117" s="284">
        <f t="shared" si="28"/>
        <v>1.0583609262554E-3</v>
      </c>
      <c r="J117" s="279">
        <f t="shared" si="29"/>
        <v>1.1172714691194002E-3</v>
      </c>
      <c r="K117" s="234">
        <f>'Etanol (transposta)'!CI115</f>
        <v>3261662.18</v>
      </c>
      <c r="L117" s="21">
        <f>'Etanol (transposta)'!CL115</f>
        <v>25.73</v>
      </c>
      <c r="M117" s="21">
        <f>'Etanol (transposta)'!CK115</f>
        <v>26.8</v>
      </c>
      <c r="N117" s="234">
        <f t="shared" si="23"/>
        <v>83922567.891400009</v>
      </c>
      <c r="O117" s="234">
        <f t="shared" si="24"/>
        <v>87412546.42400001</v>
      </c>
      <c r="P117" s="234">
        <f t="shared" si="18"/>
        <v>88820.36668727381</v>
      </c>
      <c r="Q117" s="234">
        <f t="shared" si="19"/>
        <v>97663.544162610269</v>
      </c>
      <c r="R117" s="234">
        <f t="shared" si="30"/>
        <v>186483.91084988409</v>
      </c>
      <c r="S117" s="256"/>
      <c r="T117" s="234">
        <v>106.96</v>
      </c>
      <c r="U117" s="234">
        <v>66.7</v>
      </c>
      <c r="V117" s="234">
        <f t="shared" si="27"/>
        <v>173.66</v>
      </c>
      <c r="W117" s="234">
        <f t="shared" si="25"/>
        <v>70592.673781235178</v>
      </c>
      <c r="X117" s="234">
        <f t="shared" si="26"/>
        <v>119503.35633701104</v>
      </c>
      <c r="Y117" s="234">
        <f t="shared" si="31"/>
        <v>190096.03011824621</v>
      </c>
    </row>
    <row r="118" spans="2:25" x14ac:dyDescent="0.25">
      <c r="B118" s="136" t="s">
        <v>630</v>
      </c>
      <c r="C118" s="279">
        <f>'Etanol (transposta)'!M116/1000000</f>
        <v>5.2200000000000002E-5</v>
      </c>
      <c r="D118" s="279">
        <f>'Etanol (transposta)'!V116/1000000</f>
        <v>5.2600000000000005E-5</v>
      </c>
      <c r="E118" s="239">
        <f>'Etanol (transposta)'!H116</f>
        <v>35.200000000000003</v>
      </c>
      <c r="F118" s="239">
        <f>'Etanol (transposta)'!Q116</f>
        <v>34.799999999999997</v>
      </c>
      <c r="G118" s="282">
        <f>'Etanol (transposta)'!F116/100</f>
        <v>0.97840000000000005</v>
      </c>
      <c r="H118" s="282">
        <f t="shared" si="22"/>
        <v>0.97840000000000005</v>
      </c>
      <c r="I118" s="284">
        <f t="shared" si="28"/>
        <v>1.0899592461216E-3</v>
      </c>
      <c r="J118" s="279">
        <f t="shared" si="29"/>
        <v>1.1504051816544002E-3</v>
      </c>
      <c r="K118" s="234">
        <f>'Etanol (transposta)'!CI116</f>
        <v>4114789.13</v>
      </c>
      <c r="L118" s="21">
        <f>'Etanol (transposta)'!CL116</f>
        <v>16.84</v>
      </c>
      <c r="M118" s="21">
        <f>'Etanol (transposta)'!CK116</f>
        <v>31.65</v>
      </c>
      <c r="N118" s="234">
        <f t="shared" si="23"/>
        <v>69293048.949200004</v>
      </c>
      <c r="O118" s="234">
        <f t="shared" si="24"/>
        <v>130233075.9645</v>
      </c>
      <c r="P118" s="234">
        <f t="shared" si="18"/>
        <v>75526.599394137171</v>
      </c>
      <c r="Q118" s="234">
        <f t="shared" si="19"/>
        <v>149820.80541235191</v>
      </c>
      <c r="R118" s="234">
        <f t="shared" si="30"/>
        <v>225347.40480648907</v>
      </c>
      <c r="S118" s="256"/>
      <c r="T118" s="234">
        <v>130.27000000000001</v>
      </c>
      <c r="U118" s="234">
        <v>71.540000000000006</v>
      </c>
      <c r="V118" s="234">
        <f t="shared" si="27"/>
        <v>201.81</v>
      </c>
      <c r="W118" s="234">
        <f t="shared" si="25"/>
        <v>77975.684467539279</v>
      </c>
      <c r="X118" s="234">
        <f t="shared" si="26"/>
        <v>149863.28301411873</v>
      </c>
      <c r="Y118" s="234">
        <f t="shared" si="31"/>
        <v>227838.96748165801</v>
      </c>
    </row>
    <row r="119" spans="2:25" x14ac:dyDescent="0.25">
      <c r="B119" s="136" t="s">
        <v>634</v>
      </c>
      <c r="C119" s="279">
        <f>'Etanol (transposta)'!M117/1000000</f>
        <v>6.2299999999999996E-5</v>
      </c>
      <c r="D119" s="279">
        <f>'Etanol (transposta)'!V117/1000000</f>
        <v>6.2700000000000006E-5</v>
      </c>
      <c r="E119" s="239">
        <f>'Etanol (transposta)'!H117</f>
        <v>25.1</v>
      </c>
      <c r="F119" s="239">
        <f>'Etanol (transposta)'!Q117</f>
        <v>24.7</v>
      </c>
      <c r="G119" s="282">
        <f>'Etanol (transposta)'!F117/100</f>
        <v>0.98459999999999992</v>
      </c>
      <c r="H119" s="282">
        <f t="shared" si="22"/>
        <v>0.98459999999999992</v>
      </c>
      <c r="I119" s="284">
        <f t="shared" si="28"/>
        <v>1.3090950808235997E-3</v>
      </c>
      <c r="J119" s="279">
        <f t="shared" si="29"/>
        <v>1.3799902349772002E-3</v>
      </c>
      <c r="K119" s="234">
        <f>'Etanol (transposta)'!CI117</f>
        <v>4342061.45</v>
      </c>
      <c r="L119" s="21">
        <f>'Etanol (transposta)'!CL117</f>
        <v>37.85</v>
      </c>
      <c r="M119" s="21">
        <f>'Etanol (transposta)'!CK117</f>
        <v>13.62</v>
      </c>
      <c r="N119" s="234">
        <f t="shared" si="23"/>
        <v>164347025.88250002</v>
      </c>
      <c r="O119" s="234">
        <f t="shared" si="24"/>
        <v>59138876.949000001</v>
      </c>
      <c r="P119" s="234">
        <f t="shared" si="18"/>
        <v>215145.88313076959</v>
      </c>
      <c r="Q119" s="234">
        <f t="shared" si="19"/>
        <v>81611.072697138239</v>
      </c>
      <c r="R119" s="234">
        <f t="shared" si="30"/>
        <v>296756.95582790783</v>
      </c>
      <c r="S119" s="256"/>
      <c r="T119" s="234">
        <v>92.56</v>
      </c>
      <c r="U119" s="234">
        <v>124.19</v>
      </c>
      <c r="V119" s="234">
        <f t="shared" si="27"/>
        <v>216.75</v>
      </c>
      <c r="W119" s="234">
        <f t="shared" si="25"/>
        <v>162576.51808748284</v>
      </c>
      <c r="X119" s="234">
        <f t="shared" si="26"/>
        <v>127731.89614948965</v>
      </c>
      <c r="Y119" s="234">
        <f t="shared" si="31"/>
        <v>290308.41423697246</v>
      </c>
    </row>
    <row r="120" spans="2:25" x14ac:dyDescent="0.25">
      <c r="B120" s="136" t="s">
        <v>635</v>
      </c>
      <c r="C120" s="279">
        <f>'Etanol (transposta)'!M118/1000000</f>
        <v>5.4500000000000003E-5</v>
      </c>
      <c r="D120" s="279">
        <f>'Etanol (transposta)'!V118/1000000</f>
        <v>5.49E-5</v>
      </c>
      <c r="E120" s="239">
        <f>'Etanol (transposta)'!H118</f>
        <v>32.9</v>
      </c>
      <c r="F120" s="239">
        <f>'Etanol (transposta)'!Q118</f>
        <v>32.5</v>
      </c>
      <c r="G120" s="282">
        <f>'Etanol (transposta)'!F118/100</f>
        <v>0.98860000000000003</v>
      </c>
      <c r="H120" s="282">
        <f t="shared" si="22"/>
        <v>0.98860000000000003</v>
      </c>
      <c r="I120" s="284">
        <f t="shared" si="28"/>
        <v>1.1498479657540001E-3</v>
      </c>
      <c r="J120" s="279">
        <f t="shared" si="29"/>
        <v>1.2132256723524E-3</v>
      </c>
      <c r="K120" s="234">
        <f>'Etanol (transposta)'!CI118</f>
        <v>5380298.9800000004</v>
      </c>
      <c r="L120" s="21">
        <f>'Etanol (transposta)'!CL118</f>
        <v>39.32</v>
      </c>
      <c r="M120" s="21">
        <f>'Etanol (transposta)'!CK118</f>
        <v>8.27</v>
      </c>
      <c r="N120" s="234">
        <f t="shared" si="23"/>
        <v>211553355.89360002</v>
      </c>
      <c r="O120" s="234">
        <f t="shared" si="24"/>
        <v>44495072.564599998</v>
      </c>
      <c r="P120" s="234">
        <f t="shared" si="18"/>
        <v>243254.19592268797</v>
      </c>
      <c r="Q120" s="234">
        <f t="shared" si="19"/>
        <v>53982.564328555658</v>
      </c>
      <c r="R120" s="234">
        <f t="shared" si="30"/>
        <v>297236.7602512436</v>
      </c>
      <c r="S120" s="256"/>
      <c r="T120" s="234">
        <v>63.6</v>
      </c>
      <c r="U120" s="234">
        <v>175.73</v>
      </c>
      <c r="V120" s="234">
        <f t="shared" si="27"/>
        <v>239.32999999999998</v>
      </c>
      <c r="W120" s="234">
        <f t="shared" si="25"/>
        <v>202062.7830219504</v>
      </c>
      <c r="X120" s="234">
        <f t="shared" si="26"/>
        <v>77161.15276161264</v>
      </c>
      <c r="Y120" s="234">
        <f t="shared" si="31"/>
        <v>279223.93578356307</v>
      </c>
    </row>
    <row r="121" spans="2:25" x14ac:dyDescent="0.25">
      <c r="B121" s="136" t="s">
        <v>637</v>
      </c>
      <c r="C121" s="279">
        <f>'Etanol (transposta)'!M119/1000000</f>
        <v>6.2000000000000003E-5</v>
      </c>
      <c r="D121" s="279">
        <f>'Etanol (transposta)'!V119/1000000</f>
        <v>6.2399999999999999E-5</v>
      </c>
      <c r="E121" s="239">
        <f>'Etanol (transposta)'!H119</f>
        <v>25.4</v>
      </c>
      <c r="F121" s="239">
        <f>'Etanol (transposta)'!Q119</f>
        <v>25</v>
      </c>
      <c r="G121" s="282">
        <f>'Etanol (transposta)'!F119/100</f>
        <v>0.97299999999999998</v>
      </c>
      <c r="H121" s="282">
        <f t="shared" si="22"/>
        <v>0.97299999999999998</v>
      </c>
      <c r="I121" s="284">
        <f t="shared" si="28"/>
        <v>1.2874425029200001E-3</v>
      </c>
      <c r="J121" s="279">
        <f t="shared" si="29"/>
        <v>1.3572069376319999E-3</v>
      </c>
      <c r="K121" s="234">
        <f>'Etanol (transposta)'!CI119</f>
        <v>3193263.09</v>
      </c>
      <c r="L121" s="21">
        <f>'Etanol (transposta)'!CL119</f>
        <v>76.08</v>
      </c>
      <c r="M121" s="21">
        <f>'Etanol (transposta)'!CK119</f>
        <v>14.43</v>
      </c>
      <c r="N121" s="234">
        <f t="shared" si="23"/>
        <v>242943455.8872</v>
      </c>
      <c r="O121" s="234">
        <f t="shared" si="24"/>
        <v>46078786.388699993</v>
      </c>
      <c r="P121" s="234">
        <f t="shared" si="18"/>
        <v>312775.73091545142</v>
      </c>
      <c r="Q121" s="234">
        <f t="shared" si="19"/>
        <v>62538.448564406601</v>
      </c>
      <c r="R121" s="234">
        <f t="shared" si="30"/>
        <v>375314.17947985802</v>
      </c>
      <c r="S121" s="256"/>
      <c r="T121" s="234"/>
      <c r="U121" s="234">
        <v>317.51</v>
      </c>
      <c r="V121" s="234">
        <f t="shared" si="27"/>
        <v>317.51</v>
      </c>
      <c r="W121" s="234">
        <f t="shared" si="25"/>
        <v>408775.86910212919</v>
      </c>
      <c r="X121" s="234">
        <f t="shared" si="26"/>
        <v>0</v>
      </c>
      <c r="Y121" s="234">
        <f t="shared" si="31"/>
        <v>408775.86910212919</v>
      </c>
    </row>
    <row r="122" spans="2:25" x14ac:dyDescent="0.25">
      <c r="B122" s="136" t="s">
        <v>639</v>
      </c>
      <c r="C122" s="279">
        <f>'Etanol (transposta)'!M120/1000000</f>
        <v>5.9899999999999999E-5</v>
      </c>
      <c r="D122" s="279">
        <f>'Etanol (transposta)'!V120/1000000</f>
        <v>6.0299999999999995E-5</v>
      </c>
      <c r="E122" s="239">
        <f>'Etanol (transposta)'!H120</f>
        <v>27.5</v>
      </c>
      <c r="F122" s="239">
        <f>'Etanol (transposta)'!Q120</f>
        <v>27.1</v>
      </c>
      <c r="G122" s="282">
        <f>'Etanol (transposta)'!F120/100</f>
        <v>1</v>
      </c>
      <c r="H122" s="282">
        <f t="shared" si="22"/>
        <v>1</v>
      </c>
      <c r="I122" s="284">
        <f t="shared" si="28"/>
        <v>1.278351058E-3</v>
      </c>
      <c r="J122" s="279">
        <f t="shared" si="29"/>
        <v>1.3479256980000001E-3</v>
      </c>
      <c r="K122" s="234">
        <f>'Etanol (transposta)'!CI120</f>
        <v>2676668.4</v>
      </c>
      <c r="L122" s="21">
        <f>'Etanol (transposta)'!CL120</f>
        <v>40.31</v>
      </c>
      <c r="M122" s="21">
        <f>'Etanol (transposta)'!CK120</f>
        <v>49.31</v>
      </c>
      <c r="N122" s="234">
        <f t="shared" si="23"/>
        <v>107896503.204</v>
      </c>
      <c r="O122" s="234">
        <f t="shared" si="24"/>
        <v>131986518.80400001</v>
      </c>
      <c r="P122" s="234">
        <f t="shared" si="18"/>
        <v>137929.60902533378</v>
      </c>
      <c r="Q122" s="234">
        <f t="shared" si="19"/>
        <v>177908.02048547185</v>
      </c>
      <c r="R122" s="234">
        <f t="shared" si="30"/>
        <v>315837.62951080559</v>
      </c>
      <c r="S122" s="256"/>
      <c r="T122" s="234">
        <v>61.64</v>
      </c>
      <c r="U122" s="234">
        <v>198.35</v>
      </c>
      <c r="V122" s="234">
        <f t="shared" si="27"/>
        <v>259.99</v>
      </c>
      <c r="W122" s="234">
        <f t="shared" si="25"/>
        <v>253560.93235429999</v>
      </c>
      <c r="X122" s="234">
        <f t="shared" si="26"/>
        <v>83086.140024720007</v>
      </c>
      <c r="Y122" s="234">
        <f t="shared" si="31"/>
        <v>336647.07237901998</v>
      </c>
    </row>
    <row r="123" spans="2:25" x14ac:dyDescent="0.25">
      <c r="B123" s="136" t="s">
        <v>641</v>
      </c>
      <c r="C123" s="279">
        <f>'Etanol (transposta)'!M121/1000000</f>
        <v>6.8200000000000004E-5</v>
      </c>
      <c r="D123" s="279">
        <f>'Etanol (transposta)'!V121/1000000</f>
        <v>6.8299999999999993E-5</v>
      </c>
      <c r="E123" s="239">
        <f>'Etanol (transposta)'!H121</f>
        <v>19.2</v>
      </c>
      <c r="F123" s="239">
        <f>'Etanol (transposta)'!Q121</f>
        <v>19.100000000000001</v>
      </c>
      <c r="G123" s="282">
        <f>'Etanol (transposta)'!F121/100</f>
        <v>0.9131999999999999</v>
      </c>
      <c r="H123" s="282">
        <f t="shared" si="22"/>
        <v>0.9131999999999999</v>
      </c>
      <c r="I123" s="284">
        <f t="shared" si="28"/>
        <v>1.3291487595407999E-3</v>
      </c>
      <c r="J123" s="279">
        <f t="shared" si="29"/>
        <v>1.3942326459095997E-3</v>
      </c>
      <c r="K123" s="234">
        <f>'Etanol (transposta)'!CI121</f>
        <v>3050435.34</v>
      </c>
      <c r="L123" s="21">
        <f>'Etanol (transposta)'!CL121</f>
        <v>25.37</v>
      </c>
      <c r="M123" s="21">
        <f>'Etanol (transposta)'!CK121</f>
        <v>16.420000000000002</v>
      </c>
      <c r="N123" s="234">
        <f t="shared" si="23"/>
        <v>77389544.575800002</v>
      </c>
      <c r="O123" s="234">
        <f t="shared" si="24"/>
        <v>50088148.282800004</v>
      </c>
      <c r="P123" s="234">
        <f t="shared" si="18"/>
        <v>102862.21717435202</v>
      </c>
      <c r="Q123" s="234">
        <f t="shared" si="19"/>
        <v>69834.531509040622</v>
      </c>
      <c r="R123" s="234">
        <f t="shared" si="30"/>
        <v>172696.74868339265</v>
      </c>
      <c r="S123" s="256"/>
      <c r="T123" s="234">
        <v>50.81</v>
      </c>
      <c r="U123" s="234">
        <v>113.35</v>
      </c>
      <c r="V123" s="234">
        <f t="shared" si="27"/>
        <v>164.16</v>
      </c>
      <c r="W123" s="234">
        <f t="shared" si="25"/>
        <v>150659.01189394965</v>
      </c>
      <c r="X123" s="234">
        <f t="shared" si="26"/>
        <v>70840.960738666763</v>
      </c>
      <c r="Y123" s="234">
        <f t="shared" si="31"/>
        <v>221499.97263261641</v>
      </c>
    </row>
    <row r="124" spans="2:25" x14ac:dyDescent="0.25">
      <c r="B124" s="136" t="s">
        <v>645</v>
      </c>
      <c r="C124" s="279">
        <f>'Etanol (transposta)'!M122/1000000</f>
        <v>5.7200000000000001E-5</v>
      </c>
      <c r="D124" s="279">
        <f>'Etanol (transposta)'!V122/1000000</f>
        <v>5.7600000000000004E-5</v>
      </c>
      <c r="E124" s="239">
        <f>'Etanol (transposta)'!H122</f>
        <v>30.2</v>
      </c>
      <c r="F124" s="239">
        <f>'Etanol (transposta)'!Q122</f>
        <v>29.8</v>
      </c>
      <c r="G124" s="282">
        <f>'Etanol (transposta)'!F122/100</f>
        <v>0.97629999999999995</v>
      </c>
      <c r="H124" s="282">
        <f t="shared" si="22"/>
        <v>0.97629999999999995</v>
      </c>
      <c r="I124" s="284">
        <f t="shared" si="28"/>
        <v>1.1917979413911999E-3</v>
      </c>
      <c r="J124" s="279">
        <f t="shared" si="29"/>
        <v>1.2570553876608001E-3</v>
      </c>
      <c r="K124" s="234">
        <f>'Etanol (transposta)'!CI122</f>
        <v>5582708.71</v>
      </c>
      <c r="L124" s="21">
        <f>'Etanol (transposta)'!CL122</f>
        <v>34.909999999999997</v>
      </c>
      <c r="M124" s="21">
        <f>'Etanol (transposta)'!CK122</f>
        <v>7.24</v>
      </c>
      <c r="N124" s="234">
        <f t="shared" si="23"/>
        <v>194892361.06609997</v>
      </c>
      <c r="O124" s="234">
        <f t="shared" si="24"/>
        <v>40418811.060400002</v>
      </c>
      <c r="P124" s="234">
        <f t="shared" si="18"/>
        <v>232272.31471144839</v>
      </c>
      <c r="Q124" s="234">
        <f t="shared" si="19"/>
        <v>50808.684206319762</v>
      </c>
      <c r="R124" s="234">
        <f t="shared" si="30"/>
        <v>283080.99891776813</v>
      </c>
      <c r="S124" s="256"/>
      <c r="T124" s="234">
        <v>63.72</v>
      </c>
      <c r="U124" s="234">
        <v>162.11000000000001</v>
      </c>
      <c r="V124" s="234">
        <f t="shared" si="27"/>
        <v>225.83</v>
      </c>
      <c r="W124" s="234">
        <f t="shared" si="25"/>
        <v>193202.36427892742</v>
      </c>
      <c r="X124" s="234">
        <f t="shared" si="26"/>
        <v>80099.569301746174</v>
      </c>
      <c r="Y124" s="234">
        <f t="shared" si="31"/>
        <v>273301.93358067359</v>
      </c>
    </row>
    <row r="125" spans="2:25" x14ac:dyDescent="0.25">
      <c r="B125" s="136" t="s">
        <v>648</v>
      </c>
      <c r="C125" s="279">
        <f>'Etanol (transposta)'!M123/1000000</f>
        <v>6.41E-5</v>
      </c>
      <c r="D125" s="279">
        <f>'Etanol (transposta)'!V123/1000000</f>
        <v>6.4299999999999991E-5</v>
      </c>
      <c r="E125" s="239">
        <f>'Etanol (transposta)'!H123</f>
        <v>23.3</v>
      </c>
      <c r="F125" s="239">
        <f>'Etanol (transposta)'!Q123</f>
        <v>23.1</v>
      </c>
      <c r="G125" s="282">
        <f>'Etanol (transposta)'!F123/100</f>
        <v>0.98939999999999995</v>
      </c>
      <c r="H125" s="282">
        <f t="shared" si="22"/>
        <v>0.98939999999999995</v>
      </c>
      <c r="I125" s="284">
        <f t="shared" si="28"/>
        <v>1.3534843807667999E-3</v>
      </c>
      <c r="J125" s="279">
        <f t="shared" si="29"/>
        <v>1.4221045304171997E-3</v>
      </c>
      <c r="K125" s="234">
        <f>'Etanol (transposta)'!CI123</f>
        <v>2034187.69</v>
      </c>
      <c r="L125" s="21">
        <f>'Etanol (transposta)'!CL123</f>
        <v>34.270000000000003</v>
      </c>
      <c r="M125" s="21">
        <f>'Etanol (transposta)'!CK123</f>
        <v>19.010000000000002</v>
      </c>
      <c r="N125" s="234">
        <f t="shared" si="23"/>
        <v>69711612.136299998</v>
      </c>
      <c r="O125" s="234">
        <f t="shared" si="24"/>
        <v>38669907.986900002</v>
      </c>
      <c r="P125" s="234">
        <f t="shared" si="18"/>
        <v>94353.578184555328</v>
      </c>
      <c r="Q125" s="234">
        <f t="shared" si="19"/>
        <v>54992.651338986747</v>
      </c>
      <c r="R125" s="234">
        <f t="shared" si="30"/>
        <v>149346.22952354208</v>
      </c>
      <c r="S125" s="256"/>
      <c r="T125" s="234">
        <v>37.31</v>
      </c>
      <c r="U125" s="234">
        <v>207.53</v>
      </c>
      <c r="V125" s="234">
        <f t="shared" si="27"/>
        <v>244.84</v>
      </c>
      <c r="W125" s="234">
        <f t="shared" si="25"/>
        <v>280888.61354053399</v>
      </c>
      <c r="X125" s="234">
        <f t="shared" si="26"/>
        <v>53058.720029865726</v>
      </c>
      <c r="Y125" s="234">
        <f t="shared" si="31"/>
        <v>333947.33357039973</v>
      </c>
    </row>
    <row r="126" spans="2:25" x14ac:dyDescent="0.25">
      <c r="B126" s="136" t="s">
        <v>652</v>
      </c>
      <c r="C126" s="279">
        <f>'Etanol (transposta)'!M124/1000000</f>
        <v>6.7299999999999996E-5</v>
      </c>
      <c r="D126" s="279">
        <f>'Etanol (transposta)'!V124/1000000</f>
        <v>6.7999999999999999E-5</v>
      </c>
      <c r="E126" s="239">
        <f>'Etanol (transposta)'!H124</f>
        <v>20.100000000000001</v>
      </c>
      <c r="F126" s="239">
        <f>'Etanol (transposta)'!Q124</f>
        <v>19.399999999999999</v>
      </c>
      <c r="G126" s="282">
        <f>'Etanol (transposta)'!F124/100</f>
        <v>0.98280000000000001</v>
      </c>
      <c r="H126" s="282">
        <f t="shared" si="22"/>
        <v>0.98280000000000001</v>
      </c>
      <c r="I126" s="284">
        <f t="shared" si="28"/>
        <v>1.4115735918647997E-3</v>
      </c>
      <c r="J126" s="279">
        <f t="shared" si="29"/>
        <v>1.4939040392640001E-3</v>
      </c>
      <c r="K126" s="234">
        <f>'Etanol (transposta)'!CI124</f>
        <v>4059452.49</v>
      </c>
      <c r="L126" s="21">
        <f>'Etanol (transposta)'!CL124</f>
        <v>38.79</v>
      </c>
      <c r="M126" s="21">
        <f>'Etanol (transposta)'!CK124</f>
        <v>8.19</v>
      </c>
      <c r="N126" s="234">
        <f t="shared" si="23"/>
        <v>157466162.0871</v>
      </c>
      <c r="O126" s="234">
        <f t="shared" si="24"/>
        <v>33246915.893100001</v>
      </c>
      <c r="P126" s="234">
        <f t="shared" si="18"/>
        <v>222275.0760144525</v>
      </c>
      <c r="Q126" s="234">
        <f t="shared" si="19"/>
        <v>49667.701945772576</v>
      </c>
      <c r="R126" s="234">
        <f t="shared" si="30"/>
        <v>271942.77796022507</v>
      </c>
      <c r="S126" s="256"/>
      <c r="T126" s="234">
        <v>24.86</v>
      </c>
      <c r="U126" s="234">
        <v>180.62</v>
      </c>
      <c r="V126" s="234">
        <f t="shared" si="27"/>
        <v>205.48000000000002</v>
      </c>
      <c r="W126" s="234">
        <f t="shared" si="25"/>
        <v>254958.42216262015</v>
      </c>
      <c r="X126" s="234">
        <f t="shared" si="26"/>
        <v>37138.454416103043</v>
      </c>
      <c r="Y126" s="234">
        <f t="shared" si="31"/>
        <v>292096.8765787232</v>
      </c>
    </row>
    <row r="127" spans="2:25" x14ac:dyDescent="0.25">
      <c r="B127" s="136" t="s">
        <v>656</v>
      </c>
      <c r="C127" s="279">
        <f>'Etanol (transposta)'!M125/1000000</f>
        <v>5.3299999999999995E-5</v>
      </c>
      <c r="D127" s="279">
        <f>'Etanol (transposta)'!V125/1000000</f>
        <v>5.3600000000000002E-5</v>
      </c>
      <c r="E127" s="239">
        <f>'Etanol (transposta)'!H125</f>
        <v>34.1</v>
      </c>
      <c r="F127" s="239">
        <f>'Etanol (transposta)'!Q125</f>
        <v>33.799999999999997</v>
      </c>
      <c r="G127" s="282">
        <f>'Etanol (transposta)'!F125/100</f>
        <v>0.91239999999999999</v>
      </c>
      <c r="H127" s="282">
        <f t="shared" si="22"/>
        <v>0.91239999999999999</v>
      </c>
      <c r="I127" s="284">
        <f t="shared" si="28"/>
        <v>1.0378528887063998E-3</v>
      </c>
      <c r="J127" s="279">
        <f t="shared" si="29"/>
        <v>1.0931976949824002E-3</v>
      </c>
      <c r="K127" s="234">
        <f>'Etanol (transposta)'!CI125</f>
        <v>2423443.33</v>
      </c>
      <c r="L127" s="21">
        <f>'Etanol (transposta)'!CL125</f>
        <v>18.77</v>
      </c>
      <c r="M127" s="21">
        <f>'Etanol (transposta)'!CK125</f>
        <v>26.91</v>
      </c>
      <c r="N127" s="234">
        <f t="shared" si="23"/>
        <v>45488031.304099999</v>
      </c>
      <c r="O127" s="234">
        <f t="shared" si="24"/>
        <v>65214860.010300003</v>
      </c>
      <c r="P127" s="234">
        <f t="shared" si="18"/>
        <v>47209.884690527331</v>
      </c>
      <c r="Q127" s="234">
        <f t="shared" si="19"/>
        <v>71292.734641859861</v>
      </c>
      <c r="R127" s="234">
        <f t="shared" si="30"/>
        <v>118502.6193323872</v>
      </c>
      <c r="S127" s="256"/>
      <c r="T127" s="234">
        <v>68.73</v>
      </c>
      <c r="U127" s="234">
        <v>61.3</v>
      </c>
      <c r="V127" s="234">
        <f t="shared" si="27"/>
        <v>130.03</v>
      </c>
      <c r="W127" s="234">
        <f t="shared" si="25"/>
        <v>63620.382077702307</v>
      </c>
      <c r="X127" s="234">
        <f t="shared" si="26"/>
        <v>75135.477576140358</v>
      </c>
      <c r="Y127" s="234">
        <f t="shared" si="31"/>
        <v>138755.85965384266</v>
      </c>
    </row>
    <row r="128" spans="2:25" x14ac:dyDescent="0.25">
      <c r="B128" s="136" t="s">
        <v>660</v>
      </c>
      <c r="C128" s="279">
        <f>'Etanol (transposta)'!M126/1000000</f>
        <v>5.4599999999999999E-5</v>
      </c>
      <c r="D128" s="279">
        <f>'Etanol (transposta)'!V126/1000000</f>
        <v>5.4799999999999997E-5</v>
      </c>
      <c r="E128" s="239">
        <f>'Etanol (transposta)'!H126</f>
        <v>32.799999999999997</v>
      </c>
      <c r="F128" s="239">
        <f>'Etanol (transposta)'!Q126</f>
        <v>32.6</v>
      </c>
      <c r="G128" s="282">
        <f>'Etanol (transposta)'!F126/100</f>
        <v>1</v>
      </c>
      <c r="H128" s="282">
        <f t="shared" si="22"/>
        <v>1</v>
      </c>
      <c r="I128" s="284">
        <f t="shared" si="28"/>
        <v>1.1652415319999998E-3</v>
      </c>
      <c r="J128" s="279">
        <f t="shared" si="29"/>
        <v>1.224980568E-3</v>
      </c>
      <c r="K128" s="234">
        <f>'Etanol (transposta)'!CI126</f>
        <v>2904159.59</v>
      </c>
      <c r="L128" s="21">
        <f>'Etanol (transposta)'!CL126</f>
        <v>55.84</v>
      </c>
      <c r="M128" s="21">
        <f>'Etanol (transposta)'!CK126</f>
        <v>28.47</v>
      </c>
      <c r="N128" s="234">
        <f t="shared" si="23"/>
        <v>162168271.50560001</v>
      </c>
      <c r="O128" s="234">
        <f t="shared" si="24"/>
        <v>82681423.527299985</v>
      </c>
      <c r="P128" s="234">
        <f t="shared" si="18"/>
        <v>188965.20513097727</v>
      </c>
      <c r="Q128" s="234">
        <f t="shared" si="19"/>
        <v>101283.1371555205</v>
      </c>
      <c r="R128" s="234">
        <f t="shared" si="30"/>
        <v>290248.34228649776</v>
      </c>
      <c r="S128" s="256"/>
      <c r="T128" s="234">
        <v>31.63</v>
      </c>
      <c r="U128" s="234">
        <v>207.56</v>
      </c>
      <c r="V128" s="234">
        <f t="shared" si="27"/>
        <v>239.19</v>
      </c>
      <c r="W128" s="234">
        <f t="shared" si="25"/>
        <v>241857.53238191997</v>
      </c>
      <c r="X128" s="234">
        <f t="shared" si="26"/>
        <v>38746.135365839997</v>
      </c>
      <c r="Y128" s="234">
        <f t="shared" si="31"/>
        <v>280603.66774775996</v>
      </c>
    </row>
    <row r="129" spans="2:33" x14ac:dyDescent="0.25">
      <c r="B129" s="136" t="s">
        <v>662</v>
      </c>
      <c r="C129" s="279">
        <f>'Etanol (transposta)'!M127/1000000</f>
        <v>6.1799999999999998E-5</v>
      </c>
      <c r="D129" s="279">
        <f>'Etanol (transposta)'!V127/1000000</f>
        <v>6.2100000000000005E-5</v>
      </c>
      <c r="E129" s="239">
        <f>'Etanol (transposta)'!H127</f>
        <v>25.6</v>
      </c>
      <c r="F129" s="239">
        <f>'Etanol (transposta)'!Q127</f>
        <v>25.3</v>
      </c>
      <c r="G129" s="282">
        <f>'Etanol (transposta)'!F127/100</f>
        <v>0.95680000000000009</v>
      </c>
      <c r="H129" s="282">
        <f t="shared" si="22"/>
        <v>0.95680000000000009</v>
      </c>
      <c r="I129" s="284">
        <f t="shared" si="28"/>
        <v>1.2619232865408001E-3</v>
      </c>
      <c r="J129" s="279">
        <f t="shared" si="29"/>
        <v>1.3281936752448003E-3</v>
      </c>
      <c r="K129" s="234">
        <f>'Etanol (transposta)'!CI127</f>
        <v>2628794.92</v>
      </c>
      <c r="L129" s="21">
        <f>'Etanol (transposta)'!CL127</f>
        <v>42.48</v>
      </c>
      <c r="M129" s="21">
        <f>'Etanol (transposta)'!CK127</f>
        <v>5.09</v>
      </c>
      <c r="N129" s="234">
        <f t="shared" si="23"/>
        <v>111671208.20159999</v>
      </c>
      <c r="O129" s="234">
        <f t="shared" si="24"/>
        <v>13380566.1428</v>
      </c>
      <c r="P129" s="234">
        <f t="shared" si="18"/>
        <v>140920.49806574499</v>
      </c>
      <c r="Q129" s="234">
        <f t="shared" si="19"/>
        <v>17771.983322061671</v>
      </c>
      <c r="R129" s="234">
        <f t="shared" si="30"/>
        <v>158692.48138780665</v>
      </c>
      <c r="S129" s="256"/>
      <c r="T129" s="234">
        <v>7.77</v>
      </c>
      <c r="U129" s="234">
        <v>107.67</v>
      </c>
      <c r="V129" s="234">
        <f t="shared" si="27"/>
        <v>115.44</v>
      </c>
      <c r="W129" s="234">
        <f t="shared" si="25"/>
        <v>135871.28026184795</v>
      </c>
      <c r="X129" s="234">
        <f t="shared" si="26"/>
        <v>10320.064856652098</v>
      </c>
      <c r="Y129" s="234">
        <f t="shared" si="31"/>
        <v>146191.34511850006</v>
      </c>
    </row>
    <row r="130" spans="2:33" x14ac:dyDescent="0.25">
      <c r="B130" s="136" t="s">
        <v>665</v>
      </c>
      <c r="C130" s="279">
        <f>'Etanol (transposta)'!M128/1000000</f>
        <v>6.1799999999999998E-5</v>
      </c>
      <c r="D130" s="279">
        <f>'Etanol (transposta)'!V128/1000000</f>
        <v>6.2100000000000005E-5</v>
      </c>
      <c r="E130" s="239">
        <f>'Etanol (transposta)'!H128</f>
        <v>25.6</v>
      </c>
      <c r="F130" s="239">
        <f>'Etanol (transposta)'!Q128</f>
        <v>25.3</v>
      </c>
      <c r="G130" s="282">
        <f>'Etanol (transposta)'!F128/100</f>
        <v>0.98439999999999994</v>
      </c>
      <c r="H130" s="282">
        <f t="shared" si="22"/>
        <v>0.98439999999999994</v>
      </c>
      <c r="I130" s="284">
        <f t="shared" si="28"/>
        <v>1.2983249198063999E-3</v>
      </c>
      <c r="J130" s="279">
        <f t="shared" si="29"/>
        <v>1.3665069543384002E-3</v>
      </c>
      <c r="K130" s="234">
        <f>'Etanol (transposta)'!CI128</f>
        <v>2696563.64</v>
      </c>
      <c r="L130" s="21">
        <f>'Etanol (transposta)'!CL128</f>
        <v>32.85</v>
      </c>
      <c r="M130" s="21">
        <f>'Etanol (transposta)'!CK128</f>
        <v>12.64</v>
      </c>
      <c r="N130" s="234">
        <f t="shared" si="23"/>
        <v>88582115.574000001</v>
      </c>
      <c r="O130" s="234">
        <f t="shared" si="24"/>
        <v>34084564.409600005</v>
      </c>
      <c r="P130" s="234">
        <f t="shared" si="18"/>
        <v>115008.3680988948</v>
      </c>
      <c r="Q130" s="234">
        <f t="shared" si="19"/>
        <v>46576.79430131353</v>
      </c>
      <c r="R130" s="234">
        <f t="shared" si="30"/>
        <v>161585.16240020833</v>
      </c>
      <c r="S130" s="256"/>
      <c r="T130" s="234"/>
      <c r="U130" s="234">
        <v>121.12</v>
      </c>
      <c r="V130" s="234">
        <f t="shared" si="27"/>
        <v>121.12</v>
      </c>
      <c r="W130" s="234">
        <f t="shared" si="25"/>
        <v>157253.11428695117</v>
      </c>
      <c r="X130" s="234">
        <f t="shared" si="26"/>
        <v>0</v>
      </c>
      <c r="Y130" s="234">
        <f t="shared" si="31"/>
        <v>157253.11428695117</v>
      </c>
    </row>
    <row r="131" spans="2:33" x14ac:dyDescent="0.25">
      <c r="B131" s="136" t="s">
        <v>667</v>
      </c>
      <c r="C131" s="279">
        <f>'Etanol (transposta)'!M129/1000000</f>
        <v>5.94E-5</v>
      </c>
      <c r="D131" s="279">
        <f>'Etanol (transposta)'!V129/1000000</f>
        <v>5.94E-5</v>
      </c>
      <c r="E131" s="239">
        <f>'Etanol (transposta)'!H129</f>
        <v>28</v>
      </c>
      <c r="F131" s="239">
        <f>'Etanol (transposta)'!Q129</f>
        <v>28</v>
      </c>
      <c r="G131" s="282">
        <f>'Etanol (transposta)'!F129/100</f>
        <v>0.96099999999999997</v>
      </c>
      <c r="H131" s="282">
        <f t="shared" si="22"/>
        <v>0.96099999999999997</v>
      </c>
      <c r="I131" s="284">
        <f t="shared" si="28"/>
        <v>1.2182408144279999E-3</v>
      </c>
      <c r="J131" s="279">
        <f t="shared" si="29"/>
        <v>1.2760229152440001E-3</v>
      </c>
      <c r="K131" s="234">
        <f>'Etanol (transposta)'!CI129</f>
        <v>1794065.43</v>
      </c>
      <c r="L131" s="21">
        <f>'Etanol (transposta)'!CL129</f>
        <v>24.72</v>
      </c>
      <c r="M131" s="21">
        <f>'Etanol (transposta)'!CK129</f>
        <v>13.43</v>
      </c>
      <c r="N131" s="234">
        <f t="shared" si="23"/>
        <v>44349297.429599993</v>
      </c>
      <c r="O131" s="234">
        <f t="shared" si="24"/>
        <v>24094298.7249</v>
      </c>
      <c r="P131" s="234">
        <f t="shared" si="18"/>
        <v>54028.124219945494</v>
      </c>
      <c r="Q131" s="234">
        <f t="shared" si="19"/>
        <v>30744.877299706692</v>
      </c>
      <c r="R131" s="234">
        <f t="shared" si="30"/>
        <v>84773.001519652185</v>
      </c>
      <c r="S131" s="256"/>
      <c r="T131" s="234">
        <v>24.73</v>
      </c>
      <c r="U131" s="234">
        <v>48.8</v>
      </c>
      <c r="V131" s="234">
        <f t="shared" si="27"/>
        <v>73.53</v>
      </c>
      <c r="W131" s="234">
        <f t="shared" si="25"/>
        <v>59450.15174408639</v>
      </c>
      <c r="X131" s="234">
        <f t="shared" si="26"/>
        <v>31556.046693984124</v>
      </c>
      <c r="Y131" s="234">
        <f t="shared" si="31"/>
        <v>91006.198438070511</v>
      </c>
    </row>
    <row r="132" spans="2:33" x14ac:dyDescent="0.25">
      <c r="B132" s="136" t="s">
        <v>669</v>
      </c>
      <c r="C132" s="279">
        <f>'Etanol (transposta)'!M130/1000000</f>
        <v>6.4800000000000003E-5</v>
      </c>
      <c r="D132" s="279">
        <f>'Etanol (transposta)'!V130/1000000</f>
        <v>6.4999999999999994E-5</v>
      </c>
      <c r="E132" s="239">
        <f>'Etanol (transposta)'!H130</f>
        <v>22.6</v>
      </c>
      <c r="F132" s="239">
        <f>'Etanol (transposta)'!Q130</f>
        <v>22.4</v>
      </c>
      <c r="G132" s="282">
        <f>'Etanol (transposta)'!F130/100</f>
        <v>0.95</v>
      </c>
      <c r="H132" s="282">
        <f t="shared" si="22"/>
        <v>0.95</v>
      </c>
      <c r="I132" s="284">
        <f t="shared" si="28"/>
        <v>1.3137778151999999E-3</v>
      </c>
      <c r="J132" s="279">
        <f t="shared" si="29"/>
        <v>1.3803385049999998E-3</v>
      </c>
      <c r="K132" s="234">
        <f>'Etanol (transposta)'!CI130</f>
        <v>2109056.46</v>
      </c>
      <c r="L132" s="21">
        <f>'Etanol (transposta)'!CL130</f>
        <v>34.409999999999997</v>
      </c>
      <c r="M132" s="21">
        <f>'Etanol (transposta)'!CK130</f>
        <v>11.49</v>
      </c>
      <c r="N132" s="234">
        <f t="shared" si="23"/>
        <v>72572632.788599998</v>
      </c>
      <c r="O132" s="234">
        <f t="shared" si="24"/>
        <v>24233058.725400001</v>
      </c>
      <c r="P132" s="234">
        <f t="shared" si="18"/>
        <v>95344.314948318774</v>
      </c>
      <c r="Q132" s="234">
        <f t="shared" si="19"/>
        <v>33449.824052595839</v>
      </c>
      <c r="R132" s="234">
        <f t="shared" si="30"/>
        <v>128794.13900091461</v>
      </c>
      <c r="S132" s="256"/>
      <c r="T132" s="234">
        <v>1.04</v>
      </c>
      <c r="U132" s="234">
        <v>93.02</v>
      </c>
      <c r="V132" s="234">
        <f t="shared" si="27"/>
        <v>94.06</v>
      </c>
      <c r="W132" s="234">
        <f t="shared" si="25"/>
        <v>122207.61236990397</v>
      </c>
      <c r="X132" s="234">
        <f t="shared" si="26"/>
        <v>1435.5520451999998</v>
      </c>
      <c r="Y132" s="234">
        <f t="shared" si="31"/>
        <v>123643.16441510398</v>
      </c>
      <c r="AC132" t="s">
        <v>1847</v>
      </c>
    </row>
    <row r="133" spans="2:33" x14ac:dyDescent="0.25">
      <c r="B133" s="136" t="s">
        <v>274</v>
      </c>
      <c r="C133" s="279">
        <f>'Etanol (transposta)'!M131/1000000</f>
        <v>6.7099999999999991E-5</v>
      </c>
      <c r="D133" s="279">
        <f>'Etanol (transposta)'!V131/1000000</f>
        <v>6.7500000000000001E-5</v>
      </c>
      <c r="E133" s="239">
        <f>'Etanol (transposta)'!H131</f>
        <v>20.3</v>
      </c>
      <c r="F133" s="239">
        <f>'Etanol (transposta)'!Q131</f>
        <v>19.899999999999999</v>
      </c>
      <c r="G133" s="282">
        <f>'Etanol (transposta)'!F131/100</f>
        <v>0.96909999999999996</v>
      </c>
      <c r="H133" s="282">
        <f t="shared" si="22"/>
        <v>0.96909999999999996</v>
      </c>
      <c r="I133" s="284">
        <f t="shared" si="28"/>
        <v>1.3877601951861997E-3</v>
      </c>
      <c r="J133" s="279">
        <f t="shared" si="29"/>
        <v>1.4622479036550001E-3</v>
      </c>
      <c r="K133" s="234">
        <f>'Etanol (transposta)'!CI131</f>
        <v>2887732.12</v>
      </c>
      <c r="L133" s="21">
        <f>'Etanol (transposta)'!CL131</f>
        <v>14.11</v>
      </c>
      <c r="M133" s="21">
        <f>'Etanol (transposta)'!CK131</f>
        <v>22.69</v>
      </c>
      <c r="N133" s="234">
        <f t="shared" si="23"/>
        <v>40745900.213200003</v>
      </c>
      <c r="O133" s="234">
        <f t="shared" si="24"/>
        <v>65522641.802800007</v>
      </c>
      <c r="P133" s="234">
        <f t="shared" si="18"/>
        <v>56545.538432907852</v>
      </c>
      <c r="Q133" s="234">
        <f t="shared" si="19"/>
        <v>95810.345618081788</v>
      </c>
      <c r="R133" s="234">
        <f t="shared" si="30"/>
        <v>152355.88405098964</v>
      </c>
      <c r="S133" s="256"/>
      <c r="T133" s="234">
        <v>65.349999999999994</v>
      </c>
      <c r="U133" s="234">
        <v>39.65</v>
      </c>
      <c r="V133" s="234">
        <f t="shared" si="27"/>
        <v>105</v>
      </c>
      <c r="W133" s="234">
        <f t="shared" si="25"/>
        <v>55024.691739132817</v>
      </c>
      <c r="X133" s="234">
        <f t="shared" si="26"/>
        <v>95557.900503854253</v>
      </c>
      <c r="Y133" s="234">
        <f t="shared" si="31"/>
        <v>150582.59224298707</v>
      </c>
    </row>
    <row r="134" spans="2:33" x14ac:dyDescent="0.25">
      <c r="B134" s="136" t="s">
        <v>672</v>
      </c>
      <c r="C134" s="279">
        <f>'Etanol (transposta)'!M132/1000000</f>
        <v>4.88E-5</v>
      </c>
      <c r="D134" s="279">
        <f>'Etanol (transposta)'!V132/1000000</f>
        <v>4.9200000000000003E-5</v>
      </c>
      <c r="E134" s="239">
        <f>'Etanol (transposta)'!H132</f>
        <v>38.6</v>
      </c>
      <c r="F134" s="239">
        <f>'Etanol (transposta)'!Q132</f>
        <v>38.200000000000003</v>
      </c>
      <c r="G134" s="282"/>
      <c r="H134" s="282">
        <f t="shared" si="22"/>
        <v>0</v>
      </c>
      <c r="I134" s="284">
        <f t="shared" ref="I134:I148" si="32">C134*$AE$36*G134</f>
        <v>0</v>
      </c>
      <c r="J134" s="279">
        <f t="shared" ref="J134:J148" si="33">D134*$AE$39*H134</f>
        <v>0</v>
      </c>
      <c r="K134" s="234">
        <f>'Etanol (transposta)'!CI132</f>
        <v>1486262.92</v>
      </c>
      <c r="L134" s="21">
        <f>'Etanol (transposta)'!CL132</f>
        <v>21.45</v>
      </c>
      <c r="M134" s="21">
        <f>'Etanol (transposta)'!CK132</f>
        <v>15.48</v>
      </c>
      <c r="N134" s="234">
        <f t="shared" si="23"/>
        <v>31880339.633999996</v>
      </c>
      <c r="O134" s="234">
        <f t="shared" si="24"/>
        <v>23007350.001600001</v>
      </c>
      <c r="P134" s="234"/>
      <c r="Q134" s="234"/>
      <c r="R134" s="234">
        <f t="shared" ref="R134:R148" si="34">P134+Q134</f>
        <v>0</v>
      </c>
      <c r="S134" s="256"/>
      <c r="T134" s="234">
        <v>24.01</v>
      </c>
      <c r="U134" s="234">
        <v>30.51</v>
      </c>
      <c r="V134" s="234">
        <f t="shared" si="27"/>
        <v>54.52</v>
      </c>
      <c r="W134" s="234">
        <f t="shared" si="25"/>
        <v>0</v>
      </c>
      <c r="X134" s="234">
        <f t="shared" si="26"/>
        <v>0</v>
      </c>
      <c r="Y134" s="234">
        <f t="shared" ref="Y134:Y150" si="35">X134+W134</f>
        <v>0</v>
      </c>
      <c r="AC134" t="s">
        <v>1850</v>
      </c>
      <c r="AF134" t="s">
        <v>1851</v>
      </c>
    </row>
    <row r="135" spans="2:33" ht="15.75" x14ac:dyDescent="0.25">
      <c r="B135" s="136" t="s">
        <v>676</v>
      </c>
      <c r="C135" s="279">
        <f>'Etanol (transposta)'!M133/1000000</f>
        <v>5.38E-5</v>
      </c>
      <c r="D135" s="279">
        <f>'Etanol (transposta)'!V133/1000000</f>
        <v>5.41E-5</v>
      </c>
      <c r="E135" s="239">
        <f>'Etanol (transposta)'!H133</f>
        <v>33.6</v>
      </c>
      <c r="F135" s="239">
        <f>'Etanol (transposta)'!Q133</f>
        <v>33.299999999999997</v>
      </c>
      <c r="G135" s="282">
        <f>'Etanol (transposta)'!F133/100</f>
        <v>0.98730000000000007</v>
      </c>
      <c r="H135" s="282">
        <f t="shared" ref="H135:H148" si="36">G135</f>
        <v>0.98730000000000007</v>
      </c>
      <c r="I135" s="284">
        <f t="shared" si="32"/>
        <v>1.1335866573708E-3</v>
      </c>
      <c r="J135" s="279">
        <f t="shared" si="33"/>
        <v>1.1939744768238003E-3</v>
      </c>
      <c r="K135" s="234">
        <f>'Etanol (transposta)'!CI133</f>
        <v>2595972.65</v>
      </c>
      <c r="L135" s="21">
        <f>'Etanol (transposta)'!CL133</f>
        <v>22.71</v>
      </c>
      <c r="M135" s="21">
        <f>'Etanol (transposta)'!CK133</f>
        <v>20.84</v>
      </c>
      <c r="N135" s="234">
        <f t="shared" ref="N135:N148" si="37">K135*L135</f>
        <v>58954538.881499998</v>
      </c>
      <c r="O135" s="234">
        <f t="shared" ref="O135:O148" si="38">M135*K135</f>
        <v>54100070.026000001</v>
      </c>
      <c r="P135" s="234">
        <f t="shared" ref="P135:P148" si="39">I135*N135</f>
        <v>66830.078667516442</v>
      </c>
      <c r="Q135" s="234">
        <f t="shared" ref="Q135:Q148" si="40">J135*O135</f>
        <v>64594.102805424307</v>
      </c>
      <c r="R135" s="234">
        <f t="shared" si="34"/>
        <v>131424.18147294075</v>
      </c>
      <c r="S135" s="256"/>
      <c r="T135" s="234">
        <v>53.08</v>
      </c>
      <c r="U135" s="234">
        <v>55.7</v>
      </c>
      <c r="V135" s="234">
        <f t="shared" si="27"/>
        <v>108.78</v>
      </c>
      <c r="W135" s="234">
        <f t="shared" ref="W135:W150" si="41">U135*I135*1000000</f>
        <v>63140.776815553567</v>
      </c>
      <c r="X135" s="234">
        <f t="shared" ref="X135:X150" si="42">T135*J135*1000000</f>
        <v>63376.16522980731</v>
      </c>
      <c r="Y135" s="234">
        <f t="shared" si="35"/>
        <v>126516.94204536088</v>
      </c>
      <c r="AC135" s="267" t="s">
        <v>1848</v>
      </c>
      <c r="AD135" s="263" t="s">
        <v>1849</v>
      </c>
      <c r="AE135" s="271"/>
      <c r="AF135" s="262"/>
      <c r="AG135" s="263">
        <v>2020</v>
      </c>
    </row>
    <row r="136" spans="2:33" ht="15.75" x14ac:dyDescent="0.25">
      <c r="B136" s="136" t="s">
        <v>679</v>
      </c>
      <c r="C136" s="279">
        <f>'Etanol (transposta)'!M134/1000000</f>
        <v>6.0999999999999999E-5</v>
      </c>
      <c r="D136" s="279">
        <f>'Etanol (transposta)'!V134/1000000</f>
        <v>6.1400000000000002E-5</v>
      </c>
      <c r="E136" s="239">
        <f>'Etanol (transposta)'!H134</f>
        <v>26.4</v>
      </c>
      <c r="F136" s="239">
        <f>'Etanol (transposta)'!Q134</f>
        <v>26</v>
      </c>
      <c r="G136" s="282">
        <f>'Etanol (transposta)'!F134/100</f>
        <v>0.9859</v>
      </c>
      <c r="H136" s="282">
        <f t="shared" si="36"/>
        <v>0.9859</v>
      </c>
      <c r="I136" s="284">
        <f t="shared" si="32"/>
        <v>1.283470864658E-3</v>
      </c>
      <c r="J136" s="279">
        <f t="shared" si="33"/>
        <v>1.3531622663916002E-3</v>
      </c>
      <c r="K136" s="234">
        <f>'Etanol (transposta)'!CI134</f>
        <v>2114058.7999999998</v>
      </c>
      <c r="L136" s="21">
        <f>'Etanol (transposta)'!CL134</f>
        <v>35.869999999999997</v>
      </c>
      <c r="M136" s="21">
        <f>'Etanol (transposta)'!CK134</f>
        <v>8.41</v>
      </c>
      <c r="N136" s="234">
        <f t="shared" si="37"/>
        <v>75831289.155999988</v>
      </c>
      <c r="O136" s="234">
        <f t="shared" si="38"/>
        <v>17779234.507999998</v>
      </c>
      <c r="P136" s="234">
        <f t="shared" si="39"/>
        <v>97327.250261182126</v>
      </c>
      <c r="Q136" s="234">
        <f t="shared" si="40"/>
        <v>24058.189261553023</v>
      </c>
      <c r="R136" s="234">
        <f t="shared" si="34"/>
        <v>121385.43952273515</v>
      </c>
      <c r="S136" s="256"/>
      <c r="T136" s="234">
        <v>31.86</v>
      </c>
      <c r="U136" s="234">
        <v>43.77</v>
      </c>
      <c r="V136" s="234">
        <f t="shared" ref="V136:V150" si="43">T136+U136</f>
        <v>75.63</v>
      </c>
      <c r="W136" s="234">
        <f t="shared" si="41"/>
        <v>56177.519746080667</v>
      </c>
      <c r="X136" s="234">
        <f t="shared" si="42"/>
        <v>43111.749807236381</v>
      </c>
      <c r="Y136" s="234">
        <f t="shared" si="35"/>
        <v>99289.269553317048</v>
      </c>
      <c r="AC136" s="262" t="s">
        <v>1833</v>
      </c>
      <c r="AD136" s="264">
        <v>19115.022172512694</v>
      </c>
      <c r="AE136" s="271"/>
      <c r="AF136" s="262" t="s">
        <v>1833</v>
      </c>
      <c r="AG136" s="264">
        <v>36549.44323291372</v>
      </c>
    </row>
    <row r="137" spans="2:33" ht="15.75" x14ac:dyDescent="0.25">
      <c r="B137" s="136" t="s">
        <v>681</v>
      </c>
      <c r="C137" s="279">
        <f>'Etanol (transposta)'!M135/1000000</f>
        <v>5.5700000000000005E-5</v>
      </c>
      <c r="D137" s="279">
        <f>'Etanol (transposta)'!V135/1000000</f>
        <v>5.6100000000000002E-5</v>
      </c>
      <c r="E137" s="239">
        <f>'Etanol (transposta)'!H135</f>
        <v>31.7</v>
      </c>
      <c r="F137" s="239">
        <f>'Etanol (transposta)'!Q135</f>
        <v>31.3</v>
      </c>
      <c r="G137" s="282">
        <f>'Etanol (transposta)'!F135/100</f>
        <v>0.94629999999999992</v>
      </c>
      <c r="H137" s="282">
        <f t="shared" si="36"/>
        <v>0.94629999999999992</v>
      </c>
      <c r="I137" s="284">
        <f t="shared" si="32"/>
        <v>1.1248829860522E-3</v>
      </c>
      <c r="J137" s="279">
        <f t="shared" si="33"/>
        <v>1.1866983604938001E-3</v>
      </c>
      <c r="K137" s="234">
        <f>'Etanol (transposta)'!CI135</f>
        <v>2231446.7000000002</v>
      </c>
      <c r="L137" s="21">
        <f>'Etanol (transposta)'!CL135</f>
        <v>44.74</v>
      </c>
      <c r="M137" s="21">
        <f>'Etanol (transposta)'!CK135</f>
        <v>7.92</v>
      </c>
      <c r="N137" s="234">
        <f t="shared" si="37"/>
        <v>99834925.35800001</v>
      </c>
      <c r="O137" s="234">
        <f t="shared" si="38"/>
        <v>17673057.864</v>
      </c>
      <c r="P137" s="234">
        <f t="shared" si="39"/>
        <v>112302.60894900555</v>
      </c>
      <c r="Q137" s="234">
        <f t="shared" si="40"/>
        <v>20972.58879212086</v>
      </c>
      <c r="R137" s="234">
        <f t="shared" si="34"/>
        <v>133275.19774112641</v>
      </c>
      <c r="S137" s="256"/>
      <c r="T137" s="234"/>
      <c r="U137" s="234"/>
      <c r="V137" s="234">
        <f t="shared" si="43"/>
        <v>0</v>
      </c>
      <c r="W137" s="234">
        <f t="shared" si="41"/>
        <v>0</v>
      </c>
      <c r="X137" s="234">
        <f t="shared" si="42"/>
        <v>0</v>
      </c>
      <c r="Y137" s="234">
        <f t="shared" si="35"/>
        <v>0</v>
      </c>
      <c r="AC137" s="262" t="s">
        <v>1834</v>
      </c>
      <c r="AD137" s="264">
        <v>51686.630852295712</v>
      </c>
      <c r="AE137" s="271"/>
      <c r="AF137" s="262" t="s">
        <v>1834</v>
      </c>
      <c r="AG137" s="264">
        <v>98304.661828045981</v>
      </c>
    </row>
    <row r="138" spans="2:33" ht="15.75" x14ac:dyDescent="0.25">
      <c r="B138" s="136" t="s">
        <v>685</v>
      </c>
      <c r="C138" s="279">
        <f>'Etanol (transposta)'!M136/1000000</f>
        <v>6.0700000000000005E-5</v>
      </c>
      <c r="D138" s="279">
        <f>'Etanol (transposta)'!V136/1000000</f>
        <v>6.0999999999999999E-5</v>
      </c>
      <c r="E138" s="239">
        <f>'Etanol (transposta)'!H136</f>
        <v>26.7</v>
      </c>
      <c r="F138" s="239">
        <f>'Etanol (transposta)'!Q136</f>
        <v>26.4</v>
      </c>
      <c r="G138" s="282">
        <f>'Etanol (transposta)'!F136/100</f>
        <v>0.98499999999999999</v>
      </c>
      <c r="H138" s="282">
        <f t="shared" si="36"/>
        <v>0.98499999999999999</v>
      </c>
      <c r="I138" s="284">
        <f t="shared" si="32"/>
        <v>1.2759928310899999E-3</v>
      </c>
      <c r="J138" s="279">
        <f t="shared" si="33"/>
        <v>1.3431196611000001E-3</v>
      </c>
      <c r="K138" s="234">
        <f>'Etanol (transposta)'!CI136</f>
        <v>8580803.1199999992</v>
      </c>
      <c r="L138" s="21">
        <f>'Etanol (transposta)'!CL136</f>
        <v>19.71</v>
      </c>
      <c r="M138" s="21">
        <f>'Etanol (transposta)'!CK136</f>
        <v>23.37</v>
      </c>
      <c r="N138" s="234">
        <f t="shared" si="37"/>
        <v>169127629.49519998</v>
      </c>
      <c r="O138" s="234">
        <f t="shared" si="38"/>
        <v>200533368.91439998</v>
      </c>
      <c r="P138" s="234">
        <f t="shared" si="39"/>
        <v>215805.6427751208</v>
      </c>
      <c r="Q138" s="234">
        <f t="shared" si="40"/>
        <v>269340.31049555022</v>
      </c>
      <c r="R138" s="234">
        <f t="shared" si="34"/>
        <v>485145.95327067102</v>
      </c>
      <c r="S138" s="256"/>
      <c r="T138" s="234">
        <v>208.1</v>
      </c>
      <c r="U138" s="234">
        <v>158.16</v>
      </c>
      <c r="V138" s="234">
        <f t="shared" si="43"/>
        <v>366.26</v>
      </c>
      <c r="W138" s="234">
        <f t="shared" si="41"/>
        <v>201811.02616519437</v>
      </c>
      <c r="X138" s="234">
        <f t="shared" si="42"/>
        <v>279503.20147491002</v>
      </c>
      <c r="Y138" s="234">
        <f t="shared" si="35"/>
        <v>481314.22764010436</v>
      </c>
      <c r="AC138" s="262" t="s">
        <v>1835</v>
      </c>
      <c r="AD138" s="264">
        <v>196837.58389526105</v>
      </c>
      <c r="AE138" s="271"/>
      <c r="AF138" s="262" t="s">
        <v>1835</v>
      </c>
      <c r="AG138" s="264">
        <v>367843.03166842542</v>
      </c>
    </row>
    <row r="139" spans="2:33" ht="15.75" x14ac:dyDescent="0.25">
      <c r="B139" s="136" t="s">
        <v>689</v>
      </c>
      <c r="C139" s="279">
        <f>'Etanol (transposta)'!M137/1000000</f>
        <v>6.6199999999999996E-5</v>
      </c>
      <c r="D139" s="279">
        <f>'Etanol (transposta)'!V137/1000000</f>
        <v>6.6599999999999993E-5</v>
      </c>
      <c r="E139" s="239">
        <f>'Etanol (transposta)'!H137</f>
        <v>21.2</v>
      </c>
      <c r="F139" s="239">
        <f>'Etanol (transposta)'!Q137</f>
        <v>20.8</v>
      </c>
      <c r="G139" s="282">
        <f>'Etanol (transposta)'!F137/100</f>
        <v>0.96829999999999994</v>
      </c>
      <c r="H139" s="282">
        <f t="shared" si="36"/>
        <v>0.96829999999999994</v>
      </c>
      <c r="I139" s="284">
        <f t="shared" si="32"/>
        <v>1.3680161804731999E-3</v>
      </c>
      <c r="J139" s="279">
        <f t="shared" si="33"/>
        <v>1.4415602619348E-3</v>
      </c>
      <c r="K139" s="234">
        <f>'Etanol (transposta)'!CI137</f>
        <v>4516142.3099999996</v>
      </c>
      <c r="L139" s="21">
        <f>'Etanol (transposta)'!CL137</f>
        <v>3.38</v>
      </c>
      <c r="M139" s="21">
        <f>'Etanol (transposta)'!CK137</f>
        <v>32.590000000000003</v>
      </c>
      <c r="N139" s="234">
        <f t="shared" si="37"/>
        <v>15264561.007799998</v>
      </c>
      <c r="O139" s="234">
        <f t="shared" si="38"/>
        <v>147181077.8829</v>
      </c>
      <c r="P139" s="234">
        <f t="shared" si="39"/>
        <v>20882.16644649069</v>
      </c>
      <c r="Q139" s="234">
        <f t="shared" si="40"/>
        <v>212170.39318471952</v>
      </c>
      <c r="R139" s="234">
        <f t="shared" si="34"/>
        <v>233052.5596312102</v>
      </c>
      <c r="S139" s="256"/>
      <c r="T139" s="234">
        <v>161.28</v>
      </c>
      <c r="U139" s="234">
        <v>68.989999999999995</v>
      </c>
      <c r="V139" s="234">
        <f t="shared" si="43"/>
        <v>230.26999999999998</v>
      </c>
      <c r="W139" s="234">
        <f t="shared" si="41"/>
        <v>94379.436290846046</v>
      </c>
      <c r="X139" s="234">
        <f t="shared" si="42"/>
        <v>232494.83904484453</v>
      </c>
      <c r="Y139" s="234">
        <f t="shared" si="35"/>
        <v>326874.27533569059</v>
      </c>
      <c r="AC139" s="262" t="s">
        <v>1836</v>
      </c>
      <c r="AD139" s="264">
        <v>307943.20847242983</v>
      </c>
      <c r="AE139" s="271"/>
      <c r="AF139" s="262" t="s">
        <v>1836</v>
      </c>
      <c r="AG139" s="264">
        <v>591222.7612089332</v>
      </c>
    </row>
    <row r="140" spans="2:33" ht="15.75" x14ac:dyDescent="0.25">
      <c r="B140" s="136" t="s">
        <v>693</v>
      </c>
      <c r="C140" s="279">
        <f>'Etanol (transposta)'!M138/1000000</f>
        <v>6.4999999999999994E-5</v>
      </c>
      <c r="D140" s="279">
        <f>'Etanol (transposta)'!V138/1000000</f>
        <v>6.5400000000000004E-5</v>
      </c>
      <c r="E140" s="239">
        <f>'Etanol (transposta)'!H138</f>
        <v>22.4</v>
      </c>
      <c r="F140" s="239">
        <f>'Etanol (transposta)'!Q138</f>
        <v>22</v>
      </c>
      <c r="G140" s="282">
        <f>'Etanol (transposta)'!F138/100</f>
        <v>0.96840000000000004</v>
      </c>
      <c r="H140" s="282">
        <f t="shared" si="36"/>
        <v>0.96840000000000004</v>
      </c>
      <c r="I140" s="284">
        <f t="shared" si="32"/>
        <v>1.3433570233199999E-3</v>
      </c>
      <c r="J140" s="279">
        <f t="shared" si="33"/>
        <v>1.4157323960976001E-3</v>
      </c>
      <c r="K140" s="234">
        <f>'Etanol (transposta)'!CI138</f>
        <v>3217768.34</v>
      </c>
      <c r="L140" s="21">
        <f>'Etanol (transposta)'!CL138</f>
        <v>30.39</v>
      </c>
      <c r="M140" s="21">
        <f>'Etanol (transposta)'!CK138</f>
        <v>9.33</v>
      </c>
      <c r="N140" s="234">
        <f t="shared" si="37"/>
        <v>97787979.852599993</v>
      </c>
      <c r="O140" s="234">
        <f t="shared" si="38"/>
        <v>30021778.612199999</v>
      </c>
      <c r="P140" s="234">
        <f t="shared" si="39"/>
        <v>131364.16953126484</v>
      </c>
      <c r="Q140" s="234">
        <f t="shared" si="40"/>
        <v>42502.804569761589</v>
      </c>
      <c r="R140" s="234">
        <f t="shared" si="34"/>
        <v>173866.97410102643</v>
      </c>
      <c r="S140" s="256"/>
      <c r="T140" s="234">
        <v>35.06</v>
      </c>
      <c r="U140" s="234">
        <v>92.28</v>
      </c>
      <c r="V140" s="234">
        <f t="shared" si="43"/>
        <v>127.34</v>
      </c>
      <c r="W140" s="234">
        <f t="shared" si="41"/>
        <v>123964.98611196959</v>
      </c>
      <c r="X140" s="234">
        <f t="shared" si="42"/>
        <v>49635.577807181864</v>
      </c>
      <c r="Y140" s="234">
        <f t="shared" si="35"/>
        <v>173600.56391915143</v>
      </c>
      <c r="AC140" s="262" t="s">
        <v>1837</v>
      </c>
      <c r="AD140" s="264">
        <v>407186.3819275233</v>
      </c>
      <c r="AE140" s="271"/>
      <c r="AF140" s="262" t="s">
        <v>1837</v>
      </c>
      <c r="AG140" s="264">
        <v>831165.33105474757</v>
      </c>
    </row>
    <row r="141" spans="2:33" ht="15.75" x14ac:dyDescent="0.25">
      <c r="B141" s="136" t="s">
        <v>695</v>
      </c>
      <c r="C141" s="279">
        <f>'Etanol (transposta)'!M139/1000000</f>
        <v>5.9200000000000002E-5</v>
      </c>
      <c r="D141" s="279">
        <f>'Etanol (transposta)'!V139/1000000</f>
        <v>5.9500000000000003E-5</v>
      </c>
      <c r="E141" s="239">
        <f>'Etanol (transposta)'!H139</f>
        <v>28.2</v>
      </c>
      <c r="F141" s="239">
        <f>'Etanol (transposta)'!Q139</f>
        <v>27.9</v>
      </c>
      <c r="G141" s="282">
        <f>'Etanol (transposta)'!F139/100</f>
        <v>0.92469999999999997</v>
      </c>
      <c r="H141" s="282">
        <f t="shared" si="36"/>
        <v>0.92469999999999997</v>
      </c>
      <c r="I141" s="284">
        <f t="shared" si="32"/>
        <v>1.1682771355808E-3</v>
      </c>
      <c r="J141" s="279">
        <f t="shared" si="33"/>
        <v>1.2298905494190001E-3</v>
      </c>
      <c r="K141" s="234">
        <f>'Etanol (transposta)'!CI139</f>
        <v>2300621</v>
      </c>
      <c r="L141" s="21">
        <f>'Etanol (transposta)'!CL139</f>
        <v>12.7</v>
      </c>
      <c r="M141" s="21">
        <f>'Etanol (transposta)'!CK139</f>
        <v>65.45</v>
      </c>
      <c r="N141" s="234">
        <f t="shared" si="37"/>
        <v>29217886.699999999</v>
      </c>
      <c r="O141" s="234">
        <f t="shared" si="38"/>
        <v>150575644.45000002</v>
      </c>
      <c r="P141" s="234">
        <f t="shared" si="39"/>
        <v>34134.588981600355</v>
      </c>
      <c r="Q141" s="234">
        <f t="shared" si="40"/>
        <v>185191.56208173052</v>
      </c>
      <c r="R141" s="234">
        <f t="shared" si="34"/>
        <v>219326.15106333088</v>
      </c>
      <c r="S141" s="256"/>
      <c r="T141" s="234">
        <v>165.48</v>
      </c>
      <c r="U141" s="234">
        <v>14.22</v>
      </c>
      <c r="V141" s="234">
        <f t="shared" si="43"/>
        <v>179.7</v>
      </c>
      <c r="W141" s="234">
        <f t="shared" si="41"/>
        <v>16612.900867958975</v>
      </c>
      <c r="X141" s="234">
        <f t="shared" si="42"/>
        <v>203522.28811785611</v>
      </c>
      <c r="Y141" s="234">
        <f t="shared" si="35"/>
        <v>220135.1889858151</v>
      </c>
      <c r="AC141" s="262" t="s">
        <v>1838</v>
      </c>
      <c r="AD141" s="264">
        <v>505403.55026565742</v>
      </c>
      <c r="AE141" s="271"/>
      <c r="AF141" s="262" t="s">
        <v>1838</v>
      </c>
      <c r="AG141" s="264">
        <v>1060547.6064403856</v>
      </c>
    </row>
    <row r="142" spans="2:33" ht="15.75" x14ac:dyDescent="0.25">
      <c r="B142" s="136" t="s">
        <v>699</v>
      </c>
      <c r="C142" s="279">
        <f>'Etanol (transposta)'!M140/1000000</f>
        <v>6.0700000000000005E-5</v>
      </c>
      <c r="D142" s="279">
        <f>'Etanol (transposta)'!V140/1000000</f>
        <v>6.0999999999999999E-5</v>
      </c>
      <c r="E142" s="239">
        <f>'Etanol (transposta)'!H140</f>
        <v>26.7</v>
      </c>
      <c r="F142" s="239">
        <f>'Etanol (transposta)'!Q140</f>
        <v>26.4</v>
      </c>
      <c r="G142" s="282">
        <f>'Etanol (transposta)'!F140/100</f>
        <v>0.75390000000000001</v>
      </c>
      <c r="H142" s="282">
        <f t="shared" si="36"/>
        <v>0.75390000000000001</v>
      </c>
      <c r="I142" s="284">
        <f t="shared" si="32"/>
        <v>9.7662029985659993E-4</v>
      </c>
      <c r="J142" s="279">
        <f t="shared" si="33"/>
        <v>1.0279978807140001E-3</v>
      </c>
      <c r="K142" s="234">
        <f>'Etanol (transposta)'!CI140</f>
        <v>4047036.56</v>
      </c>
      <c r="L142" s="21">
        <f>'Etanol (transposta)'!CL140</f>
        <v>12.26</v>
      </c>
      <c r="M142" s="21">
        <f>'Etanol (transposta)'!CK140</f>
        <v>24.6</v>
      </c>
      <c r="N142" s="234">
        <f t="shared" si="37"/>
        <v>49616668.225599997</v>
      </c>
      <c r="O142" s="234">
        <f t="shared" si="38"/>
        <v>99557099.376000002</v>
      </c>
      <c r="P142" s="234">
        <f t="shared" si="39"/>
        <v>48456.6454003709</v>
      </c>
      <c r="Q142" s="234">
        <f t="shared" si="40"/>
        <v>102344.4871685611</v>
      </c>
      <c r="R142" s="234">
        <f t="shared" si="34"/>
        <v>150801.13256893199</v>
      </c>
      <c r="S142" s="256"/>
      <c r="T142" s="234">
        <v>110.2</v>
      </c>
      <c r="U142" s="234">
        <v>45.39</v>
      </c>
      <c r="V142" s="234">
        <f t="shared" si="43"/>
        <v>155.59</v>
      </c>
      <c r="W142" s="234">
        <f t="shared" si="41"/>
        <v>44328.795410491068</v>
      </c>
      <c r="X142" s="234">
        <f t="shared" si="42"/>
        <v>113285.36645468282</v>
      </c>
      <c r="Y142" s="234">
        <f t="shared" si="35"/>
        <v>157614.1618651739</v>
      </c>
      <c r="AC142" s="262" t="s">
        <v>1839</v>
      </c>
      <c r="AD142" s="264">
        <v>509217.86820895516</v>
      </c>
      <c r="AE142" s="271"/>
      <c r="AF142" s="262" t="s">
        <v>1839</v>
      </c>
      <c r="AG142" s="264">
        <v>1118617.4994495504</v>
      </c>
    </row>
    <row r="143" spans="2:33" ht="15.75" x14ac:dyDescent="0.25">
      <c r="B143" s="136" t="s">
        <v>702</v>
      </c>
      <c r="C143" s="279">
        <f>'Etanol (transposta)'!M141/1000000</f>
        <v>6.5500000000000006E-5</v>
      </c>
      <c r="D143" s="279">
        <f>'Etanol (transposta)'!V141/1000000</f>
        <v>6.6099999999999994E-5</v>
      </c>
      <c r="E143" s="239">
        <f>'Etanol (transposta)'!H141</f>
        <v>21.9</v>
      </c>
      <c r="F143" s="239">
        <f>'Etanol (transposta)'!Q141</f>
        <v>21.3</v>
      </c>
      <c r="G143" s="282">
        <f>'Etanol (transposta)'!F141/100</f>
        <v>0.96349999999999991</v>
      </c>
      <c r="H143" s="282">
        <f t="shared" si="36"/>
        <v>0.96349999999999991</v>
      </c>
      <c r="I143" s="284">
        <f t="shared" si="32"/>
        <v>1.3468410101349999E-3</v>
      </c>
      <c r="J143" s="279">
        <f t="shared" si="33"/>
        <v>1.4236453682009999E-3</v>
      </c>
      <c r="K143" s="234">
        <f>'Etanol (transposta)'!CI141</f>
        <v>4228175.1399999997</v>
      </c>
      <c r="L143" s="21">
        <f>'Etanol (transposta)'!CL141</f>
        <v>46.03</v>
      </c>
      <c r="M143" s="21">
        <f>'Etanol (transposta)'!CK141</f>
        <v>7.62</v>
      </c>
      <c r="N143" s="234">
        <f t="shared" si="37"/>
        <v>194622901.69419998</v>
      </c>
      <c r="O143" s="234">
        <f t="shared" si="38"/>
        <v>32218694.566799998</v>
      </c>
      <c r="P143" s="234">
        <f t="shared" si="39"/>
        <v>262126.10551322109</v>
      </c>
      <c r="Q143" s="234">
        <f t="shared" si="40"/>
        <v>45867.99528950754</v>
      </c>
      <c r="R143" s="234">
        <f t="shared" si="34"/>
        <v>307994.10080272862</v>
      </c>
      <c r="S143" s="256"/>
      <c r="T143" s="234"/>
      <c r="U143" s="234"/>
      <c r="V143" s="234">
        <f t="shared" si="43"/>
        <v>0</v>
      </c>
      <c r="W143" s="234">
        <f t="shared" si="41"/>
        <v>0</v>
      </c>
      <c r="X143" s="234">
        <f t="shared" si="42"/>
        <v>0</v>
      </c>
      <c r="Y143" s="234">
        <f t="shared" si="35"/>
        <v>0</v>
      </c>
      <c r="AC143" s="262" t="s">
        <v>1840</v>
      </c>
      <c r="AD143" s="264">
        <v>521112.39632739255</v>
      </c>
      <c r="AE143" s="271"/>
      <c r="AF143" s="262" t="s">
        <v>1840</v>
      </c>
      <c r="AG143" s="264">
        <v>1225401.9514734673</v>
      </c>
    </row>
    <row r="144" spans="2:33" ht="15.75" x14ac:dyDescent="0.25">
      <c r="B144" s="136" t="s">
        <v>706</v>
      </c>
      <c r="C144" s="279">
        <f>'Etanol (transposta)'!M142/1000000</f>
        <v>5.38E-5</v>
      </c>
      <c r="D144" s="279">
        <f>'Etanol (transposta)'!V142/1000000</f>
        <v>5.4200000000000003E-5</v>
      </c>
      <c r="E144" s="239">
        <f>'Etanol (transposta)'!H142</f>
        <v>33.6</v>
      </c>
      <c r="F144" s="239">
        <f>'Etanol (transposta)'!Q142</f>
        <v>33.200000000000003</v>
      </c>
      <c r="G144" s="282">
        <f>'Etanol (transposta)'!F142/100</f>
        <v>0.91639999999999999</v>
      </c>
      <c r="H144" s="282">
        <f t="shared" si="36"/>
        <v>0.91639999999999999</v>
      </c>
      <c r="I144" s="284">
        <f t="shared" si="32"/>
        <v>1.0521815180944E-3</v>
      </c>
      <c r="J144" s="279">
        <f t="shared" si="33"/>
        <v>1.1102812561008001E-3</v>
      </c>
      <c r="K144" s="234">
        <f>'Etanol (transposta)'!CI142</f>
        <v>2790581</v>
      </c>
      <c r="L144" s="21">
        <f>'Etanol (transposta)'!CL142</f>
        <v>12.15</v>
      </c>
      <c r="M144" s="21">
        <f>'Etanol (transposta)'!CK142</f>
        <v>54.54</v>
      </c>
      <c r="N144" s="234">
        <f t="shared" si="37"/>
        <v>33905559.149999999</v>
      </c>
      <c r="O144" s="234">
        <f t="shared" si="38"/>
        <v>152198287.74000001</v>
      </c>
      <c r="P144" s="234">
        <f t="shared" si="39"/>
        <v>35674.802698286469</v>
      </c>
      <c r="Q144" s="234">
        <f t="shared" si="40"/>
        <v>168982.90608835823</v>
      </c>
      <c r="R144" s="234">
        <f t="shared" si="34"/>
        <v>204657.70878664468</v>
      </c>
      <c r="S144" s="256"/>
      <c r="T144" s="234"/>
      <c r="U144" s="234"/>
      <c r="V144" s="234">
        <f t="shared" si="43"/>
        <v>0</v>
      </c>
      <c r="W144" s="234">
        <f t="shared" si="41"/>
        <v>0</v>
      </c>
      <c r="X144" s="234">
        <f t="shared" si="42"/>
        <v>0</v>
      </c>
      <c r="Y144" s="234">
        <f t="shared" si="35"/>
        <v>0</v>
      </c>
      <c r="AC144" s="262" t="s">
        <v>1841</v>
      </c>
      <c r="AD144" s="264">
        <v>486187.21410466451</v>
      </c>
      <c r="AE144" s="271"/>
      <c r="AF144" s="262" t="s">
        <v>1841</v>
      </c>
      <c r="AG144" s="264">
        <v>1251390.4998793493</v>
      </c>
    </row>
    <row r="145" spans="2:33" ht="15.75" x14ac:dyDescent="0.25">
      <c r="B145" s="136" t="s">
        <v>708</v>
      </c>
      <c r="C145" s="279">
        <f>'Etanol (transposta)'!M143/1000000</f>
        <v>4.5899999999999998E-5</v>
      </c>
      <c r="D145" s="279">
        <v>0</v>
      </c>
      <c r="E145" s="239">
        <f>'Etanol (transposta)'!H143</f>
        <v>41.5</v>
      </c>
      <c r="F145" s="239">
        <f>'Etanol (transposta)'!Q143</f>
        <v>0.4</v>
      </c>
      <c r="G145" s="282">
        <f>'Etanol (transposta)'!F143/100</f>
        <v>0.99409999999999998</v>
      </c>
      <c r="H145" s="282">
        <f t="shared" si="36"/>
        <v>0.99409999999999998</v>
      </c>
      <c r="I145" s="284">
        <f t="shared" si="32"/>
        <v>9.737917080498E-4</v>
      </c>
      <c r="J145" s="279">
        <f t="shared" si="33"/>
        <v>0</v>
      </c>
      <c r="K145" s="234">
        <f>'Etanol (transposta)'!CI143</f>
        <v>699693.52</v>
      </c>
      <c r="L145" s="21">
        <f>'Etanol (transposta)'!CL143</f>
        <v>80.56</v>
      </c>
      <c r="M145" s="21">
        <f>'Etanol (transposta)'!CK143</f>
        <v>0</v>
      </c>
      <c r="N145" s="234">
        <f t="shared" si="37"/>
        <v>56367309.971200004</v>
      </c>
      <c r="O145" s="234">
        <f t="shared" si="38"/>
        <v>0</v>
      </c>
      <c r="P145" s="234">
        <f t="shared" si="39"/>
        <v>54890.019055027376</v>
      </c>
      <c r="Q145" s="234">
        <f t="shared" si="40"/>
        <v>0</v>
      </c>
      <c r="R145" s="234">
        <f t="shared" si="34"/>
        <v>54890.019055027376</v>
      </c>
      <c r="S145" s="256"/>
      <c r="T145" s="234"/>
      <c r="U145" s="234">
        <v>96.97</v>
      </c>
      <c r="V145" s="234">
        <f t="shared" si="43"/>
        <v>96.97</v>
      </c>
      <c r="W145" s="234">
        <f t="shared" si="41"/>
        <v>94428.581929589112</v>
      </c>
      <c r="X145" s="234">
        <f t="shared" si="42"/>
        <v>0</v>
      </c>
      <c r="Y145" s="234">
        <f t="shared" si="35"/>
        <v>94428.581929589112</v>
      </c>
      <c r="AC145" s="262" t="s">
        <v>1842</v>
      </c>
      <c r="AD145" s="264">
        <v>509513.69434850028</v>
      </c>
      <c r="AE145" s="271"/>
      <c r="AF145" s="262" t="s">
        <v>1842</v>
      </c>
      <c r="AG145" s="264">
        <v>1373132.4195925938</v>
      </c>
    </row>
    <row r="146" spans="2:33" ht="15.75" x14ac:dyDescent="0.25">
      <c r="B146" s="136" t="s">
        <v>712</v>
      </c>
      <c r="C146" s="279">
        <f>'Etanol (transposta)'!M144/1000000</f>
        <v>6.2799999999999995E-5</v>
      </c>
      <c r="D146" s="279">
        <f>'Etanol (transposta)'!V144/1000000</f>
        <v>6.3200000000000005E-5</v>
      </c>
      <c r="E146" s="239">
        <f>'Etanol (transposta)'!H144</f>
        <v>24.6</v>
      </c>
      <c r="F146" s="239">
        <f>'Etanol (transposta)'!Q144</f>
        <v>24.2</v>
      </c>
      <c r="G146" s="282">
        <f>'Etanol (transposta)'!F144/100</f>
        <v>0.98099999999999998</v>
      </c>
      <c r="H146" s="282">
        <f t="shared" si="36"/>
        <v>0.98099999999999998</v>
      </c>
      <c r="I146" s="284">
        <f t="shared" si="32"/>
        <v>1.3147765936559997E-3</v>
      </c>
      <c r="J146" s="279">
        <f t="shared" si="33"/>
        <v>1.385909037072E-3</v>
      </c>
      <c r="K146" s="234">
        <f>'Etanol (transposta)'!CI144</f>
        <v>3179225.75</v>
      </c>
      <c r="L146" s="21">
        <f>'Etanol (transposta)'!CL144</f>
        <v>32.61</v>
      </c>
      <c r="M146" s="21">
        <f>'Etanol (transposta)'!CK144</f>
        <v>53.25</v>
      </c>
      <c r="N146" s="234">
        <f t="shared" si="37"/>
        <v>103674551.7075</v>
      </c>
      <c r="O146" s="234">
        <f t="shared" si="38"/>
        <v>169293771.1875</v>
      </c>
      <c r="P146" s="234">
        <f t="shared" si="39"/>
        <v>136308.87394279966</v>
      </c>
      <c r="Q146" s="234">
        <f t="shared" si="40"/>
        <v>234625.76740875564</v>
      </c>
      <c r="R146" s="234">
        <f t="shared" si="34"/>
        <v>370934.6413515553</v>
      </c>
      <c r="S146" s="256"/>
      <c r="T146" s="234">
        <v>200.92</v>
      </c>
      <c r="U146" s="234">
        <v>101.17</v>
      </c>
      <c r="V146" s="234">
        <f t="shared" si="43"/>
        <v>302.08999999999997</v>
      </c>
      <c r="W146" s="234">
        <f t="shared" si="41"/>
        <v>133015.9479801775</v>
      </c>
      <c r="X146" s="234">
        <f t="shared" si="42"/>
        <v>278456.84372850618</v>
      </c>
      <c r="Y146" s="234">
        <f t="shared" si="35"/>
        <v>411472.79170868371</v>
      </c>
      <c r="AC146" s="262" t="s">
        <v>1843</v>
      </c>
      <c r="AD146" s="264">
        <v>497238.4730357512</v>
      </c>
      <c r="AE146" s="271"/>
      <c r="AF146" s="262" t="s">
        <v>1843</v>
      </c>
      <c r="AG146" s="264">
        <v>1317021.4132091056</v>
      </c>
    </row>
    <row r="147" spans="2:33" ht="15.75" x14ac:dyDescent="0.25">
      <c r="B147" s="136" t="s">
        <v>714</v>
      </c>
      <c r="C147" s="279">
        <f>'Etanol (transposta)'!M145/1000000</f>
        <v>6.2600000000000004E-5</v>
      </c>
      <c r="D147" s="279">
        <f>'Etanol (transposta)'!V145/1000000</f>
        <v>6.1700000000000009E-5</v>
      </c>
      <c r="E147" s="239">
        <f>'Etanol (transposta)'!H145</f>
        <v>24.8</v>
      </c>
      <c r="F147" s="239">
        <f>'Etanol (transposta)'!Q145</f>
        <v>25.7</v>
      </c>
      <c r="G147" s="282">
        <f>'Etanol (transposta)'!F145/100</f>
        <v>0.96930000000000005</v>
      </c>
      <c r="H147" s="282">
        <f t="shared" si="36"/>
        <v>0.96930000000000005</v>
      </c>
      <c r="I147" s="284">
        <f t="shared" si="32"/>
        <v>1.2949585242156001E-3</v>
      </c>
      <c r="J147" s="279">
        <f t="shared" si="33"/>
        <v>1.3368787427646002E-3</v>
      </c>
      <c r="K147" s="234">
        <f>'Etanol (transposta)'!CI145</f>
        <v>2801923.33</v>
      </c>
      <c r="L147" s="21">
        <f>'Etanol (transposta)'!CL145</f>
        <v>5.62</v>
      </c>
      <c r="M147" s="21">
        <f>'Etanol (transposta)'!CK145</f>
        <v>76.53</v>
      </c>
      <c r="N147" s="234">
        <f t="shared" si="37"/>
        <v>15746809.114600001</v>
      </c>
      <c r="O147" s="234">
        <f t="shared" si="38"/>
        <v>214431192.44490001</v>
      </c>
      <c r="P147" s="234">
        <f t="shared" si="39"/>
        <v>20391.464692147176</v>
      </c>
      <c r="Q147" s="234">
        <f t="shared" si="40"/>
        <v>286668.50296525197</v>
      </c>
      <c r="R147" s="234">
        <f t="shared" si="34"/>
        <v>307059.96765739913</v>
      </c>
      <c r="S147" s="256"/>
      <c r="T147" s="234">
        <v>237.99</v>
      </c>
      <c r="U147" s="234">
        <v>31.22</v>
      </c>
      <c r="V147" s="234">
        <f t="shared" si="43"/>
        <v>269.21000000000004</v>
      </c>
      <c r="W147" s="234">
        <f t="shared" si="41"/>
        <v>40428.605126011033</v>
      </c>
      <c r="X147" s="234">
        <f t="shared" si="42"/>
        <v>318163.77199054719</v>
      </c>
      <c r="Y147" s="234">
        <f t="shared" si="35"/>
        <v>358592.3771165582</v>
      </c>
      <c r="AC147" s="262" t="s">
        <v>1844</v>
      </c>
      <c r="AD147" s="264">
        <v>559089.938748413</v>
      </c>
      <c r="AE147" s="271"/>
      <c r="AF147" s="262" t="s">
        <v>1844</v>
      </c>
      <c r="AG147" s="264">
        <v>1428708.6890664226</v>
      </c>
    </row>
    <row r="148" spans="2:33" ht="20.45" customHeight="1" x14ac:dyDescent="0.25">
      <c r="B148" s="136" t="s">
        <v>716</v>
      </c>
      <c r="C148" s="279">
        <f>'Etanol (transposta)'!M146/1000000</f>
        <v>6.2799999999999995E-5</v>
      </c>
      <c r="D148" s="279">
        <f>'Etanol (transposta)'!V146/1000000</f>
        <v>6.3200000000000005E-5</v>
      </c>
      <c r="E148" s="239">
        <f>'Etanol (transposta)'!H146</f>
        <v>24.6</v>
      </c>
      <c r="F148" s="239">
        <f>'Etanol (transposta)'!Q146</f>
        <v>24.2</v>
      </c>
      <c r="G148" s="282">
        <f>'Etanol (transposta)'!F146/100</f>
        <v>0.96719999999999995</v>
      </c>
      <c r="H148" s="282">
        <f t="shared" si="36"/>
        <v>0.96719999999999995</v>
      </c>
      <c r="I148" s="284">
        <f t="shared" si="32"/>
        <v>1.2962812654271998E-3</v>
      </c>
      <c r="J148" s="279">
        <f t="shared" si="33"/>
        <v>1.3664130689664E-3</v>
      </c>
      <c r="K148" s="234">
        <f>'Etanol (transposta)'!CI146</f>
        <v>2735617.46</v>
      </c>
      <c r="L148" s="21">
        <f>'Etanol (transposta)'!CL146</f>
        <v>33.81</v>
      </c>
      <c r="M148" s="21">
        <f>'Etanol (transposta)'!CK146</f>
        <v>12.39</v>
      </c>
      <c r="N148" s="234">
        <f t="shared" si="37"/>
        <v>92491226.322600007</v>
      </c>
      <c r="O148" s="234">
        <f t="shared" si="38"/>
        <v>33894300.329400003</v>
      </c>
      <c r="P148" s="234">
        <f t="shared" si="39"/>
        <v>119894.64389837347</v>
      </c>
      <c r="Q148" s="234">
        <f t="shared" si="40"/>
        <v>46313.61493356432</v>
      </c>
      <c r="R148" s="234">
        <f t="shared" si="34"/>
        <v>166208.2588319378</v>
      </c>
      <c r="S148" s="256"/>
      <c r="T148" s="234">
        <v>22.26</v>
      </c>
      <c r="U148" s="234">
        <v>108.11</v>
      </c>
      <c r="V148" s="234">
        <f t="shared" si="43"/>
        <v>130.37</v>
      </c>
      <c r="W148" s="234">
        <f t="shared" si="41"/>
        <v>140140.96760533456</v>
      </c>
      <c r="X148" s="234">
        <f t="shared" si="42"/>
        <v>30416.354915192067</v>
      </c>
      <c r="Y148" s="234">
        <f t="shared" si="35"/>
        <v>170557.32252052662</v>
      </c>
      <c r="AC148" s="265" t="s">
        <v>1845</v>
      </c>
      <c r="AD148" s="266">
        <f>SUM(AD136:AD147)</f>
        <v>4570531.9623593567</v>
      </c>
      <c r="AE148" s="272"/>
      <c r="AF148" s="265" t="s">
        <v>1845</v>
      </c>
      <c r="AG148" s="266">
        <f>SUM(AG136:AG147)</f>
        <v>10699905.30810394</v>
      </c>
    </row>
    <row r="149" spans="2:33" ht="20.45" customHeight="1" x14ac:dyDescent="0.25">
      <c r="B149" s="136" t="s">
        <v>1925</v>
      </c>
      <c r="C149" s="279">
        <f>'Etanol (transposta)'!M147/1000000</f>
        <v>5.9549999999999997E-5</v>
      </c>
      <c r="D149" s="279">
        <v>0</v>
      </c>
      <c r="E149" s="239">
        <f>'Etanol (transposta)'!H147</f>
        <v>27.85</v>
      </c>
      <c r="F149" s="239">
        <f>'Etanol (transposta)'!Q147</f>
        <v>0.44</v>
      </c>
      <c r="G149" s="282">
        <f>'Etanol (transposta)'!F147/100</f>
        <v>0.9323999999999999</v>
      </c>
      <c r="H149" s="282">
        <f t="shared" ref="H149" si="44">G149</f>
        <v>0.9323999999999999</v>
      </c>
      <c r="I149" s="284">
        <f t="shared" ref="I149" si="45">C149*$AE$36*G149</f>
        <v>1.1849699674763997E-3</v>
      </c>
      <c r="J149" s="279">
        <f t="shared" ref="J149" si="46">D149*$AE$39*H149</f>
        <v>0</v>
      </c>
      <c r="K149" s="234">
        <f>'Etanol (transposta)'!CI147</f>
        <v>808595.14</v>
      </c>
      <c r="L149" s="21">
        <f>'Etanol (transposta)'!CL147</f>
        <v>81.16</v>
      </c>
      <c r="M149" s="21">
        <f>'Etanol (transposta)'!CK147</f>
        <v>0</v>
      </c>
      <c r="N149" s="234">
        <f t="shared" ref="N149" si="47">K149*L149</f>
        <v>65625581.562399998</v>
      </c>
      <c r="O149" s="234">
        <f t="shared" ref="O149" si="48">M149*K149</f>
        <v>0</v>
      </c>
      <c r="P149" s="234">
        <f t="shared" ref="P149" si="49">I149*N149</f>
        <v>77764.343249616941</v>
      </c>
      <c r="Q149" s="234">
        <f t="shared" ref="Q149" si="50">J149*O149</f>
        <v>0</v>
      </c>
      <c r="R149" s="234">
        <f t="shared" ref="R149" si="51">P149+Q149</f>
        <v>77764.343249616941</v>
      </c>
      <c r="S149" s="256"/>
      <c r="T149" s="234"/>
      <c r="U149" s="234">
        <v>67.61</v>
      </c>
      <c r="V149" s="234">
        <f t="shared" si="43"/>
        <v>67.61</v>
      </c>
      <c r="W149" s="234">
        <f t="shared" si="41"/>
        <v>80115.819501079372</v>
      </c>
      <c r="X149" s="234">
        <f t="shared" si="42"/>
        <v>0</v>
      </c>
      <c r="Y149" s="234">
        <f t="shared" si="35"/>
        <v>80115.819501079372</v>
      </c>
      <c r="Z149" s="370"/>
      <c r="AA149" s="272"/>
    </row>
    <row r="150" spans="2:33" ht="20.45" customHeight="1" x14ac:dyDescent="0.25">
      <c r="B150" s="33" t="s">
        <v>1961</v>
      </c>
      <c r="C150" s="279">
        <f>'Etanol (transposta)'!M148/1000000</f>
        <v>6.3200000000000005E-5</v>
      </c>
      <c r="D150" s="279">
        <f>'Etanol (transposta)'!V148/1000000</f>
        <v>6.3600000000000001E-5</v>
      </c>
      <c r="E150" s="239">
        <f>'Etanol (transposta)'!H148</f>
        <v>24.2</v>
      </c>
      <c r="F150" s="239">
        <f>'Etanol (transposta)'!Q148</f>
        <v>23.8</v>
      </c>
      <c r="G150" s="282"/>
      <c r="H150" s="282">
        <f t="shared" ref="H150" si="52">G150</f>
        <v>0</v>
      </c>
      <c r="I150" s="284">
        <f t="shared" ref="I150" si="53">C150*$AE$36*G150</f>
        <v>0</v>
      </c>
      <c r="J150" s="279">
        <f t="shared" ref="J150" si="54">D150*$AE$39*H150</f>
        <v>0</v>
      </c>
      <c r="K150" s="234">
        <f>'Etanol (transposta)'!CI148</f>
        <v>1209530.08</v>
      </c>
      <c r="L150" s="21">
        <f>'Etanol (transposta)'!CL148</f>
        <v>17.97</v>
      </c>
      <c r="M150" s="21">
        <f>'Etanol (transposta)'!CK148</f>
        <v>17.32</v>
      </c>
      <c r="N150" s="234">
        <f t="shared" ref="N150" si="55">K150*L150</f>
        <v>21735255.537599999</v>
      </c>
      <c r="O150" s="234">
        <f t="shared" ref="O150" si="56">M150*K150</f>
        <v>20949060.985600002</v>
      </c>
      <c r="P150" s="234"/>
      <c r="Q150" s="234"/>
      <c r="R150" s="234">
        <f t="shared" ref="R150" si="57">P150+Q150</f>
        <v>0</v>
      </c>
      <c r="S150" s="256"/>
      <c r="T150" s="234">
        <v>13.7</v>
      </c>
      <c r="U150" s="234">
        <v>19.68</v>
      </c>
      <c r="V150" s="234">
        <f t="shared" si="43"/>
        <v>33.379999999999995</v>
      </c>
      <c r="W150" s="234">
        <f t="shared" si="41"/>
        <v>0</v>
      </c>
      <c r="X150" s="234">
        <f t="shared" si="42"/>
        <v>0</v>
      </c>
      <c r="Y150" s="234">
        <f t="shared" si="35"/>
        <v>0</v>
      </c>
      <c r="Z150" s="370"/>
      <c r="AA150" s="272"/>
      <c r="AD150" s="265" t="s">
        <v>1845</v>
      </c>
      <c r="AE150" s="266">
        <f>AD148+AG148</f>
        <v>15270437.270463295</v>
      </c>
    </row>
    <row r="152" spans="2:33" x14ac:dyDescent="0.25">
      <c r="B152" s="259" t="s">
        <v>1830</v>
      </c>
      <c r="C152" s="260"/>
      <c r="D152" s="260"/>
      <c r="E152" s="260"/>
      <c r="F152" s="260"/>
      <c r="G152" s="260"/>
      <c r="H152" s="260"/>
      <c r="I152" s="260"/>
      <c r="J152" s="260"/>
      <c r="K152" s="260"/>
      <c r="L152" s="260"/>
      <c r="M152" s="260"/>
      <c r="N152" s="260"/>
      <c r="O152" s="260"/>
      <c r="P152" s="261">
        <f>SUM(P6:P148)</f>
        <v>16596265.84059554</v>
      </c>
      <c r="Q152" s="261">
        <f>SUM(Q6:Q148)</f>
        <v>7337529.1078511532</v>
      </c>
      <c r="R152" s="389">
        <f>SUM(R6:R148)</f>
        <v>23933794.948446695</v>
      </c>
      <c r="S152" s="390"/>
      <c r="T152" s="261"/>
      <c r="U152" s="261"/>
      <c r="V152" s="261"/>
      <c r="W152" s="261"/>
      <c r="X152" s="261"/>
      <c r="Y152" s="261"/>
    </row>
    <row r="153" spans="2:33" x14ac:dyDescent="0.25">
      <c r="N153" t="s">
        <v>2592</v>
      </c>
      <c r="Q153" s="388"/>
      <c r="W153" s="388"/>
    </row>
    <row r="154" spans="2:33" x14ac:dyDescent="0.25">
      <c r="Q154" s="255"/>
      <c r="R154" s="255"/>
      <c r="T154" s="255"/>
      <c r="U154" s="255"/>
      <c r="V154" s="255"/>
      <c r="W154" s="255"/>
    </row>
    <row r="158" spans="2:33" ht="15.75" thickBot="1" x14ac:dyDescent="0.3"/>
    <row r="159" spans="2:33" x14ac:dyDescent="0.25">
      <c r="C159" s="405">
        <f>LARGE(C6:C150,1)*1000000</f>
        <v>71.599999999999994</v>
      </c>
      <c r="D159" s="405">
        <f>LARGE(D6:D150,1)*1000000</f>
        <v>70.5</v>
      </c>
      <c r="E159" s="416"/>
      <c r="F159" s="416"/>
      <c r="G159" s="422">
        <f>LARGE(G6:G150,1)</f>
        <v>1</v>
      </c>
      <c r="H159" s="416"/>
      <c r="I159" s="416"/>
      <c r="J159" s="416"/>
      <c r="K159" s="416"/>
      <c r="L159" s="416"/>
      <c r="M159" s="416"/>
      <c r="N159" s="416">
        <f t="shared" ref="N159:O159" si="58">LARGE(N6:N150,1)</f>
        <v>2745369397.0664997</v>
      </c>
      <c r="O159" s="416">
        <f t="shared" si="58"/>
        <v>353289366.12939996</v>
      </c>
      <c r="P159" s="416">
        <f>LARGE(P6:P150,1)</f>
        <v>2833416.3344701198</v>
      </c>
      <c r="Q159" s="416">
        <f>LARGE(Q6:Q150,1)</f>
        <v>383823.49924137484</v>
      </c>
      <c r="R159" s="401" t="s">
        <v>2711</v>
      </c>
    </row>
    <row r="160" spans="2:33" x14ac:dyDescent="0.25">
      <c r="C160" s="404" cm="1">
        <f t="array" ref="C160">SMALL(IF(C6:C150=0,"",C6:C150),1)*1000000</f>
        <v>45.9</v>
      </c>
      <c r="D160" s="404" cm="1">
        <f t="array" ref="D160">SMALL(IF(D6:D150=0,"",D6:D150),1)*1000000</f>
        <v>46.3</v>
      </c>
      <c r="E160" s="417"/>
      <c r="F160" s="417"/>
      <c r="G160" s="423" cm="1">
        <f t="array" ref="G160">SMALL(IF(G6:G150=0,"",G6:G150),1)</f>
        <v>0.42180000000000001</v>
      </c>
      <c r="H160" s="417"/>
      <c r="I160" s="417"/>
      <c r="J160" s="417"/>
      <c r="K160" s="417"/>
      <c r="L160" s="417"/>
      <c r="M160" s="417"/>
      <c r="N160" s="417" cm="1">
        <f t="array" ref="N160">SMALL(IF(N6:N150=0,"",N6:N150),1)</f>
        <v>56149.4781</v>
      </c>
      <c r="O160" s="417" cm="1">
        <f t="array" ref="O160">SMALL(IF(O6:O150=0,"",O6:O150),1)</f>
        <v>582027.64409999992</v>
      </c>
      <c r="P160" s="417" cm="1">
        <f t="array" ref="P160">SMALL(IF(P6:P150=0,"",P6:P150),1)</f>
        <v>60.457690871151286</v>
      </c>
      <c r="Q160" s="417" cm="1">
        <f t="array" ref="Q160">SMALL(IF(Q6:Q150=0,"",Q6:Q150),1)</f>
        <v>375.19621208210077</v>
      </c>
      <c r="R160" s="402" t="s">
        <v>2712</v>
      </c>
    </row>
    <row r="161" spans="3:18" ht="15.75" thickBot="1" x14ac:dyDescent="0.3">
      <c r="C161" s="407">
        <f>AVERAGEIF(C6:C150,"&lt;&gt;0")*1000000</f>
        <v>59.336896551724145</v>
      </c>
      <c r="D161" s="407">
        <f>AVERAGEIF(D6:D150,"&lt;&gt;0")*1000000</f>
        <v>60.280999999999999</v>
      </c>
      <c r="E161" s="418"/>
      <c r="F161" s="418"/>
      <c r="G161" s="424">
        <f t="shared" ref="G161:P161" si="59">AVERAGEIF(G6:G150,"&lt;&gt;0")</f>
        <v>0.92058749999999956</v>
      </c>
      <c r="H161" s="418"/>
      <c r="I161" s="418"/>
      <c r="J161" s="418"/>
      <c r="K161" s="418"/>
      <c r="L161" s="418"/>
      <c r="M161" s="418"/>
      <c r="N161" s="418">
        <f t="shared" si="59"/>
        <v>104222214.6155625</v>
      </c>
      <c r="O161" s="418">
        <f t="shared" si="59"/>
        <v>61468055.650042012</v>
      </c>
      <c r="P161" s="418">
        <f t="shared" si="59"/>
        <v>131291.57625074926</v>
      </c>
      <c r="Q161" s="418">
        <f>AVERAGEIF(Q6:Q150,"&lt;&gt;0")</f>
        <v>83381.012589217644</v>
      </c>
      <c r="R161" s="403" t="s">
        <v>2713</v>
      </c>
    </row>
  </sheetData>
  <mergeCells count="2">
    <mergeCell ref="T4:Y4"/>
    <mergeCell ref="T3:Y3"/>
  </mergeCells>
  <hyperlinks>
    <hyperlink ref="T4" r:id="rId1" xr:uid="{E6CBE961-E142-49BA-AC53-1DBF8EF0DD33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BA35-4556-4A08-B51D-8437A62B91D5}">
  <dimension ref="A1:K164"/>
  <sheetViews>
    <sheetView topLeftCell="C1" zoomScale="136" workbookViewId="0">
      <selection activeCell="I8" sqref="I8"/>
    </sheetView>
  </sheetViews>
  <sheetFormatPr defaultColWidth="8.85546875" defaultRowHeight="15" x14ac:dyDescent="0.25"/>
  <cols>
    <col min="1" max="1" width="34.42578125" bestFit="1" customWidth="1"/>
    <col min="2" max="2" width="41.5703125" bestFit="1" customWidth="1"/>
    <col min="3" max="3" width="30.7109375" bestFit="1" customWidth="1"/>
    <col min="4" max="4" width="38.5703125" bestFit="1" customWidth="1"/>
    <col min="5" max="5" width="35.7109375" bestFit="1" customWidth="1"/>
    <col min="6" max="6" width="20.7109375" bestFit="1" customWidth="1"/>
    <col min="7" max="7" width="22.7109375" bestFit="1" customWidth="1"/>
    <col min="8" max="8" width="23.42578125" bestFit="1" customWidth="1"/>
    <col min="9" max="34" width="24.42578125" bestFit="1" customWidth="1"/>
    <col min="35" max="35" width="23.140625" bestFit="1" customWidth="1"/>
    <col min="36" max="36" width="29.7109375" bestFit="1" customWidth="1"/>
    <col min="37" max="37" width="10.42578125" bestFit="1" customWidth="1"/>
    <col min="38" max="38" width="10.85546875" bestFit="1" customWidth="1"/>
    <col min="39" max="39" width="13.42578125" bestFit="1" customWidth="1"/>
    <col min="40" max="40" width="8.85546875" bestFit="1" customWidth="1"/>
    <col min="41" max="41" width="10.28515625" bestFit="1" customWidth="1"/>
    <col min="42" max="42" width="13.42578125" bestFit="1" customWidth="1"/>
    <col min="43" max="43" width="7.42578125" bestFit="1" customWidth="1"/>
    <col min="44" max="44" width="10.85546875" bestFit="1" customWidth="1"/>
    <col min="45" max="45" width="13.42578125" bestFit="1" customWidth="1"/>
    <col min="46" max="46" width="11.85546875" bestFit="1" customWidth="1"/>
    <col min="47" max="47" width="14.42578125" bestFit="1" customWidth="1"/>
    <col min="48" max="48" width="23.85546875" bestFit="1" customWidth="1"/>
    <col min="49" max="49" width="27" bestFit="1" customWidth="1"/>
    <col min="50" max="50" width="11.85546875" bestFit="1" customWidth="1"/>
    <col min="51" max="51" width="10.7109375" bestFit="1" customWidth="1"/>
    <col min="52" max="52" width="10.85546875" bestFit="1" customWidth="1"/>
    <col min="53" max="53" width="13.42578125" bestFit="1" customWidth="1"/>
    <col min="54" max="54" width="10.42578125" bestFit="1" customWidth="1"/>
    <col min="55" max="55" width="9.42578125" bestFit="1" customWidth="1"/>
    <col min="56" max="56" width="11.85546875" bestFit="1" customWidth="1"/>
    <col min="57" max="57" width="14.42578125" bestFit="1" customWidth="1"/>
    <col min="58" max="58" width="11.42578125" bestFit="1" customWidth="1"/>
    <col min="59" max="59" width="9.42578125" bestFit="1" customWidth="1"/>
    <col min="60" max="60" width="14" bestFit="1" customWidth="1"/>
    <col min="61" max="61" width="13.42578125" bestFit="1" customWidth="1"/>
    <col min="62" max="62" width="7.42578125" bestFit="1" customWidth="1"/>
    <col min="63" max="63" width="17.28515625" bestFit="1" customWidth="1"/>
    <col min="64" max="64" width="23.85546875" bestFit="1" customWidth="1"/>
    <col min="65" max="65" width="27" bestFit="1" customWidth="1"/>
    <col min="66" max="67" width="11.85546875" bestFit="1" customWidth="1"/>
    <col min="68" max="68" width="10.7109375" bestFit="1" customWidth="1"/>
  </cols>
  <sheetData>
    <row r="1" spans="1:11" x14ac:dyDescent="0.25">
      <c r="A1" s="34" t="s">
        <v>2714</v>
      </c>
      <c r="B1" t="s">
        <v>302</v>
      </c>
    </row>
    <row r="3" spans="1:11" x14ac:dyDescent="0.25">
      <c r="A3" t="s">
        <v>2740</v>
      </c>
      <c r="B3" t="s">
        <v>2739</v>
      </c>
      <c r="C3" t="s">
        <v>2738</v>
      </c>
      <c r="D3" t="s">
        <v>2737</v>
      </c>
      <c r="E3" t="s">
        <v>2741</v>
      </c>
      <c r="F3" t="s">
        <v>2742</v>
      </c>
      <c r="G3" t="s">
        <v>2747</v>
      </c>
      <c r="H3" t="s">
        <v>2735</v>
      </c>
      <c r="I3" t="s">
        <v>2736</v>
      </c>
      <c r="J3" t="s">
        <v>2748</v>
      </c>
      <c r="K3" t="s">
        <v>2749</v>
      </c>
    </row>
    <row r="4" spans="1:11" x14ac:dyDescent="0.25">
      <c r="A4" s="36">
        <v>6.5099999999999997E-5</v>
      </c>
      <c r="B4" s="36">
        <v>0</v>
      </c>
      <c r="C4" s="315">
        <v>1</v>
      </c>
      <c r="D4" s="147">
        <v>167346164.43540001</v>
      </c>
      <c r="E4" s="147">
        <v>0</v>
      </c>
      <c r="F4" s="147">
        <v>0</v>
      </c>
      <c r="G4" s="147">
        <v>232498.45121738123</v>
      </c>
      <c r="H4" s="425">
        <f>GETPIVOTDATA("Média de NEEA Hidratado t CO2 eq/MJ",$A$3)*1000000</f>
        <v>65.099999999999994</v>
      </c>
      <c r="I4" s="425">
        <f>GETPIVOTDATA("Média de NEEA Anidro t CO2 eq/MJ",$A$3)*1000000</f>
        <v>0</v>
      </c>
      <c r="J4" s="147">
        <f>('CBIOs Etanol'!C159*GETPIVOTDATA("Média de Eligibilidade Hidratado %",$A$3)*GETPIVOTDATA("Média de Prod. calc, Renovacalc Hidratado l",$A$3)*'CBIOs Etanol'!AE36/1000000)-GETPIVOTDATA("Soma de CBIOs Hidratado",$A$3)</f>
        <v>23214.131073932076</v>
      </c>
      <c r="K4" s="147">
        <f>('CBIOs Etanol'!D159*GETPIVOTDATA("Média de Eligibilidade Hidratado %",$A$3)*GETPIVOTDATA("Média de Prod. calc, Renovacalc Anidro l",$A$3)*'CBIOs Etanol'!AE39/1000000)-GETPIVOTDATA("Média de CBIOs Anidro",$A$3)</f>
        <v>0</v>
      </c>
    </row>
    <row r="19" spans="1:3" x14ac:dyDescent="0.25">
      <c r="A19" s="409" t="s">
        <v>2714</v>
      </c>
      <c r="B19" s="310" t="s">
        <v>2715</v>
      </c>
      <c r="C19" s="410" t="s">
        <v>2716</v>
      </c>
    </row>
    <row r="20" spans="1:3" x14ac:dyDescent="0.25">
      <c r="A20" s="428" t="s">
        <v>469</v>
      </c>
      <c r="B20" s="426">
        <f>'CBIOs Etanol'!C69*1000000</f>
        <v>71.599999999999994</v>
      </c>
      <c r="C20" s="426">
        <f>'CBIOs Etanol'!D69*1000000</f>
        <v>0</v>
      </c>
    </row>
    <row r="21" spans="1:3" ht="30" x14ac:dyDescent="0.25">
      <c r="A21" s="429" t="s">
        <v>487</v>
      </c>
      <c r="B21" s="426">
        <f>'CBIOs Etanol'!C74*1000000</f>
        <v>70.2</v>
      </c>
      <c r="C21" s="426">
        <f>'CBIOs Etanol'!D74*1000000</f>
        <v>70.5</v>
      </c>
    </row>
    <row r="22" spans="1:3" x14ac:dyDescent="0.25">
      <c r="A22" s="429" t="s">
        <v>414</v>
      </c>
      <c r="B22" s="426">
        <f>'CBIOs Etanol'!C51*1000000</f>
        <v>70.099999999999994</v>
      </c>
      <c r="C22" s="426">
        <f>'CBIOs Etanol'!D51*1000000</f>
        <v>70.5</v>
      </c>
    </row>
    <row r="23" spans="1:3" x14ac:dyDescent="0.25">
      <c r="A23" s="430" t="s">
        <v>370</v>
      </c>
      <c r="B23" s="426">
        <f>'CBIOs Etanol'!C40*1000000</f>
        <v>69.400000000000006</v>
      </c>
      <c r="C23" s="426">
        <f>'CBIOs Etanol'!D40*1000000</f>
        <v>0</v>
      </c>
    </row>
    <row r="24" spans="1:3" x14ac:dyDescent="0.25">
      <c r="A24" s="429" t="s">
        <v>461</v>
      </c>
      <c r="B24" s="426">
        <f>'CBIOs Etanol'!C67*1000000</f>
        <v>68.5</v>
      </c>
      <c r="C24" s="426">
        <f>'CBIOs Etanol'!D67*1000000</f>
        <v>68.900000000000006</v>
      </c>
    </row>
    <row r="25" spans="1:3" x14ac:dyDescent="0.25">
      <c r="A25" s="429" t="s">
        <v>641</v>
      </c>
      <c r="B25" s="426">
        <f>'CBIOs Etanol'!C123*1000000</f>
        <v>68.2</v>
      </c>
      <c r="C25" s="426">
        <f>'CBIOs Etanol'!D123*1000000</f>
        <v>68.3</v>
      </c>
    </row>
    <row r="26" spans="1:3" ht="30" x14ac:dyDescent="0.25">
      <c r="A26" s="429" t="s">
        <v>652</v>
      </c>
      <c r="B26" s="426">
        <f>'CBIOs Etanol'!C126*1000000</f>
        <v>67.3</v>
      </c>
      <c r="C26" s="426">
        <f>'CBIOs Etanol'!D126*1000000</f>
        <v>68</v>
      </c>
    </row>
    <row r="27" spans="1:3" ht="30" x14ac:dyDescent="0.25">
      <c r="A27" s="412" t="s">
        <v>274</v>
      </c>
      <c r="B27" s="426">
        <f>'CBIOs Etanol'!C11*1000000</f>
        <v>67.099999999999994</v>
      </c>
      <c r="C27" s="426">
        <f>'CBIOs Etanol'!D11*1000000</f>
        <v>67.5</v>
      </c>
    </row>
    <row r="28" spans="1:3" ht="30" x14ac:dyDescent="0.25">
      <c r="A28" s="429" t="s">
        <v>274</v>
      </c>
      <c r="B28" s="426">
        <f>'CBIOs Etanol'!C133*1000000</f>
        <v>67.099999999999994</v>
      </c>
      <c r="C28" s="426">
        <f>'CBIOs Etanol'!D133*1000000</f>
        <v>67.5</v>
      </c>
    </row>
    <row r="29" spans="1:3" x14ac:dyDescent="0.25">
      <c r="A29" s="429" t="s">
        <v>333</v>
      </c>
      <c r="B29" s="426">
        <f>'CBIOs Etanol'!C30*1000000</f>
        <v>67</v>
      </c>
      <c r="C29" s="426">
        <f>'CBIOs Etanol'!D30*1000000</f>
        <v>0</v>
      </c>
    </row>
    <row r="30" spans="1:3" x14ac:dyDescent="0.25">
      <c r="A30" s="429" t="s">
        <v>477</v>
      </c>
      <c r="B30" s="426">
        <f>'CBIOs Etanol'!C71*1000000</f>
        <v>67</v>
      </c>
      <c r="C30" s="426">
        <f>'CBIOs Etanol'!D71*1000000</f>
        <v>67.099999999999994</v>
      </c>
    </row>
    <row r="31" spans="1:3" x14ac:dyDescent="0.25">
      <c r="A31" s="429" t="s">
        <v>598</v>
      </c>
      <c r="B31" s="426">
        <f>'CBIOs Etanol'!C110*1000000</f>
        <v>67</v>
      </c>
      <c r="C31" s="426">
        <f>'CBIOs Etanol'!D110*1000000</f>
        <v>0</v>
      </c>
    </row>
    <row r="32" spans="1:3" ht="30" x14ac:dyDescent="0.25">
      <c r="A32" s="429" t="s">
        <v>316</v>
      </c>
      <c r="B32" s="426">
        <f>'CBIOs Etanol'!C26*1000000</f>
        <v>66.8</v>
      </c>
      <c r="C32" s="426">
        <f>'CBIOs Etanol'!D26*1000000</f>
        <v>67.099999999999994</v>
      </c>
    </row>
    <row r="33" spans="1:3" ht="30" x14ac:dyDescent="0.25">
      <c r="A33" s="429" t="s">
        <v>316</v>
      </c>
      <c r="B33" s="426">
        <f>'CBIOs Etanol'!C81*1000000</f>
        <v>66.8</v>
      </c>
      <c r="C33" s="426">
        <f>'CBIOs Etanol'!D81*1000000</f>
        <v>67.099999999999994</v>
      </c>
    </row>
    <row r="34" spans="1:3" x14ac:dyDescent="0.25">
      <c r="A34" s="429" t="s">
        <v>602</v>
      </c>
      <c r="B34" s="426">
        <f>'CBIOs Etanol'!C111*1000000</f>
        <v>66.599999999999994</v>
      </c>
      <c r="C34" s="426">
        <f>'CBIOs Etanol'!D111*1000000</f>
        <v>67</v>
      </c>
    </row>
    <row r="35" spans="1:3" x14ac:dyDescent="0.25">
      <c r="A35" s="429" t="s">
        <v>606</v>
      </c>
      <c r="B35" s="426">
        <f>'CBIOs Etanol'!C112*1000000</f>
        <v>66.3</v>
      </c>
      <c r="C35" s="426">
        <f>'CBIOs Etanol'!D112*1000000</f>
        <v>66.599999999999994</v>
      </c>
    </row>
    <row r="36" spans="1:3" x14ac:dyDescent="0.25">
      <c r="A36" s="429" t="s">
        <v>504</v>
      </c>
      <c r="B36" s="426">
        <f>'CBIOs Etanol'!C79*1000000</f>
        <v>66.2</v>
      </c>
      <c r="C36" s="426">
        <f>'CBIOs Etanol'!D79*1000000</f>
        <v>66.599999999999994</v>
      </c>
    </row>
    <row r="37" spans="1:3" ht="30" x14ac:dyDescent="0.25">
      <c r="A37" s="429" t="s">
        <v>689</v>
      </c>
      <c r="B37" s="426">
        <f>'CBIOs Etanol'!C139*1000000</f>
        <v>66.2</v>
      </c>
      <c r="C37" s="426">
        <f>'CBIOs Etanol'!D139*1000000</f>
        <v>66.599999999999994</v>
      </c>
    </row>
    <row r="38" spans="1:3" x14ac:dyDescent="0.25">
      <c r="A38" s="429" t="s">
        <v>546</v>
      </c>
      <c r="B38" s="426">
        <f>'CBIOs Etanol'!C97*1000000</f>
        <v>66.099999999999994</v>
      </c>
      <c r="C38" s="426">
        <f>'CBIOs Etanol'!D97*1000000</f>
        <v>66.400000000000006</v>
      </c>
    </row>
    <row r="39" spans="1:3" ht="30" x14ac:dyDescent="0.25">
      <c r="A39" s="429" t="s">
        <v>485</v>
      </c>
      <c r="B39" s="426">
        <f>'CBIOs Etanol'!C73*1000000</f>
        <v>65.900000000000006</v>
      </c>
      <c r="C39" s="426">
        <f>'CBIOs Etanol'!D73*1000000</f>
        <v>66.2</v>
      </c>
    </row>
    <row r="40" spans="1:3" ht="30" x14ac:dyDescent="0.25">
      <c r="A40" s="429" t="s">
        <v>702</v>
      </c>
      <c r="B40" s="426">
        <f>'CBIOs Etanol'!C143*1000000</f>
        <v>65.5</v>
      </c>
      <c r="C40" s="426">
        <f>'CBIOs Etanol'!D143*1000000</f>
        <v>66.099999999999994</v>
      </c>
    </row>
    <row r="41" spans="1:3" x14ac:dyDescent="0.25">
      <c r="A41" s="429" t="s">
        <v>328</v>
      </c>
      <c r="B41" s="426">
        <f>'CBIOs Etanol'!C29*1000000</f>
        <v>65.400000000000006</v>
      </c>
      <c r="C41" s="426">
        <f>'CBIOs Etanol'!D29*1000000</f>
        <v>0</v>
      </c>
    </row>
    <row r="42" spans="1:3" x14ac:dyDescent="0.25">
      <c r="A42" s="429" t="s">
        <v>500</v>
      </c>
      <c r="B42" s="426">
        <f>'CBIOs Etanol'!C78*1000000</f>
        <v>65.2</v>
      </c>
      <c r="C42" s="426">
        <f>'CBIOs Etanol'!D78*1000000</f>
        <v>65.599999999999994</v>
      </c>
    </row>
    <row r="43" spans="1:3" ht="30" x14ac:dyDescent="0.25">
      <c r="A43" s="429" t="s">
        <v>302</v>
      </c>
      <c r="B43" s="426">
        <f>'CBIOs Etanol'!C22*1000000</f>
        <v>65.099999999999994</v>
      </c>
      <c r="C43" s="426">
        <f>'CBIOs Etanol'!D22*1000000</f>
        <v>0</v>
      </c>
    </row>
    <row r="44" spans="1:3" ht="30" x14ac:dyDescent="0.25">
      <c r="A44" s="429" t="s">
        <v>693</v>
      </c>
      <c r="B44" s="426">
        <f>'CBIOs Etanol'!C140*1000000</f>
        <v>65</v>
      </c>
      <c r="C44" s="426">
        <f>'CBIOs Etanol'!D140*1000000</f>
        <v>65.400000000000006</v>
      </c>
    </row>
    <row r="45" spans="1:3" ht="45" x14ac:dyDescent="0.25">
      <c r="A45" s="429" t="s">
        <v>669</v>
      </c>
      <c r="B45" s="426">
        <f>'CBIOs Etanol'!C132*1000000</f>
        <v>64.8</v>
      </c>
      <c r="C45" s="426">
        <f>'CBIOs Etanol'!D132*1000000</f>
        <v>65</v>
      </c>
    </row>
    <row r="46" spans="1:3" x14ac:dyDescent="0.25">
      <c r="A46" s="429" t="s">
        <v>611</v>
      </c>
      <c r="B46" s="426">
        <f>'CBIOs Etanol'!C113*1000000</f>
        <v>64.400000000000006</v>
      </c>
      <c r="C46" s="426">
        <f>'CBIOs Etanol'!D113*1000000</f>
        <v>64.8</v>
      </c>
    </row>
    <row r="47" spans="1:3" ht="30" x14ac:dyDescent="0.25">
      <c r="A47" s="429" t="s">
        <v>395</v>
      </c>
      <c r="B47" s="426">
        <f>'CBIOs Etanol'!C46*1000000</f>
        <v>64.3</v>
      </c>
      <c r="C47" s="426">
        <f>'CBIOs Etanol'!D46*1000000</f>
        <v>64.7</v>
      </c>
    </row>
    <row r="48" spans="1:3" ht="30" x14ac:dyDescent="0.25">
      <c r="A48" s="429" t="s">
        <v>453</v>
      </c>
      <c r="B48" s="426">
        <f>'CBIOs Etanol'!C65*1000000</f>
        <v>64.099999999999994</v>
      </c>
      <c r="C48" s="426">
        <f>'CBIOs Etanol'!D65*1000000</f>
        <v>64.5</v>
      </c>
    </row>
    <row r="49" spans="1:3" x14ac:dyDescent="0.25">
      <c r="A49" s="429" t="s">
        <v>648</v>
      </c>
      <c r="B49" s="426">
        <f>'CBIOs Etanol'!C125*1000000</f>
        <v>64.099999999999994</v>
      </c>
      <c r="C49" s="426">
        <f>'CBIOs Etanol'!D125*1000000</f>
        <v>64.3</v>
      </c>
    </row>
    <row r="50" spans="1:3" x14ac:dyDescent="0.25">
      <c r="A50" s="429" t="s">
        <v>324</v>
      </c>
      <c r="B50" s="426">
        <f>'CBIOs Etanol'!C28*1000000</f>
        <v>63.899999999999991</v>
      </c>
      <c r="C50" s="426">
        <f>'CBIOs Etanol'!D28*1000000</f>
        <v>0</v>
      </c>
    </row>
    <row r="51" spans="1:3" x14ac:dyDescent="0.25">
      <c r="A51" s="429" t="s">
        <v>341</v>
      </c>
      <c r="B51" s="426">
        <f>'CBIOs Etanol'!C32*1000000</f>
        <v>63.79999999999999</v>
      </c>
      <c r="C51" s="426">
        <f>'CBIOs Etanol'!D32*1000000</f>
        <v>0</v>
      </c>
    </row>
    <row r="52" spans="1:3" ht="30" x14ac:dyDescent="0.25">
      <c r="A52" s="429" t="s">
        <v>433</v>
      </c>
      <c r="B52" s="426">
        <f>'CBIOs Etanol'!C58*1000000</f>
        <v>63.6</v>
      </c>
      <c r="C52" s="426">
        <f>'CBIOs Etanol'!D58*1000000</f>
        <v>63.899999999999991</v>
      </c>
    </row>
    <row r="53" spans="1:3" ht="30" x14ac:dyDescent="0.25">
      <c r="A53" s="429" t="s">
        <v>518</v>
      </c>
      <c r="B53" s="426">
        <f>'CBIOs Etanol'!C84*1000000</f>
        <v>63.3</v>
      </c>
      <c r="C53" s="426">
        <f>'CBIOs Etanol'!D84*1000000</f>
        <v>0</v>
      </c>
    </row>
    <row r="54" spans="1:3" x14ac:dyDescent="0.25">
      <c r="A54" s="421" t="s">
        <v>1961</v>
      </c>
      <c r="B54" s="426">
        <f>'CBIOs Etanol'!C150*1000000</f>
        <v>63.2</v>
      </c>
      <c r="C54" s="426">
        <f>'CBIOs Etanol'!D150*1000000</f>
        <v>63.6</v>
      </c>
    </row>
    <row r="55" spans="1:3" ht="30" x14ac:dyDescent="0.25">
      <c r="A55" s="429" t="s">
        <v>306</v>
      </c>
      <c r="B55" s="426">
        <f>'CBIOs Etanol'!C23*1000000</f>
        <v>63</v>
      </c>
      <c r="C55" s="426">
        <f>'CBIOs Etanol'!D23*1000000</f>
        <v>0</v>
      </c>
    </row>
    <row r="56" spans="1:3" x14ac:dyDescent="0.25">
      <c r="A56" s="429" t="s">
        <v>465</v>
      </c>
      <c r="B56" s="426">
        <f>'CBIOs Etanol'!C68*1000000</f>
        <v>63</v>
      </c>
      <c r="C56" s="426">
        <f>'CBIOs Etanol'!D68*1000000</f>
        <v>63.6</v>
      </c>
    </row>
    <row r="57" spans="1:3" x14ac:dyDescent="0.25">
      <c r="A57" s="429" t="s">
        <v>590</v>
      </c>
      <c r="B57" s="426">
        <f>'CBIOs Etanol'!C108*1000000</f>
        <v>63</v>
      </c>
      <c r="C57" s="426">
        <f>'CBIOs Etanol'!D108*1000000</f>
        <v>63.4</v>
      </c>
    </row>
    <row r="58" spans="1:3" x14ac:dyDescent="0.25">
      <c r="A58" s="429" t="s">
        <v>473</v>
      </c>
      <c r="B58" s="426">
        <f>'CBIOs Etanol'!C70*1000000</f>
        <v>62.9</v>
      </c>
      <c r="C58" s="426">
        <f>'CBIOs Etanol'!D70*1000000</f>
        <v>63.2</v>
      </c>
    </row>
    <row r="59" spans="1:3" x14ac:dyDescent="0.25">
      <c r="A59" s="412" t="s">
        <v>282</v>
      </c>
      <c r="B59" s="426">
        <f>'CBIOs Etanol'!C13*1000000</f>
        <v>62.8</v>
      </c>
      <c r="C59" s="426">
        <f>'CBIOs Etanol'!D13*1000000</f>
        <v>0</v>
      </c>
    </row>
    <row r="60" spans="1:3" x14ac:dyDescent="0.25">
      <c r="A60" s="429" t="s">
        <v>712</v>
      </c>
      <c r="B60" s="426">
        <f>'CBIOs Etanol'!C146*1000000</f>
        <v>62.8</v>
      </c>
      <c r="C60" s="426">
        <f>'CBIOs Etanol'!D146*1000000</f>
        <v>63.2</v>
      </c>
    </row>
    <row r="61" spans="1:3" x14ac:dyDescent="0.25">
      <c r="A61" s="429" t="s">
        <v>716</v>
      </c>
      <c r="B61" s="426">
        <f>'CBIOs Etanol'!C148*1000000</f>
        <v>62.8</v>
      </c>
      <c r="C61" s="426">
        <f>'CBIOs Etanol'!D148*1000000</f>
        <v>63.2</v>
      </c>
    </row>
    <row r="62" spans="1:3" ht="45" x14ac:dyDescent="0.25">
      <c r="A62" s="429" t="s">
        <v>308</v>
      </c>
      <c r="B62" s="426">
        <f>'CBIOs Etanol'!C24*1000000</f>
        <v>62.7</v>
      </c>
      <c r="C62" s="426">
        <f>'CBIOs Etanol'!D24*1000000</f>
        <v>0</v>
      </c>
    </row>
    <row r="63" spans="1:3" x14ac:dyDescent="0.25">
      <c r="A63" s="429" t="s">
        <v>619</v>
      </c>
      <c r="B63" s="426">
        <f>'CBIOs Etanol'!C115*1000000</f>
        <v>62.7</v>
      </c>
      <c r="C63" s="426">
        <f>'CBIOs Etanol'!D115*1000000</f>
        <v>63</v>
      </c>
    </row>
    <row r="64" spans="1:3" ht="30" x14ac:dyDescent="0.25">
      <c r="A64" s="429" t="s">
        <v>359</v>
      </c>
      <c r="B64" s="426">
        <f>'CBIOs Etanol'!C37*1000000</f>
        <v>62.6</v>
      </c>
      <c r="C64" s="426">
        <f>'CBIOs Etanol'!D37*1000000</f>
        <v>0</v>
      </c>
    </row>
    <row r="65" spans="1:3" ht="30" x14ac:dyDescent="0.25">
      <c r="A65" s="429" t="s">
        <v>714</v>
      </c>
      <c r="B65" s="426">
        <f>'CBIOs Etanol'!C147*1000000</f>
        <v>62.6</v>
      </c>
      <c r="C65" s="426">
        <f>'CBIOs Etanol'!D147*1000000</f>
        <v>61.70000000000001</v>
      </c>
    </row>
    <row r="66" spans="1:3" x14ac:dyDescent="0.25">
      <c r="A66" s="431" t="s">
        <v>243</v>
      </c>
      <c r="B66" s="426">
        <f>'CBIOs Etanol'!C6*1000000</f>
        <v>62.3</v>
      </c>
      <c r="C66" s="426">
        <f>'CBIOs Etanol'!D6*1000000</f>
        <v>0</v>
      </c>
    </row>
    <row r="67" spans="1:3" ht="30" x14ac:dyDescent="0.25">
      <c r="A67" s="429" t="s">
        <v>437</v>
      </c>
      <c r="B67" s="426">
        <f>'CBIOs Etanol'!C59*1000000</f>
        <v>62.3</v>
      </c>
      <c r="C67" s="426">
        <f>'CBIOs Etanol'!D59*1000000</f>
        <v>62.6</v>
      </c>
    </row>
    <row r="68" spans="1:3" x14ac:dyDescent="0.25">
      <c r="A68" s="429" t="s">
        <v>447</v>
      </c>
      <c r="B68" s="426">
        <f>'CBIOs Etanol'!C62*1000000</f>
        <v>62.3</v>
      </c>
      <c r="C68" s="426">
        <f>'CBIOs Etanol'!D62*1000000</f>
        <v>62.6</v>
      </c>
    </row>
    <row r="69" spans="1:3" ht="45" x14ac:dyDescent="0.25">
      <c r="A69" s="429" t="s">
        <v>634</v>
      </c>
      <c r="B69" s="426">
        <f>'CBIOs Etanol'!C119*1000000</f>
        <v>62.3</v>
      </c>
      <c r="C69" s="426">
        <f>'CBIOs Etanol'!D119*1000000</f>
        <v>62.7</v>
      </c>
    </row>
    <row r="70" spans="1:3" x14ac:dyDescent="0.25">
      <c r="A70" s="429" t="s">
        <v>566</v>
      </c>
      <c r="B70" s="426">
        <f>'CBIOs Etanol'!C102*1000000</f>
        <v>62.20000000000001</v>
      </c>
      <c r="C70" s="426">
        <f>'CBIOs Etanol'!D102*1000000</f>
        <v>62.6</v>
      </c>
    </row>
    <row r="71" spans="1:3" x14ac:dyDescent="0.25">
      <c r="A71" s="429" t="s">
        <v>615</v>
      </c>
      <c r="B71" s="426">
        <f>'CBIOs Etanol'!C114*1000000</f>
        <v>62.20000000000001</v>
      </c>
      <c r="C71" s="426">
        <f>'CBIOs Etanol'!D114*1000000</f>
        <v>62.6</v>
      </c>
    </row>
    <row r="72" spans="1:3" ht="30" x14ac:dyDescent="0.25">
      <c r="A72" s="429" t="s">
        <v>578</v>
      </c>
      <c r="B72" s="426">
        <f>'CBIOs Etanol'!C105*1000000</f>
        <v>62.100000000000009</v>
      </c>
      <c r="C72" s="426">
        <f>'CBIOs Etanol'!D105*1000000</f>
        <v>62.4</v>
      </c>
    </row>
    <row r="73" spans="1:3" ht="60" x14ac:dyDescent="0.25">
      <c r="A73" s="429" t="s">
        <v>637</v>
      </c>
      <c r="B73" s="426">
        <f>'CBIOs Etanol'!C121*1000000</f>
        <v>62</v>
      </c>
      <c r="C73" s="426">
        <f>'CBIOs Etanol'!D121*1000000</f>
        <v>62.4</v>
      </c>
    </row>
    <row r="74" spans="1:3" ht="60" x14ac:dyDescent="0.25">
      <c r="A74" s="429" t="s">
        <v>662</v>
      </c>
      <c r="B74" s="426">
        <f>'CBIOs Etanol'!C129*1000000</f>
        <v>61.8</v>
      </c>
      <c r="C74" s="426">
        <f>'CBIOs Etanol'!D129*1000000</f>
        <v>62.100000000000009</v>
      </c>
    </row>
    <row r="75" spans="1:3" ht="60" x14ac:dyDescent="0.25">
      <c r="A75" s="429" t="s">
        <v>665</v>
      </c>
      <c r="B75" s="426">
        <f>'CBIOs Etanol'!C130*1000000</f>
        <v>61.8</v>
      </c>
      <c r="C75" s="426">
        <f>'CBIOs Etanol'!D130*1000000</f>
        <v>62.100000000000009</v>
      </c>
    </row>
    <row r="76" spans="1:3" x14ac:dyDescent="0.25">
      <c r="A76" s="429" t="s">
        <v>449</v>
      </c>
      <c r="B76" s="426">
        <f>'CBIOs Etanol'!C64*1000000</f>
        <v>61.70000000000001</v>
      </c>
      <c r="C76" s="426">
        <f>'CBIOs Etanol'!D64*1000000</f>
        <v>62.100000000000009</v>
      </c>
    </row>
    <row r="77" spans="1:3" x14ac:dyDescent="0.25">
      <c r="A77" s="429" t="s">
        <v>528</v>
      </c>
      <c r="B77" s="426">
        <f>'CBIOs Etanol'!C89*1000000</f>
        <v>61.70000000000001</v>
      </c>
      <c r="C77" s="426">
        <f>'CBIOs Etanol'!D89*1000000</f>
        <v>62.100000000000009</v>
      </c>
    </row>
    <row r="78" spans="1:3" ht="30" x14ac:dyDescent="0.25">
      <c r="A78" s="429" t="s">
        <v>457</v>
      </c>
      <c r="B78" s="426">
        <f>'CBIOs Etanol'!C66*1000000</f>
        <v>61.600000000000009</v>
      </c>
      <c r="C78" s="426">
        <f>'CBIOs Etanol'!D66*1000000</f>
        <v>61.9</v>
      </c>
    </row>
    <row r="79" spans="1:3" x14ac:dyDescent="0.25">
      <c r="A79" s="429" t="s">
        <v>418</v>
      </c>
      <c r="B79" s="426">
        <f>'CBIOs Etanol'!C52*1000000</f>
        <v>61.500000000000007</v>
      </c>
      <c r="C79" s="426">
        <f>'CBIOs Etanol'!D52*1000000</f>
        <v>61.8</v>
      </c>
    </row>
    <row r="80" spans="1:3" ht="30" x14ac:dyDescent="0.25">
      <c r="A80" s="412" t="s">
        <v>273</v>
      </c>
      <c r="B80" s="426">
        <f>'CBIOs Etanol'!C10*1000000</f>
        <v>61.199999999999996</v>
      </c>
      <c r="C80" s="426">
        <f>'CBIOs Etanol'!D10*1000000</f>
        <v>0</v>
      </c>
    </row>
    <row r="81" spans="1:3" ht="30" x14ac:dyDescent="0.25">
      <c r="A81" s="429" t="s">
        <v>387</v>
      </c>
      <c r="B81" s="426">
        <f>'CBIOs Etanol'!C44*1000000</f>
        <v>61.199999999999996</v>
      </c>
      <c r="C81" s="426">
        <f>'CBIOs Etanol'!D44*1000000</f>
        <v>61.600000000000009</v>
      </c>
    </row>
    <row r="82" spans="1:3" x14ac:dyDescent="0.25">
      <c r="A82" s="429" t="s">
        <v>526</v>
      </c>
      <c r="B82" s="426">
        <f>'CBIOs Etanol'!C88*1000000</f>
        <v>61.100000000000009</v>
      </c>
      <c r="C82" s="426">
        <f>'CBIOs Etanol'!D88*1000000</f>
        <v>61.4</v>
      </c>
    </row>
    <row r="83" spans="1:3" ht="45" x14ac:dyDescent="0.25">
      <c r="A83" s="429" t="s">
        <v>679</v>
      </c>
      <c r="B83" s="426">
        <f>'CBIOs Etanol'!C136*1000000</f>
        <v>61</v>
      </c>
      <c r="C83" s="426">
        <f>'CBIOs Etanol'!D136*1000000</f>
        <v>61.4</v>
      </c>
    </row>
    <row r="84" spans="1:3" x14ac:dyDescent="0.25">
      <c r="A84" s="429" t="s">
        <v>399</v>
      </c>
      <c r="B84" s="426">
        <f>'CBIOs Etanol'!C47*1000000</f>
        <v>60.8</v>
      </c>
      <c r="C84" s="426">
        <f>'CBIOs Etanol'!D47*1000000</f>
        <v>61.199999999999996</v>
      </c>
    </row>
    <row r="85" spans="1:3" ht="30" x14ac:dyDescent="0.25">
      <c r="A85" s="429" t="s">
        <v>524</v>
      </c>
      <c r="B85" s="426">
        <f>'CBIOs Etanol'!C87*1000000</f>
        <v>60.7</v>
      </c>
      <c r="C85" s="426">
        <f>'CBIOs Etanol'!D87*1000000</f>
        <v>61</v>
      </c>
    </row>
    <row r="86" spans="1:3" x14ac:dyDescent="0.25">
      <c r="A86" s="429" t="s">
        <v>685</v>
      </c>
      <c r="B86" s="426">
        <f>'CBIOs Etanol'!C138*1000000</f>
        <v>60.7</v>
      </c>
      <c r="C86" s="426">
        <f>'CBIOs Etanol'!D138*1000000</f>
        <v>61</v>
      </c>
    </row>
    <row r="87" spans="1:3" ht="30" x14ac:dyDescent="0.25">
      <c r="A87" s="429" t="s">
        <v>699</v>
      </c>
      <c r="B87" s="426">
        <f>'CBIOs Etanol'!C142*1000000</f>
        <v>60.7</v>
      </c>
      <c r="C87" s="426">
        <f>'CBIOs Etanol'!D142*1000000</f>
        <v>61</v>
      </c>
    </row>
    <row r="88" spans="1:3" ht="30" x14ac:dyDescent="0.25">
      <c r="A88" s="429" t="s">
        <v>493</v>
      </c>
      <c r="B88" s="426">
        <f>'CBIOs Etanol'!C76*1000000</f>
        <v>60.6</v>
      </c>
      <c r="C88" s="426">
        <f>'CBIOs Etanol'!D76*1000000</f>
        <v>61</v>
      </c>
    </row>
    <row r="89" spans="1:3" ht="30" x14ac:dyDescent="0.25">
      <c r="A89" s="429" t="s">
        <v>337</v>
      </c>
      <c r="B89" s="426">
        <f>'CBIOs Etanol'!C31*1000000</f>
        <v>60.5</v>
      </c>
      <c r="C89" s="426">
        <f>'CBIOs Etanol'!D31*1000000</f>
        <v>0</v>
      </c>
    </row>
    <row r="90" spans="1:3" ht="30" x14ac:dyDescent="0.25">
      <c r="A90" s="429" t="s">
        <v>535</v>
      </c>
      <c r="B90" s="426">
        <f>'CBIOs Etanol'!C92*1000000</f>
        <v>60.5</v>
      </c>
      <c r="C90" s="426">
        <f>'CBIOs Etanol'!D92*1000000</f>
        <v>60.9</v>
      </c>
    </row>
    <row r="91" spans="1:3" x14ac:dyDescent="0.25">
      <c r="A91" s="412" t="s">
        <v>294</v>
      </c>
      <c r="B91" s="426">
        <f>'CBIOs Etanol'!C18*1000000</f>
        <v>60.4</v>
      </c>
      <c r="C91" s="426">
        <f>'CBIOs Etanol'!D18*1000000</f>
        <v>0</v>
      </c>
    </row>
    <row r="92" spans="1:3" x14ac:dyDescent="0.25">
      <c r="A92" s="429" t="s">
        <v>522</v>
      </c>
      <c r="B92" s="426">
        <f>'CBIOs Etanol'!C86*1000000</f>
        <v>60.3</v>
      </c>
      <c r="C92" s="426">
        <f>'CBIOs Etanol'!D86*1000000</f>
        <v>60.6</v>
      </c>
    </row>
    <row r="93" spans="1:3" x14ac:dyDescent="0.25">
      <c r="A93" s="412" t="s">
        <v>264</v>
      </c>
      <c r="B93" s="426">
        <f>'CBIOs Etanol'!C8*1000000</f>
        <v>60.1</v>
      </c>
      <c r="C93" s="426">
        <f>'CBIOs Etanol'!D8*1000000</f>
        <v>0</v>
      </c>
    </row>
    <row r="94" spans="1:3" x14ac:dyDescent="0.25">
      <c r="A94" s="429" t="s">
        <v>391</v>
      </c>
      <c r="B94" s="426">
        <f>'CBIOs Etanol'!C45*1000000</f>
        <v>60.1</v>
      </c>
      <c r="C94" s="426">
        <f>'CBIOs Etanol'!D45*1000000</f>
        <v>60.2</v>
      </c>
    </row>
    <row r="95" spans="1:3" ht="30" x14ac:dyDescent="0.25">
      <c r="A95" s="429" t="s">
        <v>79</v>
      </c>
      <c r="B95" s="426">
        <f>'CBIOs Etanol'!C63*1000000</f>
        <v>60.1</v>
      </c>
      <c r="C95" s="426">
        <f>'CBIOs Etanol'!D63*1000000</f>
        <v>60.5</v>
      </c>
    </row>
    <row r="96" spans="1:3" x14ac:dyDescent="0.25">
      <c r="A96" s="429" t="s">
        <v>351</v>
      </c>
      <c r="B96" s="426">
        <f>'CBIOs Etanol'!C35*1000000</f>
        <v>60</v>
      </c>
      <c r="C96" s="426">
        <f>'CBIOs Etanol'!D35*1000000</f>
        <v>0</v>
      </c>
    </row>
    <row r="97" spans="1:3" x14ac:dyDescent="0.25">
      <c r="A97" s="429" t="s">
        <v>481</v>
      </c>
      <c r="B97" s="426">
        <f>'CBIOs Etanol'!C72*1000000</f>
        <v>60</v>
      </c>
      <c r="C97" s="426">
        <f>'CBIOs Etanol'!D72*1000000</f>
        <v>60.3</v>
      </c>
    </row>
    <row r="98" spans="1:3" x14ac:dyDescent="0.25">
      <c r="A98" s="429" t="s">
        <v>574</v>
      </c>
      <c r="B98" s="426">
        <f>'CBIOs Etanol'!C104*1000000</f>
        <v>60</v>
      </c>
      <c r="C98" s="426">
        <f>'CBIOs Etanol'!D104*1000000</f>
        <v>0</v>
      </c>
    </row>
    <row r="99" spans="1:3" ht="75" x14ac:dyDescent="0.25">
      <c r="A99" s="429" t="s">
        <v>639</v>
      </c>
      <c r="B99" s="426">
        <f>'CBIOs Etanol'!C122*1000000</f>
        <v>59.9</v>
      </c>
      <c r="C99" s="426">
        <f>'CBIOs Etanol'!D122*1000000</f>
        <v>60.3</v>
      </c>
    </row>
    <row r="100" spans="1:3" x14ac:dyDescent="0.25">
      <c r="A100" s="429" t="s">
        <v>445</v>
      </c>
      <c r="B100" s="426">
        <f>'CBIOs Etanol'!C61*1000000</f>
        <v>59.8</v>
      </c>
      <c r="C100" s="426">
        <f>'CBIOs Etanol'!D61*1000000</f>
        <v>60.2</v>
      </c>
    </row>
    <row r="101" spans="1:3" x14ac:dyDescent="0.25">
      <c r="A101" s="412" t="s">
        <v>260</v>
      </c>
      <c r="B101" s="426">
        <f>'CBIOs Etanol'!C7*1000000</f>
        <v>59.7</v>
      </c>
      <c r="C101" s="426">
        <f>'CBIOs Etanol'!D7*1000000</f>
        <v>0</v>
      </c>
    </row>
    <row r="102" spans="1:3" x14ac:dyDescent="0.25">
      <c r="A102" s="412" t="s">
        <v>268</v>
      </c>
      <c r="B102" s="426">
        <f>'CBIOs Etanol'!C9*1000000</f>
        <v>59.7</v>
      </c>
      <c r="C102" s="426">
        <f>'CBIOs Etanol'!D9*1000000</f>
        <v>0</v>
      </c>
    </row>
    <row r="103" spans="1:3" ht="30" x14ac:dyDescent="0.25">
      <c r="A103" s="429" t="s">
        <v>1925</v>
      </c>
      <c r="B103" s="426">
        <f>'CBIOs Etanol'!C149*1000000</f>
        <v>59.55</v>
      </c>
      <c r="C103" s="426">
        <f>'CBIOs Etanol'!D149*1000000</f>
        <v>0</v>
      </c>
    </row>
    <row r="104" spans="1:3" x14ac:dyDescent="0.25">
      <c r="A104" s="429" t="s">
        <v>520</v>
      </c>
      <c r="B104" s="426">
        <f>'CBIOs Etanol'!C85*1000000</f>
        <v>59.4</v>
      </c>
      <c r="C104" s="426">
        <f>'CBIOs Etanol'!D85*1000000</f>
        <v>59.7</v>
      </c>
    </row>
    <row r="105" spans="1:3" ht="60" x14ac:dyDescent="0.25">
      <c r="A105" s="429" t="s">
        <v>667</v>
      </c>
      <c r="B105" s="426">
        <f>'CBIOs Etanol'!C131*1000000</f>
        <v>59.4</v>
      </c>
      <c r="C105" s="426">
        <f>'CBIOs Etanol'!D131*1000000</f>
        <v>59.4</v>
      </c>
    </row>
    <row r="106" spans="1:3" x14ac:dyDescent="0.25">
      <c r="A106" s="429" t="s">
        <v>586</v>
      </c>
      <c r="B106" s="426">
        <f>'CBIOs Etanol'!C107*1000000</f>
        <v>59.3</v>
      </c>
      <c r="C106" s="426">
        <f>'CBIOs Etanol'!D107*1000000</f>
        <v>59.6</v>
      </c>
    </row>
    <row r="107" spans="1:3" ht="30" x14ac:dyDescent="0.25">
      <c r="A107" s="429" t="s">
        <v>384</v>
      </c>
      <c r="B107" s="426">
        <f>'CBIOs Etanol'!C43*1000000</f>
        <v>59.2</v>
      </c>
      <c r="C107" s="426">
        <f>'CBIOs Etanol'!D43*1000000</f>
        <v>59.7</v>
      </c>
    </row>
    <row r="108" spans="1:3" x14ac:dyDescent="0.25">
      <c r="A108" s="429" t="s">
        <v>422</v>
      </c>
      <c r="B108" s="426">
        <f>'CBIOs Etanol'!C53*1000000</f>
        <v>59.2</v>
      </c>
      <c r="C108" s="426">
        <f>'CBIOs Etanol'!D53*1000000</f>
        <v>59.6</v>
      </c>
    </row>
    <row r="109" spans="1:3" ht="45" x14ac:dyDescent="0.25">
      <c r="A109" s="429" t="s">
        <v>695</v>
      </c>
      <c r="B109" s="426">
        <f>'CBIOs Etanol'!C141*1000000</f>
        <v>59.2</v>
      </c>
      <c r="C109" s="426">
        <f>'CBIOs Etanol'!D141*1000000</f>
        <v>59.5</v>
      </c>
    </row>
    <row r="110" spans="1:3" ht="30" x14ac:dyDescent="0.25">
      <c r="A110" s="412" t="s">
        <v>288</v>
      </c>
      <c r="B110" s="426">
        <f>'CBIOs Etanol'!C15*1000000</f>
        <v>59.1</v>
      </c>
      <c r="C110" s="426">
        <f>'CBIOs Etanol'!D15*1000000</f>
        <v>0</v>
      </c>
    </row>
    <row r="111" spans="1:3" x14ac:dyDescent="0.25">
      <c r="A111" s="429" t="s">
        <v>300</v>
      </c>
      <c r="B111" s="426">
        <f>'CBIOs Etanol'!C21*1000000</f>
        <v>59</v>
      </c>
      <c r="C111" s="426">
        <f>'CBIOs Etanol'!D21*1000000</f>
        <v>0</v>
      </c>
    </row>
    <row r="112" spans="1:3" x14ac:dyDescent="0.25">
      <c r="A112" s="429" t="s">
        <v>374</v>
      </c>
      <c r="B112" s="426">
        <f>'CBIOs Etanol'!C41*1000000</f>
        <v>58.6</v>
      </c>
      <c r="C112" s="426">
        <f>'CBIOs Etanol'!D41*1000000</f>
        <v>59.1</v>
      </c>
    </row>
    <row r="113" spans="1:3" x14ac:dyDescent="0.25">
      <c r="A113" s="429" t="s">
        <v>363</v>
      </c>
      <c r="B113" s="426">
        <f>'CBIOs Etanol'!C38*1000000</f>
        <v>58.4</v>
      </c>
      <c r="C113" s="426">
        <f>'CBIOs Etanol'!D38*1000000</f>
        <v>0</v>
      </c>
    </row>
    <row r="114" spans="1:3" ht="30" x14ac:dyDescent="0.25">
      <c r="A114" s="432" t="s">
        <v>380</v>
      </c>
      <c r="B114" s="426">
        <f>'CBIOs Etanol'!C42*1000000</f>
        <v>57.9</v>
      </c>
      <c r="C114" s="426">
        <f>'CBIOs Etanol'!D42*1000000</f>
        <v>58.3</v>
      </c>
    </row>
    <row r="115" spans="1:3" ht="30" x14ac:dyDescent="0.25">
      <c r="A115" s="429" t="s">
        <v>623</v>
      </c>
      <c r="B115" s="426">
        <f>'CBIOs Etanol'!C116*1000000</f>
        <v>57.5</v>
      </c>
      <c r="C115" s="426">
        <f>'CBIOs Etanol'!D116*1000000</f>
        <v>57.8</v>
      </c>
    </row>
    <row r="116" spans="1:3" ht="30" x14ac:dyDescent="0.25">
      <c r="A116" s="412" t="s">
        <v>290</v>
      </c>
      <c r="B116" s="426">
        <f>'CBIOs Etanol'!C16*1000000</f>
        <v>57.2</v>
      </c>
      <c r="C116" s="426">
        <f>'CBIOs Etanol'!D16*1000000</f>
        <v>0</v>
      </c>
    </row>
    <row r="117" spans="1:3" ht="45" x14ac:dyDescent="0.25">
      <c r="A117" s="429" t="s">
        <v>645</v>
      </c>
      <c r="B117" s="426">
        <f>'CBIOs Etanol'!C124*1000000</f>
        <v>57.2</v>
      </c>
      <c r="C117" s="426">
        <f>'CBIOs Etanol'!D124*1000000</f>
        <v>57.6</v>
      </c>
    </row>
    <row r="118" spans="1:3" x14ac:dyDescent="0.25">
      <c r="A118" s="429" t="s">
        <v>355</v>
      </c>
      <c r="B118" s="426">
        <f>'CBIOs Etanol'!C36*1000000</f>
        <v>57</v>
      </c>
      <c r="C118" s="426">
        <f>'CBIOs Etanol'!D36*1000000</f>
        <v>0</v>
      </c>
    </row>
    <row r="119" spans="1:3" ht="30" x14ac:dyDescent="0.25">
      <c r="A119" s="412" t="s">
        <v>292</v>
      </c>
      <c r="B119" s="426">
        <f>'CBIOs Etanol'!C17*1000000</f>
        <v>56.8</v>
      </c>
      <c r="C119" s="426">
        <f>'CBIOs Etanol'!D17*1000000</f>
        <v>0</v>
      </c>
    </row>
    <row r="120" spans="1:3" x14ac:dyDescent="0.25">
      <c r="A120" s="429" t="s">
        <v>508</v>
      </c>
      <c r="B120" s="426">
        <f>'CBIOs Etanol'!C80*1000000</f>
        <v>56.7</v>
      </c>
      <c r="C120" s="426">
        <f>'CBIOs Etanol'!D80*1000000</f>
        <v>57</v>
      </c>
    </row>
    <row r="121" spans="1:3" x14ac:dyDescent="0.25">
      <c r="A121" s="429" t="s">
        <v>537</v>
      </c>
      <c r="B121" s="426">
        <f>'CBIOs Etanol'!C93*1000000</f>
        <v>56.6</v>
      </c>
      <c r="C121" s="426">
        <f>'CBIOs Etanol'!D93*1000000</f>
        <v>0</v>
      </c>
    </row>
    <row r="122" spans="1:3" x14ac:dyDescent="0.25">
      <c r="A122" s="429" t="s">
        <v>412</v>
      </c>
      <c r="B122" s="426">
        <f>'CBIOs Etanol'!C50*1000000</f>
        <v>56.2</v>
      </c>
      <c r="C122" s="426">
        <f>'CBIOs Etanol'!D50*1000000</f>
        <v>56.5</v>
      </c>
    </row>
    <row r="123" spans="1:3" ht="30" x14ac:dyDescent="0.25">
      <c r="A123" s="429" t="s">
        <v>562</v>
      </c>
      <c r="B123" s="426">
        <f>'CBIOs Etanol'!C101*1000000</f>
        <v>55.9</v>
      </c>
      <c r="C123" s="426">
        <f>'CBIOs Etanol'!D101*1000000</f>
        <v>0</v>
      </c>
    </row>
    <row r="124" spans="1:3" ht="30" x14ac:dyDescent="0.25">
      <c r="A124" s="429" t="s">
        <v>681</v>
      </c>
      <c r="B124" s="426">
        <f>'CBIOs Etanol'!C137*1000000</f>
        <v>55.7</v>
      </c>
      <c r="C124" s="426">
        <f>'CBIOs Etanol'!D137*1000000</f>
        <v>56.1</v>
      </c>
    </row>
    <row r="125" spans="1:3" ht="30" x14ac:dyDescent="0.25">
      <c r="A125" s="429" t="s">
        <v>530</v>
      </c>
      <c r="B125" s="426">
        <f>'CBIOs Etanol'!C90*1000000</f>
        <v>55.6</v>
      </c>
      <c r="C125" s="426">
        <f>'CBIOs Etanol'!D90*1000000</f>
        <v>56</v>
      </c>
    </row>
    <row r="126" spans="1:3" x14ac:dyDescent="0.25">
      <c r="A126" s="412" t="s">
        <v>296</v>
      </c>
      <c r="B126" s="426">
        <f>'CBIOs Etanol'!C19*1000000</f>
        <v>55.5</v>
      </c>
      <c r="C126" s="426">
        <f>'CBIOs Etanol'!D19*1000000</f>
        <v>0</v>
      </c>
    </row>
    <row r="127" spans="1:3" ht="30" x14ac:dyDescent="0.25">
      <c r="A127" s="412" t="s">
        <v>298</v>
      </c>
      <c r="B127" s="426">
        <f>'CBIOs Etanol'!C20*1000000</f>
        <v>55.4</v>
      </c>
      <c r="C127" s="426">
        <f>'CBIOs Etanol'!D20*1000000</f>
        <v>0</v>
      </c>
    </row>
    <row r="128" spans="1:3" ht="30" x14ac:dyDescent="0.25">
      <c r="A128" s="429" t="s">
        <v>429</v>
      </c>
      <c r="B128" s="426">
        <f>'CBIOs Etanol'!C56*1000000</f>
        <v>55.3</v>
      </c>
      <c r="C128" s="426">
        <f>'CBIOs Etanol'!D56*1000000</f>
        <v>55.6</v>
      </c>
    </row>
    <row r="129" spans="1:3" x14ac:dyDescent="0.25">
      <c r="A129" s="429" t="s">
        <v>550</v>
      </c>
      <c r="B129" s="426">
        <f>'CBIOs Etanol'!C98*1000000</f>
        <v>55.3</v>
      </c>
      <c r="C129" s="426">
        <f>'CBIOs Etanol'!D98*1000000</f>
        <v>55.6</v>
      </c>
    </row>
    <row r="130" spans="1:3" x14ac:dyDescent="0.25">
      <c r="A130" s="412" t="s">
        <v>278</v>
      </c>
      <c r="B130" s="426">
        <f>'CBIOs Etanol'!C12*1000000</f>
        <v>54.9</v>
      </c>
      <c r="C130" s="426">
        <f>'CBIOs Etanol'!D12*1000000</f>
        <v>0</v>
      </c>
    </row>
    <row r="131" spans="1:3" ht="75" x14ac:dyDescent="0.25">
      <c r="A131" s="429" t="s">
        <v>660</v>
      </c>
      <c r="B131" s="426">
        <f>'CBIOs Etanol'!C128*1000000</f>
        <v>54.6</v>
      </c>
      <c r="C131" s="426">
        <f>'CBIOs Etanol'!D128*1000000</f>
        <v>54.8</v>
      </c>
    </row>
    <row r="132" spans="1:3" ht="45" x14ac:dyDescent="0.25">
      <c r="A132" s="429" t="s">
        <v>635</v>
      </c>
      <c r="B132" s="426">
        <f>'CBIOs Etanol'!C120*1000000</f>
        <v>54.5</v>
      </c>
      <c r="C132" s="426">
        <f>'CBIOs Etanol'!D120*1000000</f>
        <v>54.9</v>
      </c>
    </row>
    <row r="133" spans="1:3" ht="30" x14ac:dyDescent="0.25">
      <c r="A133" s="429" t="s">
        <v>425</v>
      </c>
      <c r="B133" s="426">
        <f>'CBIOs Etanol'!C54*1000000</f>
        <v>54.1</v>
      </c>
      <c r="C133" s="426">
        <f>'CBIOs Etanol'!D54*1000000</f>
        <v>54.4</v>
      </c>
    </row>
    <row r="134" spans="1:3" x14ac:dyDescent="0.25">
      <c r="A134" s="429" t="s">
        <v>489</v>
      </c>
      <c r="B134" s="426">
        <f>'CBIOs Etanol'!C75*1000000</f>
        <v>54.1</v>
      </c>
      <c r="C134" s="426">
        <f>'CBIOs Etanol'!D75*1000000</f>
        <v>54.4</v>
      </c>
    </row>
    <row r="135" spans="1:3" ht="45" x14ac:dyDescent="0.25">
      <c r="A135" s="429" t="s">
        <v>676</v>
      </c>
      <c r="B135" s="426">
        <f>'CBIOs Etanol'!C135*1000000</f>
        <v>53.8</v>
      </c>
      <c r="C135" s="426">
        <f>'CBIOs Etanol'!D135*1000000</f>
        <v>54.1</v>
      </c>
    </row>
    <row r="136" spans="1:3" x14ac:dyDescent="0.25">
      <c r="A136" s="429" t="s">
        <v>706</v>
      </c>
      <c r="B136" s="426">
        <f>'CBIOs Etanol'!C144*1000000</f>
        <v>53.8</v>
      </c>
      <c r="C136" s="426">
        <f>'CBIOs Etanol'!D144*1000000</f>
        <v>54.2</v>
      </c>
    </row>
    <row r="137" spans="1:3" ht="30" x14ac:dyDescent="0.25">
      <c r="A137" s="412" t="s">
        <v>286</v>
      </c>
      <c r="B137" s="426">
        <f>'CBIOs Etanol'!C14*1000000</f>
        <v>53.7</v>
      </c>
      <c r="C137" s="426">
        <f>'CBIOs Etanol'!D14*1000000</f>
        <v>0</v>
      </c>
    </row>
    <row r="138" spans="1:3" x14ac:dyDescent="0.25">
      <c r="A138" s="429" t="s">
        <v>554</v>
      </c>
      <c r="B138" s="426">
        <f>'CBIOs Etanol'!C99*1000000</f>
        <v>53.4</v>
      </c>
      <c r="C138" s="426">
        <f>'CBIOs Etanol'!D99*1000000</f>
        <v>53.8</v>
      </c>
    </row>
    <row r="139" spans="1:3" x14ac:dyDescent="0.25">
      <c r="A139" s="429" t="s">
        <v>558</v>
      </c>
      <c r="B139" s="426">
        <f>'CBIOs Etanol'!C100*1000000</f>
        <v>53.4</v>
      </c>
      <c r="C139" s="426">
        <f>'CBIOs Etanol'!D100*1000000</f>
        <v>53.8</v>
      </c>
    </row>
    <row r="140" spans="1:3" x14ac:dyDescent="0.25">
      <c r="A140" s="429" t="s">
        <v>656</v>
      </c>
      <c r="B140" s="426">
        <f>'CBIOs Etanol'!C127*1000000</f>
        <v>53.3</v>
      </c>
      <c r="C140" s="426">
        <f>'CBIOs Etanol'!D127*1000000</f>
        <v>53.6</v>
      </c>
    </row>
    <row r="141" spans="1:3" ht="30" x14ac:dyDescent="0.25">
      <c r="A141" s="429" t="s">
        <v>539</v>
      </c>
      <c r="B141" s="426">
        <f>'CBIOs Etanol'!C94*1000000</f>
        <v>53.2</v>
      </c>
      <c r="C141" s="426">
        <f>'CBIOs Etanol'!D94*1000000</f>
        <v>53.5</v>
      </c>
    </row>
    <row r="142" spans="1:3" ht="30" x14ac:dyDescent="0.25">
      <c r="A142" s="429" t="s">
        <v>427</v>
      </c>
      <c r="B142" s="426">
        <f>'CBIOs Etanol'!C55*1000000</f>
        <v>52.8</v>
      </c>
      <c r="C142" s="426">
        <f>'CBIOs Etanol'!D55*1000000</f>
        <v>53.2</v>
      </c>
    </row>
    <row r="143" spans="1:3" ht="30" x14ac:dyDescent="0.25">
      <c r="A143" s="429" t="s">
        <v>630</v>
      </c>
      <c r="B143" s="426">
        <f>'CBIOs Etanol'!C118*1000000</f>
        <v>52.2</v>
      </c>
      <c r="C143" s="426">
        <f>'CBIOs Etanol'!D118*1000000</f>
        <v>52.6</v>
      </c>
    </row>
    <row r="144" spans="1:3" x14ac:dyDescent="0.25">
      <c r="A144" s="429" t="s">
        <v>542</v>
      </c>
      <c r="B144" s="426">
        <f>'CBIOs Etanol'!C96*1000000</f>
        <v>51.8</v>
      </c>
      <c r="C144" s="426">
        <f>'CBIOs Etanol'!D96*1000000</f>
        <v>62.20000000000001</v>
      </c>
    </row>
    <row r="145" spans="1:3" ht="30" x14ac:dyDescent="0.25">
      <c r="A145" s="429" t="s">
        <v>349</v>
      </c>
      <c r="B145" s="426">
        <f>'CBIOs Etanol'!C34*1000000</f>
        <v>51.3</v>
      </c>
      <c r="C145" s="426">
        <f>'CBIOs Etanol'!D34*1000000</f>
        <v>0</v>
      </c>
    </row>
    <row r="146" spans="1:3" ht="30" x14ac:dyDescent="0.25">
      <c r="A146" s="429" t="s">
        <v>366</v>
      </c>
      <c r="B146" s="426">
        <f>'CBIOs Etanol'!C39*1000000</f>
        <v>51.2</v>
      </c>
      <c r="C146" s="426">
        <f>'CBIOs Etanol'!D39*1000000</f>
        <v>0</v>
      </c>
    </row>
    <row r="147" spans="1:3" x14ac:dyDescent="0.25">
      <c r="A147" s="429" t="s">
        <v>512</v>
      </c>
      <c r="B147" s="426">
        <f>'CBIOs Etanol'!C82*1000000</f>
        <v>51.2</v>
      </c>
      <c r="C147" s="426">
        <f>'CBIOs Etanol'!D82*1000000</f>
        <v>51.6</v>
      </c>
    </row>
    <row r="148" spans="1:3" x14ac:dyDescent="0.25">
      <c r="A148" s="429" t="s">
        <v>541</v>
      </c>
      <c r="B148" s="426">
        <f>'CBIOs Etanol'!C95*1000000</f>
        <v>51.2</v>
      </c>
      <c r="C148" s="426">
        <f>'CBIOs Etanol'!D95*1000000</f>
        <v>51.9</v>
      </c>
    </row>
    <row r="149" spans="1:3" ht="30" x14ac:dyDescent="0.25">
      <c r="A149" s="429" t="s">
        <v>628</v>
      </c>
      <c r="B149" s="426">
        <f>'CBIOs Etanol'!C117*1000000</f>
        <v>50.9</v>
      </c>
      <c r="C149" s="426">
        <f>'CBIOs Etanol'!D117*1000000</f>
        <v>51.3</v>
      </c>
    </row>
    <row r="150" spans="1:3" x14ac:dyDescent="0.25">
      <c r="A150" s="429" t="s">
        <v>407</v>
      </c>
      <c r="B150" s="426">
        <f>'CBIOs Etanol'!C49*1000000</f>
        <v>50.8</v>
      </c>
      <c r="C150" s="426">
        <f>'CBIOs Etanol'!D49*1000000</f>
        <v>0</v>
      </c>
    </row>
    <row r="151" spans="1:3" ht="30" x14ac:dyDescent="0.25">
      <c r="A151" s="429" t="s">
        <v>431</v>
      </c>
      <c r="B151" s="426">
        <f>'CBIOs Etanol'!C57*1000000</f>
        <v>50.7</v>
      </c>
      <c r="C151" s="426">
        <f>'CBIOs Etanol'!D57*1000000</f>
        <v>51</v>
      </c>
    </row>
    <row r="152" spans="1:3" ht="30" x14ac:dyDescent="0.25">
      <c r="A152" s="429" t="s">
        <v>516</v>
      </c>
      <c r="B152" s="426">
        <f>'CBIOs Etanol'!C83*1000000</f>
        <v>50.6</v>
      </c>
      <c r="C152" s="426">
        <f>'CBIOs Etanol'!D83*1000000</f>
        <v>51</v>
      </c>
    </row>
    <row r="153" spans="1:3" x14ac:dyDescent="0.25">
      <c r="A153" s="429" t="s">
        <v>312</v>
      </c>
      <c r="B153" s="426">
        <f>'CBIOs Etanol'!C25*1000000</f>
        <v>49.8</v>
      </c>
      <c r="C153" s="426">
        <f>'CBIOs Etanol'!D25*1000000</f>
        <v>0</v>
      </c>
    </row>
    <row r="154" spans="1:3" ht="30" x14ac:dyDescent="0.25">
      <c r="A154" s="429" t="s">
        <v>345</v>
      </c>
      <c r="B154" s="426">
        <f>'CBIOs Etanol'!C33*1000000</f>
        <v>49.7</v>
      </c>
      <c r="C154" s="426">
        <f>'CBIOs Etanol'!D33*1000000</f>
        <v>0</v>
      </c>
    </row>
    <row r="155" spans="1:3" x14ac:dyDescent="0.25">
      <c r="A155" s="429" t="s">
        <v>320</v>
      </c>
      <c r="B155" s="426">
        <f>'CBIOs Etanol'!C27*1000000</f>
        <v>49</v>
      </c>
      <c r="C155" s="426">
        <f>'CBIOs Etanol'!D27*1000000</f>
        <v>0</v>
      </c>
    </row>
    <row r="156" spans="1:3" x14ac:dyDescent="0.25">
      <c r="A156" s="429" t="s">
        <v>441</v>
      </c>
      <c r="B156" s="426">
        <f>'CBIOs Etanol'!C60*1000000</f>
        <v>48.8</v>
      </c>
      <c r="C156" s="426">
        <f>'CBIOs Etanol'!D60*1000000</f>
        <v>49.1</v>
      </c>
    </row>
    <row r="157" spans="1:3" x14ac:dyDescent="0.25">
      <c r="A157" s="429" t="s">
        <v>672</v>
      </c>
      <c r="B157" s="426">
        <f>'CBIOs Etanol'!C134*1000000</f>
        <v>48.8</v>
      </c>
      <c r="C157" s="426">
        <f>'CBIOs Etanol'!D134*1000000</f>
        <v>49.2</v>
      </c>
    </row>
    <row r="158" spans="1:3" ht="30" x14ac:dyDescent="0.25">
      <c r="A158" s="429" t="s">
        <v>533</v>
      </c>
      <c r="B158" s="426">
        <f>'CBIOs Etanol'!C91*1000000</f>
        <v>48.5</v>
      </c>
      <c r="C158" s="426">
        <f>'CBIOs Etanol'!D91*1000000</f>
        <v>0</v>
      </c>
    </row>
    <row r="159" spans="1:3" ht="45" x14ac:dyDescent="0.25">
      <c r="A159" s="429" t="s">
        <v>594</v>
      </c>
      <c r="B159" s="426">
        <f>'CBIOs Etanol'!C109*1000000</f>
        <v>48.5</v>
      </c>
      <c r="C159" s="426">
        <f>'CBIOs Etanol'!D109*1000000</f>
        <v>48.9</v>
      </c>
    </row>
    <row r="160" spans="1:3" x14ac:dyDescent="0.25">
      <c r="A160" s="429" t="s">
        <v>497</v>
      </c>
      <c r="B160" s="426">
        <f>'CBIOs Etanol'!C77*1000000</f>
        <v>47.1</v>
      </c>
      <c r="C160" s="426">
        <f>'CBIOs Etanol'!D77*1000000</f>
        <v>47.5</v>
      </c>
    </row>
    <row r="161" spans="1:3" x14ac:dyDescent="0.25">
      <c r="A161" s="429" t="s">
        <v>403</v>
      </c>
      <c r="B161" s="426">
        <f>'CBIOs Etanol'!C48*1000000</f>
        <v>46.7</v>
      </c>
      <c r="C161" s="426">
        <f>'CBIOs Etanol'!D48*1000000</f>
        <v>0</v>
      </c>
    </row>
    <row r="162" spans="1:3" x14ac:dyDescent="0.25">
      <c r="A162" s="429" t="s">
        <v>570</v>
      </c>
      <c r="B162" s="426">
        <f>'CBIOs Etanol'!C103*1000000</f>
        <v>46.6</v>
      </c>
      <c r="C162" s="426">
        <f>'CBIOs Etanol'!D103*1000000</f>
        <v>0</v>
      </c>
    </row>
    <row r="163" spans="1:3" x14ac:dyDescent="0.25">
      <c r="A163" s="429" t="s">
        <v>582</v>
      </c>
      <c r="B163" s="426">
        <f>'CBIOs Etanol'!C106*1000000</f>
        <v>45.9</v>
      </c>
      <c r="C163" s="426">
        <f>'CBIOs Etanol'!D106*1000000</f>
        <v>46.3</v>
      </c>
    </row>
    <row r="164" spans="1:3" ht="30" x14ac:dyDescent="0.25">
      <c r="A164" s="429" t="s">
        <v>708</v>
      </c>
      <c r="B164" s="426">
        <f>'CBIOs Etanol'!C145*1000000</f>
        <v>45.9</v>
      </c>
      <c r="C164" s="426">
        <f>'CBIOs Etanol'!D145*1000000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D4B9-DF64-2D4F-B2E4-736855660908}">
  <dimension ref="A2:EJ58"/>
  <sheetViews>
    <sheetView showGridLines="0" zoomScale="144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4.42578125" customWidth="1"/>
    <col min="2" max="2" width="31.42578125" customWidth="1"/>
    <col min="12" max="12" width="14.7109375" bestFit="1" customWidth="1"/>
    <col min="85" max="85" width="11.7109375" bestFit="1" customWidth="1"/>
  </cols>
  <sheetData>
    <row r="2" spans="1:140" x14ac:dyDescent="0.25">
      <c r="B2" s="38" t="s">
        <v>83</v>
      </c>
      <c r="C2" s="38" t="s">
        <v>411</v>
      </c>
      <c r="D2" s="38" t="s">
        <v>1633</v>
      </c>
      <c r="E2" s="43" t="s">
        <v>241</v>
      </c>
      <c r="F2" s="44" t="s">
        <v>1634</v>
      </c>
      <c r="G2" s="38" t="s">
        <v>1635</v>
      </c>
      <c r="H2" s="38" t="s">
        <v>1636</v>
      </c>
      <c r="I2" s="38" t="s">
        <v>1637</v>
      </c>
      <c r="J2" s="38" t="s">
        <v>1638</v>
      </c>
      <c r="K2" s="44" t="s">
        <v>1639</v>
      </c>
      <c r="L2" s="38" t="s">
        <v>240</v>
      </c>
      <c r="M2" s="38" t="s">
        <v>1640</v>
      </c>
      <c r="N2" s="43" t="s">
        <v>242</v>
      </c>
      <c r="O2" s="44" t="s">
        <v>1641</v>
      </c>
      <c r="P2" s="38" t="s">
        <v>1642</v>
      </c>
      <c r="Q2" s="38" t="s">
        <v>1643</v>
      </c>
      <c r="R2" s="38" t="s">
        <v>1644</v>
      </c>
      <c r="S2" s="38" t="s">
        <v>1645</v>
      </c>
      <c r="T2" s="44" t="s">
        <v>1646</v>
      </c>
      <c r="U2" s="38" t="s">
        <v>240</v>
      </c>
      <c r="V2" s="38" t="s">
        <v>1647</v>
      </c>
      <c r="W2" s="45" t="s">
        <v>0</v>
      </c>
      <c r="X2" s="43" t="s">
        <v>1</v>
      </c>
      <c r="Y2" s="38" t="s">
        <v>2</v>
      </c>
      <c r="Z2" s="38" t="s">
        <v>3</v>
      </c>
      <c r="AA2" s="38" t="s">
        <v>4</v>
      </c>
      <c r="AB2" s="38" t="s">
        <v>5</v>
      </c>
      <c r="AC2" s="38" t="s">
        <v>6</v>
      </c>
      <c r="AD2" s="38" t="s">
        <v>7</v>
      </c>
      <c r="AE2" s="38" t="s">
        <v>13</v>
      </c>
      <c r="AF2" s="43" t="s">
        <v>14</v>
      </c>
      <c r="AG2" s="38" t="s">
        <v>15</v>
      </c>
      <c r="AH2" s="43" t="s">
        <v>16</v>
      </c>
      <c r="AI2" s="38" t="s">
        <v>17</v>
      </c>
      <c r="AJ2" s="38" t="s">
        <v>18</v>
      </c>
      <c r="AK2" s="38" t="s">
        <v>19</v>
      </c>
      <c r="AL2" s="43" t="s">
        <v>20</v>
      </c>
      <c r="AM2" s="38" t="s">
        <v>21</v>
      </c>
      <c r="AN2" s="38" t="s">
        <v>22</v>
      </c>
      <c r="AO2" s="38" t="s">
        <v>22</v>
      </c>
      <c r="AP2" s="38" t="s">
        <v>23</v>
      </c>
      <c r="AQ2" s="38" t="s">
        <v>23</v>
      </c>
      <c r="AR2" s="38" t="s">
        <v>24</v>
      </c>
      <c r="AS2" s="38" t="s">
        <v>25</v>
      </c>
      <c r="AT2" s="38" t="s">
        <v>60</v>
      </c>
      <c r="AU2" s="38" t="s">
        <v>61</v>
      </c>
      <c r="AV2" s="38" t="s">
        <v>26</v>
      </c>
      <c r="AW2" s="38" t="s">
        <v>27</v>
      </c>
      <c r="AX2" s="38" t="s">
        <v>28</v>
      </c>
      <c r="AY2" s="38" t="s">
        <v>29</v>
      </c>
      <c r="AZ2" s="38" t="s">
        <v>30</v>
      </c>
      <c r="BA2" s="38" t="s">
        <v>30</v>
      </c>
      <c r="BB2" s="38" t="s">
        <v>30</v>
      </c>
      <c r="BC2" s="43" t="s">
        <v>33</v>
      </c>
      <c r="BD2" s="38" t="s">
        <v>37</v>
      </c>
      <c r="BE2" s="38" t="s">
        <v>41</v>
      </c>
      <c r="BF2" s="38" t="s">
        <v>42</v>
      </c>
      <c r="BG2" s="38" t="s">
        <v>250</v>
      </c>
      <c r="BH2" s="38" t="s">
        <v>379</v>
      </c>
      <c r="BI2" s="38" t="s">
        <v>36</v>
      </c>
      <c r="BJ2" s="38" t="s">
        <v>39</v>
      </c>
      <c r="BK2" s="38" t="s">
        <v>40</v>
      </c>
      <c r="BL2" s="38" t="s">
        <v>249</v>
      </c>
      <c r="BM2" s="38" t="s">
        <v>378</v>
      </c>
      <c r="BN2" s="43" t="s">
        <v>35</v>
      </c>
      <c r="BO2" s="38" t="s">
        <v>43</v>
      </c>
      <c r="BP2" s="38" t="s">
        <v>44</v>
      </c>
      <c r="BQ2" s="38" t="s">
        <v>45</v>
      </c>
      <c r="BR2" s="38" t="s">
        <v>251</v>
      </c>
      <c r="BS2" s="38" t="s">
        <v>46</v>
      </c>
      <c r="BT2" s="38" t="s">
        <v>47</v>
      </c>
      <c r="BU2" s="38" t="s">
        <v>48</v>
      </c>
      <c r="BV2" s="38" t="s">
        <v>49</v>
      </c>
      <c r="BW2" s="38" t="s">
        <v>50</v>
      </c>
      <c r="BX2" s="38" t="s">
        <v>51</v>
      </c>
      <c r="BY2" s="38" t="s">
        <v>52</v>
      </c>
      <c r="BZ2" s="38" t="s">
        <v>53</v>
      </c>
      <c r="CA2" s="38" t="s">
        <v>54</v>
      </c>
      <c r="CB2" s="38" t="s">
        <v>55</v>
      </c>
      <c r="CC2" s="38" t="s">
        <v>56</v>
      </c>
      <c r="CD2" s="38" t="s">
        <v>57</v>
      </c>
      <c r="CE2" s="45" t="s">
        <v>58</v>
      </c>
      <c r="CF2" s="43" t="s">
        <v>64</v>
      </c>
      <c r="CG2" s="38" t="s">
        <v>65</v>
      </c>
      <c r="CH2" s="38" t="s">
        <v>66</v>
      </c>
      <c r="CI2" s="38" t="s">
        <v>67</v>
      </c>
      <c r="CJ2" s="38" t="s">
        <v>68</v>
      </c>
      <c r="CK2" s="38" t="s">
        <v>69</v>
      </c>
      <c r="CL2" s="38" t="s">
        <v>70</v>
      </c>
      <c r="CM2" s="38" t="s">
        <v>71</v>
      </c>
      <c r="CN2" s="38" t="s">
        <v>13</v>
      </c>
      <c r="CO2" s="43" t="s">
        <v>73</v>
      </c>
      <c r="CP2" s="43" t="s">
        <v>74</v>
      </c>
      <c r="CQ2" s="38" t="s">
        <v>75</v>
      </c>
      <c r="CR2" s="38" t="s">
        <v>13</v>
      </c>
      <c r="CS2" s="43" t="s">
        <v>76</v>
      </c>
      <c r="CT2" s="38" t="s">
        <v>75</v>
      </c>
      <c r="CU2" s="38" t="s">
        <v>13</v>
      </c>
      <c r="CV2" s="43" t="s">
        <v>253</v>
      </c>
      <c r="CW2" s="38" t="s">
        <v>75</v>
      </c>
      <c r="CX2" s="38" t="s">
        <v>13</v>
      </c>
      <c r="CY2" s="38" t="s">
        <v>129</v>
      </c>
      <c r="CZ2" s="43" t="s">
        <v>254</v>
      </c>
      <c r="DA2" s="38" t="s">
        <v>75</v>
      </c>
      <c r="DB2" s="38" t="s">
        <v>13</v>
      </c>
      <c r="DC2" s="38" t="s">
        <v>129</v>
      </c>
      <c r="DD2" s="43" t="s">
        <v>120</v>
      </c>
      <c r="DE2" s="38" t="s">
        <v>75</v>
      </c>
      <c r="DF2" s="38" t="s">
        <v>13</v>
      </c>
      <c r="DG2" s="38" t="s">
        <v>129</v>
      </c>
      <c r="DH2" s="43" t="s">
        <v>124</v>
      </c>
      <c r="DI2" s="38" t="s">
        <v>75</v>
      </c>
      <c r="DJ2" s="38" t="s">
        <v>13</v>
      </c>
      <c r="DK2" s="38" t="s">
        <v>129</v>
      </c>
      <c r="DL2" s="43" t="s">
        <v>125</v>
      </c>
      <c r="DM2" s="38" t="s">
        <v>75</v>
      </c>
      <c r="DN2" s="38" t="s">
        <v>13</v>
      </c>
      <c r="DO2" s="38" t="s">
        <v>129</v>
      </c>
      <c r="DP2" s="38" t="s">
        <v>114</v>
      </c>
      <c r="DQ2" s="38" t="s">
        <v>532</v>
      </c>
      <c r="DR2" s="38" t="s">
        <v>255</v>
      </c>
      <c r="DS2" s="38" t="s">
        <v>116</v>
      </c>
      <c r="DT2" s="38" t="s">
        <v>173</v>
      </c>
      <c r="DU2" s="38" t="s">
        <v>115</v>
      </c>
      <c r="DV2" s="38" t="s">
        <v>173</v>
      </c>
      <c r="DW2" s="38" t="s">
        <v>53</v>
      </c>
      <c r="DX2" s="38" t="s">
        <v>54</v>
      </c>
      <c r="DY2" s="38" t="s">
        <v>55</v>
      </c>
      <c r="DZ2" s="38" t="s">
        <v>56</v>
      </c>
      <c r="EA2" s="38" t="s">
        <v>57</v>
      </c>
      <c r="EB2" s="45" t="s">
        <v>175</v>
      </c>
      <c r="EC2" s="43" t="s">
        <v>50</v>
      </c>
      <c r="ED2" s="38" t="s">
        <v>176</v>
      </c>
      <c r="EE2" s="38" t="s">
        <v>259</v>
      </c>
      <c r="EF2" s="38" t="s">
        <v>178</v>
      </c>
      <c r="EG2" s="43" t="s">
        <v>242</v>
      </c>
      <c r="EH2" s="38" t="s">
        <v>176</v>
      </c>
      <c r="EI2" s="38" t="s">
        <v>259</v>
      </c>
      <c r="EJ2" s="38" t="s">
        <v>178</v>
      </c>
    </row>
    <row r="3" spans="1:140" x14ac:dyDescent="0.25">
      <c r="B3" s="38" t="s">
        <v>720</v>
      </c>
      <c r="C3" s="39"/>
      <c r="D3" s="39"/>
      <c r="E3" s="40"/>
      <c r="F3" s="41"/>
      <c r="G3" s="39"/>
      <c r="H3" s="39"/>
      <c r="I3" s="39"/>
      <c r="J3" s="39"/>
      <c r="K3" s="41"/>
      <c r="L3" s="39"/>
      <c r="M3" s="39"/>
      <c r="N3" s="40"/>
      <c r="O3" s="41"/>
      <c r="P3" s="39"/>
      <c r="Q3" s="39"/>
      <c r="R3" s="39"/>
      <c r="S3" s="39"/>
      <c r="T3" s="41"/>
      <c r="U3" s="39"/>
      <c r="V3" s="39"/>
      <c r="W3" s="42"/>
      <c r="X3" s="40"/>
      <c r="Y3" s="39" t="s">
        <v>8</v>
      </c>
      <c r="Z3" s="39" t="s">
        <v>9</v>
      </c>
      <c r="AA3" s="39" t="s">
        <v>9</v>
      </c>
      <c r="AB3" s="39" t="s">
        <v>10</v>
      </c>
      <c r="AC3" s="39" t="s">
        <v>11</v>
      </c>
      <c r="AD3" s="39" t="s">
        <v>12</v>
      </c>
      <c r="AE3" s="39" t="s">
        <v>59</v>
      </c>
      <c r="AF3" s="40"/>
      <c r="AG3" s="39" t="s">
        <v>8</v>
      </c>
      <c r="AH3" s="40"/>
      <c r="AI3" s="39" t="s">
        <v>11</v>
      </c>
      <c r="AJ3" s="39" t="s">
        <v>11</v>
      </c>
      <c r="AK3" s="39" t="s">
        <v>11</v>
      </c>
      <c r="AL3" s="40"/>
      <c r="AM3" s="39" t="s">
        <v>31</v>
      </c>
      <c r="AN3" s="39" t="s">
        <v>31</v>
      </c>
      <c r="AO3" s="39" t="s">
        <v>32</v>
      </c>
      <c r="AP3" s="39" t="s">
        <v>31</v>
      </c>
      <c r="AQ3" s="39" t="s">
        <v>32</v>
      </c>
      <c r="AR3" s="39" t="s">
        <v>31</v>
      </c>
      <c r="AS3" s="39" t="s">
        <v>31</v>
      </c>
      <c r="AT3" s="39" t="s">
        <v>31</v>
      </c>
      <c r="AU3" s="39" t="s">
        <v>31</v>
      </c>
      <c r="AV3" s="39" t="s">
        <v>31</v>
      </c>
      <c r="AW3" s="39" t="s">
        <v>32</v>
      </c>
      <c r="AX3" s="39" t="s">
        <v>32</v>
      </c>
      <c r="AY3" s="39" t="s">
        <v>247</v>
      </c>
      <c r="AZ3" s="39" t="s">
        <v>31</v>
      </c>
      <c r="BA3" s="39" t="s">
        <v>32</v>
      </c>
      <c r="BB3" s="39" t="s">
        <v>247</v>
      </c>
      <c r="BC3" s="40"/>
      <c r="BD3" s="39" t="s">
        <v>34</v>
      </c>
      <c r="BE3" s="39" t="s">
        <v>10</v>
      </c>
      <c r="BF3" s="39" t="s">
        <v>10</v>
      </c>
      <c r="BG3" s="39" t="s">
        <v>10</v>
      </c>
      <c r="BH3" s="39" t="s">
        <v>10</v>
      </c>
      <c r="BI3" s="39" t="s">
        <v>38</v>
      </c>
      <c r="BJ3" s="39" t="s">
        <v>248</v>
      </c>
      <c r="BK3" s="39" t="s">
        <v>248</v>
      </c>
      <c r="BL3" s="39" t="s">
        <v>248</v>
      </c>
      <c r="BM3" s="39"/>
      <c r="BN3" s="40"/>
      <c r="BO3" s="39" t="s">
        <v>34</v>
      </c>
      <c r="BP3" s="39" t="s">
        <v>34</v>
      </c>
      <c r="BQ3" s="39" t="s">
        <v>34</v>
      </c>
      <c r="BR3" s="39" t="s">
        <v>59</v>
      </c>
      <c r="BS3" s="39" t="s">
        <v>34</v>
      </c>
      <c r="BT3" s="39" t="s">
        <v>34</v>
      </c>
      <c r="BU3" s="39" t="s">
        <v>34</v>
      </c>
      <c r="BV3" s="39" t="s">
        <v>34</v>
      </c>
      <c r="BW3" s="39" t="s">
        <v>34</v>
      </c>
      <c r="BX3" s="39" t="s">
        <v>62</v>
      </c>
      <c r="BY3" s="39" t="s">
        <v>62</v>
      </c>
      <c r="BZ3" s="39" t="s">
        <v>63</v>
      </c>
      <c r="CA3" s="39" t="s">
        <v>63</v>
      </c>
      <c r="CB3" s="39" t="s">
        <v>63</v>
      </c>
      <c r="CC3" s="39" t="s">
        <v>63</v>
      </c>
      <c r="CD3" s="39" t="s">
        <v>63</v>
      </c>
      <c r="CE3" s="42"/>
      <c r="CF3" s="40"/>
      <c r="CG3" s="39" t="s">
        <v>9</v>
      </c>
      <c r="CH3" s="39" t="s">
        <v>12</v>
      </c>
      <c r="CI3" s="39" t="s">
        <v>34</v>
      </c>
      <c r="CJ3" s="39" t="s">
        <v>34</v>
      </c>
      <c r="CK3" s="39" t="s">
        <v>72</v>
      </c>
      <c r="CL3" s="39" t="s">
        <v>63</v>
      </c>
      <c r="CM3" s="39" t="s">
        <v>72</v>
      </c>
      <c r="CN3" s="39" t="s">
        <v>59</v>
      </c>
      <c r="CO3" s="40"/>
      <c r="CP3" s="40"/>
      <c r="CQ3" s="39" t="s">
        <v>252</v>
      </c>
      <c r="CR3" s="39" t="s">
        <v>59</v>
      </c>
      <c r="CS3" s="40"/>
      <c r="CT3" s="39" t="s">
        <v>252</v>
      </c>
      <c r="CU3" s="39" t="s">
        <v>59</v>
      </c>
      <c r="CV3" s="40"/>
      <c r="CW3" s="39" t="s">
        <v>252</v>
      </c>
      <c r="CX3" s="39" t="s">
        <v>59</v>
      </c>
      <c r="CY3" s="39" t="s">
        <v>111</v>
      </c>
      <c r="CZ3" s="40"/>
      <c r="DA3" s="39" t="s">
        <v>252</v>
      </c>
      <c r="DB3" s="39" t="s">
        <v>59</v>
      </c>
      <c r="DC3" s="39" t="s">
        <v>111</v>
      </c>
      <c r="DD3" s="40"/>
      <c r="DE3" s="39" t="s">
        <v>252</v>
      </c>
      <c r="DF3" s="39" t="s">
        <v>59</v>
      </c>
      <c r="DG3" s="39" t="s">
        <v>111</v>
      </c>
      <c r="DH3" s="40"/>
      <c r="DI3" s="39" t="s">
        <v>252</v>
      </c>
      <c r="DJ3" s="39" t="s">
        <v>59</v>
      </c>
      <c r="DK3" s="39" t="s">
        <v>111</v>
      </c>
      <c r="DL3" s="40"/>
      <c r="DM3" s="39" t="s">
        <v>252</v>
      </c>
      <c r="DN3" s="39" t="s">
        <v>59</v>
      </c>
      <c r="DO3" s="39" t="s">
        <v>111</v>
      </c>
      <c r="DP3" s="39" t="s">
        <v>256</v>
      </c>
      <c r="DQ3" s="39" t="s">
        <v>256</v>
      </c>
      <c r="DR3" s="39" t="s">
        <v>256</v>
      </c>
      <c r="DS3" s="39" t="s">
        <v>257</v>
      </c>
      <c r="DT3" s="39" t="s">
        <v>174</v>
      </c>
      <c r="DU3" s="39" t="s">
        <v>257</v>
      </c>
      <c r="DV3" s="39" t="s">
        <v>174</v>
      </c>
      <c r="DW3" s="39" t="s">
        <v>258</v>
      </c>
      <c r="DX3" s="39" t="s">
        <v>258</v>
      </c>
      <c r="DY3" s="39" t="s">
        <v>258</v>
      </c>
      <c r="DZ3" s="39" t="s">
        <v>258</v>
      </c>
      <c r="EA3" s="39" t="s">
        <v>258</v>
      </c>
      <c r="EB3" s="42"/>
      <c r="EC3" s="40"/>
      <c r="ED3" s="39"/>
      <c r="EE3" s="39"/>
      <c r="EF3" s="39"/>
      <c r="EG3" s="40"/>
      <c r="EH3" s="39"/>
      <c r="EI3" s="39"/>
      <c r="EJ3" s="39"/>
    </row>
    <row r="4" spans="1:140" x14ac:dyDescent="0.25">
      <c r="A4" s="339" t="s">
        <v>1897</v>
      </c>
      <c r="B4" s="346" t="s">
        <v>370</v>
      </c>
      <c r="C4" s="347" t="s">
        <v>82</v>
      </c>
      <c r="D4" s="347">
        <v>100</v>
      </c>
      <c r="E4" s="348"/>
      <c r="F4" s="347">
        <v>18</v>
      </c>
      <c r="G4" s="347">
        <v>12.4</v>
      </c>
      <c r="H4" s="347">
        <v>3</v>
      </c>
      <c r="I4" s="347">
        <v>1.9</v>
      </c>
      <c r="J4" s="347">
        <v>0.7</v>
      </c>
      <c r="K4" s="347">
        <v>69.400000000000006</v>
      </c>
      <c r="L4" s="347">
        <v>87.4</v>
      </c>
      <c r="M4" s="347">
        <v>79</v>
      </c>
      <c r="N4" s="348"/>
      <c r="O4" s="349">
        <v>0.4</v>
      </c>
      <c r="P4" s="347">
        <v>0</v>
      </c>
      <c r="Q4" s="347">
        <v>0</v>
      </c>
      <c r="R4" s="347">
        <v>0</v>
      </c>
      <c r="S4" s="347">
        <v>0.4</v>
      </c>
      <c r="T4" s="347">
        <v>87</v>
      </c>
      <c r="U4" s="347">
        <v>87.4</v>
      </c>
      <c r="V4" s="347">
        <v>99</v>
      </c>
      <c r="W4" s="347"/>
      <c r="X4" s="348"/>
      <c r="Y4" s="347">
        <v>30897.51</v>
      </c>
      <c r="Z4" s="347">
        <v>2840568.59</v>
      </c>
      <c r="AA4" s="347">
        <v>2840568.59</v>
      </c>
      <c r="AB4" s="347">
        <v>101.18</v>
      </c>
      <c r="AC4" s="347">
        <v>11.21</v>
      </c>
      <c r="AD4" s="347">
        <v>29485.46</v>
      </c>
      <c r="AE4" s="347">
        <v>50</v>
      </c>
      <c r="AF4" s="348"/>
      <c r="AG4" s="347">
        <v>1989.28</v>
      </c>
      <c r="AH4" s="348"/>
      <c r="AI4" s="347"/>
      <c r="AJ4" s="347">
        <v>3.77</v>
      </c>
      <c r="AK4" s="347">
        <v>1.52</v>
      </c>
      <c r="AL4" s="348"/>
      <c r="AM4" s="347">
        <v>0.42</v>
      </c>
      <c r="AN4" s="347"/>
      <c r="AO4" s="347"/>
      <c r="AP4" s="347"/>
      <c r="AQ4" s="347"/>
      <c r="AR4" s="347"/>
      <c r="AS4" s="347"/>
      <c r="AT4" s="347"/>
      <c r="AU4" s="347"/>
      <c r="AV4" s="347"/>
      <c r="AW4" s="347">
        <v>0.06</v>
      </c>
      <c r="AX4" s="347">
        <v>7.0000000000000007E-2</v>
      </c>
      <c r="AY4" s="347">
        <v>0.2</v>
      </c>
      <c r="AZ4" s="347">
        <v>0.71</v>
      </c>
      <c r="BA4" s="347">
        <v>0.28999999999999998</v>
      </c>
      <c r="BB4" s="347">
        <v>0.79</v>
      </c>
      <c r="BC4" s="348"/>
      <c r="BD4" s="347">
        <v>557</v>
      </c>
      <c r="BE4" s="347">
        <v>2.6</v>
      </c>
      <c r="BF4" s="347">
        <v>0.61</v>
      </c>
      <c r="BG4" s="347"/>
      <c r="BH4" s="347"/>
      <c r="BI4" s="347">
        <v>7.0000000000000007E-2</v>
      </c>
      <c r="BJ4" s="347">
        <v>2.8</v>
      </c>
      <c r="BK4" s="347">
        <v>0</v>
      </c>
      <c r="BL4" s="347"/>
      <c r="BM4" s="347"/>
      <c r="BN4" s="348"/>
      <c r="BO4" s="347"/>
      <c r="BP4" s="347">
        <v>2.8</v>
      </c>
      <c r="BQ4" s="347"/>
      <c r="BR4" s="347"/>
      <c r="BS4" s="347"/>
      <c r="BT4" s="347"/>
      <c r="BU4" s="347"/>
      <c r="BV4" s="347"/>
      <c r="BW4" s="347">
        <v>0.12</v>
      </c>
      <c r="BX4" s="347"/>
      <c r="BY4" s="347"/>
      <c r="BZ4" s="347">
        <v>5.37</v>
      </c>
      <c r="CA4" s="347"/>
      <c r="CB4" s="347">
        <v>0.87</v>
      </c>
      <c r="CC4" s="347"/>
      <c r="CD4" s="347"/>
      <c r="CE4" s="347"/>
      <c r="CF4" s="348"/>
      <c r="CG4" s="347">
        <v>2840568.59</v>
      </c>
      <c r="CH4" s="347">
        <v>29485.46</v>
      </c>
      <c r="CI4" s="347"/>
      <c r="CJ4" s="347">
        <v>68.81</v>
      </c>
      <c r="CK4" s="347">
        <v>24.89</v>
      </c>
      <c r="CL4" s="347">
        <v>109.68</v>
      </c>
      <c r="CM4" s="347"/>
      <c r="CN4" s="347">
        <v>50</v>
      </c>
      <c r="CO4" s="348"/>
      <c r="CP4" s="348"/>
      <c r="CQ4" s="347">
        <v>295.16000000000003</v>
      </c>
      <c r="CR4" s="347">
        <v>51</v>
      </c>
      <c r="CS4" s="348"/>
      <c r="CT4" s="347">
        <v>10.38</v>
      </c>
      <c r="CU4" s="347">
        <v>10</v>
      </c>
      <c r="CV4" s="348"/>
      <c r="CW4" s="347"/>
      <c r="CX4" s="347"/>
      <c r="CY4" s="347"/>
      <c r="CZ4" s="348"/>
      <c r="DA4" s="347">
        <v>7.26</v>
      </c>
      <c r="DB4" s="347">
        <v>2</v>
      </c>
      <c r="DC4" s="347">
        <v>110</v>
      </c>
      <c r="DD4" s="348"/>
      <c r="DE4" s="347">
        <v>19.8</v>
      </c>
      <c r="DF4" s="347">
        <v>21.36</v>
      </c>
      <c r="DG4" s="347">
        <v>99.09</v>
      </c>
      <c r="DH4" s="348"/>
      <c r="DI4" s="347"/>
      <c r="DJ4" s="347"/>
      <c r="DK4" s="347"/>
      <c r="DL4" s="348"/>
      <c r="DM4" s="347"/>
      <c r="DN4" s="347"/>
      <c r="DO4" s="347"/>
      <c r="DP4" s="347">
        <v>0.18</v>
      </c>
      <c r="DQ4" s="347"/>
      <c r="DR4" s="347"/>
      <c r="DS4" s="347"/>
      <c r="DT4" s="347"/>
      <c r="DU4" s="347"/>
      <c r="DV4" s="347"/>
      <c r="DW4" s="347">
        <v>1.41</v>
      </c>
      <c r="DX4" s="347"/>
      <c r="DY4" s="347">
        <v>36.89</v>
      </c>
      <c r="DZ4" s="347"/>
      <c r="EA4" s="347"/>
      <c r="EB4" s="347"/>
      <c r="EC4" s="348"/>
      <c r="ED4" s="347">
        <v>100</v>
      </c>
      <c r="EE4" s="347">
        <v>0</v>
      </c>
      <c r="EF4" s="347">
        <v>0</v>
      </c>
      <c r="EG4" s="348"/>
      <c r="EH4" s="347">
        <v>0</v>
      </c>
      <c r="EI4" s="347">
        <v>0</v>
      </c>
      <c r="EJ4" s="347">
        <v>0</v>
      </c>
    </row>
    <row r="5" spans="1:140" s="285" customFormat="1" x14ac:dyDescent="0.25">
      <c r="B5" s="307" t="s">
        <v>374</v>
      </c>
      <c r="C5" s="308" t="s">
        <v>82</v>
      </c>
      <c r="D5" s="308">
        <v>92.53</v>
      </c>
      <c r="E5" s="309"/>
      <c r="F5" s="308">
        <v>28.8</v>
      </c>
      <c r="G5" s="308">
        <v>25.2</v>
      </c>
      <c r="H5" s="308">
        <v>1.1000000000000001</v>
      </c>
      <c r="I5" s="308">
        <v>1.9</v>
      </c>
      <c r="J5" s="308">
        <v>0.7</v>
      </c>
      <c r="K5" s="308">
        <v>58.6</v>
      </c>
      <c r="L5" s="308">
        <v>87.4</v>
      </c>
      <c r="M5" s="308">
        <v>67</v>
      </c>
      <c r="N5" s="309"/>
      <c r="O5" s="310">
        <v>28.3</v>
      </c>
      <c r="P5" s="308">
        <v>25.2</v>
      </c>
      <c r="Q5" s="308">
        <v>1.1000000000000001</v>
      </c>
      <c r="R5" s="308">
        <v>1.5</v>
      </c>
      <c r="S5" s="308">
        <v>0.4</v>
      </c>
      <c r="T5" s="308">
        <v>59.1</v>
      </c>
      <c r="U5" s="308">
        <v>87.4</v>
      </c>
      <c r="V5" s="308">
        <v>68</v>
      </c>
      <c r="W5" s="308"/>
      <c r="X5" s="309"/>
      <c r="Y5" s="308">
        <v>107186.87</v>
      </c>
      <c r="Z5" s="308">
        <v>5584355.2000000002</v>
      </c>
      <c r="AA5" s="308">
        <v>4212588.88</v>
      </c>
      <c r="AB5" s="308">
        <v>91</v>
      </c>
      <c r="AC5" s="308">
        <v>10.8</v>
      </c>
      <c r="AD5" s="308"/>
      <c r="AE5" s="308">
        <v>50</v>
      </c>
      <c r="AF5" s="309"/>
      <c r="AG5" s="308">
        <v>35725.040000000001</v>
      </c>
      <c r="AH5" s="309"/>
      <c r="AI5" s="308"/>
      <c r="AJ5" s="308">
        <v>7.86</v>
      </c>
      <c r="AK5" s="308">
        <v>4.38</v>
      </c>
      <c r="AL5" s="309"/>
      <c r="AM5" s="308">
        <v>0.8</v>
      </c>
      <c r="AN5" s="308"/>
      <c r="AO5" s="308"/>
      <c r="AP5" s="308"/>
      <c r="AQ5" s="308"/>
      <c r="AR5" s="308">
        <v>0.16</v>
      </c>
      <c r="AS5" s="308">
        <v>0.23</v>
      </c>
      <c r="AT5" s="308"/>
      <c r="AU5" s="308"/>
      <c r="AV5" s="308"/>
      <c r="AW5" s="308">
        <v>0.34</v>
      </c>
      <c r="AX5" s="308"/>
      <c r="AY5" s="308">
        <v>1.1399999999999999</v>
      </c>
      <c r="AZ5" s="308">
        <v>0.03</v>
      </c>
      <c r="BA5" s="308">
        <v>0.23</v>
      </c>
      <c r="BB5" s="308">
        <v>0.18</v>
      </c>
      <c r="BC5" s="309"/>
      <c r="BD5" s="308">
        <v>1087.49</v>
      </c>
      <c r="BE5" s="308">
        <v>52.64</v>
      </c>
      <c r="BF5" s="308">
        <v>3.4</v>
      </c>
      <c r="BG5" s="308">
        <v>0.01</v>
      </c>
      <c r="BH5" s="308">
        <v>0</v>
      </c>
      <c r="BI5" s="308">
        <v>0.38</v>
      </c>
      <c r="BJ5" s="308">
        <v>2.8</v>
      </c>
      <c r="BK5" s="308">
        <v>0</v>
      </c>
      <c r="BL5" s="308">
        <v>110</v>
      </c>
      <c r="BM5" s="308">
        <v>100</v>
      </c>
      <c r="BN5" s="309"/>
      <c r="BO5" s="308">
        <v>0.25</v>
      </c>
      <c r="BP5" s="308">
        <v>5.38</v>
      </c>
      <c r="BQ5" s="308"/>
      <c r="BR5" s="308"/>
      <c r="BS5" s="308"/>
      <c r="BT5" s="308"/>
      <c r="BU5" s="308"/>
      <c r="BV5" s="308">
        <v>0</v>
      </c>
      <c r="BW5" s="308">
        <v>0.18</v>
      </c>
      <c r="BX5" s="308"/>
      <c r="BY5" s="308"/>
      <c r="BZ5" s="308">
        <v>0.08</v>
      </c>
      <c r="CA5" s="308"/>
      <c r="CB5" s="308"/>
      <c r="CC5" s="308"/>
      <c r="CD5" s="308"/>
      <c r="CE5" s="308"/>
      <c r="CF5" s="309"/>
      <c r="CG5" s="308">
        <v>4320209.68</v>
      </c>
      <c r="CH5" s="308"/>
      <c r="CI5" s="308">
        <v>8.56</v>
      </c>
      <c r="CJ5" s="308">
        <v>45.56</v>
      </c>
      <c r="CK5" s="308">
        <v>43.36</v>
      </c>
      <c r="CL5" s="308"/>
      <c r="CM5" s="308">
        <v>10.37</v>
      </c>
      <c r="CN5" s="308">
        <v>50</v>
      </c>
      <c r="CO5" s="309"/>
      <c r="CP5" s="309"/>
      <c r="CQ5" s="308">
        <v>246.07</v>
      </c>
      <c r="CR5" s="308">
        <v>49</v>
      </c>
      <c r="CS5" s="309"/>
      <c r="CT5" s="308"/>
      <c r="CU5" s="308"/>
      <c r="CV5" s="309"/>
      <c r="CW5" s="308"/>
      <c r="CX5" s="308"/>
      <c r="CY5" s="308"/>
      <c r="CZ5" s="309"/>
      <c r="DA5" s="308"/>
      <c r="DB5" s="308"/>
      <c r="DC5" s="308"/>
      <c r="DD5" s="309"/>
      <c r="DE5" s="308"/>
      <c r="DF5" s="308"/>
      <c r="DG5" s="308"/>
      <c r="DH5" s="309"/>
      <c r="DI5" s="308">
        <v>0</v>
      </c>
      <c r="DJ5" s="308">
        <v>45</v>
      </c>
      <c r="DK5" s="308">
        <v>17.600000000000001</v>
      </c>
      <c r="DL5" s="309"/>
      <c r="DM5" s="308"/>
      <c r="DN5" s="308"/>
      <c r="DO5" s="308"/>
      <c r="DP5" s="308">
        <v>0.04</v>
      </c>
      <c r="DQ5" s="308"/>
      <c r="DR5" s="308"/>
      <c r="DS5" s="308"/>
      <c r="DT5" s="308"/>
      <c r="DU5" s="308"/>
      <c r="DV5" s="308"/>
      <c r="DW5" s="308"/>
      <c r="DX5" s="308"/>
      <c r="DY5" s="308"/>
      <c r="DZ5" s="308"/>
      <c r="EA5" s="308"/>
      <c r="EB5" s="308"/>
      <c r="EC5" s="309"/>
      <c r="ED5" s="308">
        <v>95.37</v>
      </c>
      <c r="EE5" s="308">
        <v>4.63</v>
      </c>
      <c r="EF5" s="308">
        <v>0</v>
      </c>
      <c r="EG5" s="309"/>
      <c r="EH5" s="308">
        <v>95.37</v>
      </c>
      <c r="EI5" s="308">
        <v>4.63</v>
      </c>
      <c r="EJ5" s="308">
        <v>0</v>
      </c>
    </row>
    <row r="6" spans="1:140" s="285" customFormat="1" x14ac:dyDescent="0.25">
      <c r="B6" s="307" t="s">
        <v>380</v>
      </c>
      <c r="C6" s="308" t="s">
        <v>82</v>
      </c>
      <c r="D6" s="308">
        <v>95.59</v>
      </c>
      <c r="E6" s="309"/>
      <c r="F6" s="308">
        <v>29.5</v>
      </c>
      <c r="G6" s="308">
        <v>25.8</v>
      </c>
      <c r="H6" s="308">
        <v>1.1000000000000001</v>
      </c>
      <c r="I6" s="308">
        <v>1.9</v>
      </c>
      <c r="J6" s="308">
        <v>0.7</v>
      </c>
      <c r="K6" s="308">
        <v>57.9</v>
      </c>
      <c r="L6" s="308">
        <v>87.4</v>
      </c>
      <c r="M6" s="308">
        <v>66</v>
      </c>
      <c r="N6" s="309"/>
      <c r="O6" s="310">
        <v>29.1</v>
      </c>
      <c r="P6" s="308">
        <v>25.8</v>
      </c>
      <c r="Q6" s="308">
        <v>1.1000000000000001</v>
      </c>
      <c r="R6" s="308">
        <v>1.7</v>
      </c>
      <c r="S6" s="308">
        <v>0.4</v>
      </c>
      <c r="T6" s="308">
        <v>58.3</v>
      </c>
      <c r="U6" s="308">
        <v>87.4</v>
      </c>
      <c r="V6" s="308">
        <v>67</v>
      </c>
      <c r="W6" s="308"/>
      <c r="X6" s="309"/>
      <c r="Y6" s="308">
        <v>49206.19</v>
      </c>
      <c r="Z6" s="308">
        <v>3277992.4</v>
      </c>
      <c r="AA6" s="308">
        <v>3264491.54</v>
      </c>
      <c r="AB6" s="308">
        <v>81</v>
      </c>
      <c r="AC6" s="308">
        <v>10.8</v>
      </c>
      <c r="AD6" s="308"/>
      <c r="AE6" s="308">
        <v>50</v>
      </c>
      <c r="AF6" s="309"/>
      <c r="AG6" s="308">
        <v>19372.78</v>
      </c>
      <c r="AH6" s="309"/>
      <c r="AI6" s="308"/>
      <c r="AJ6" s="308">
        <v>8.52</v>
      </c>
      <c r="AK6" s="308">
        <v>4.6500000000000004</v>
      </c>
      <c r="AL6" s="309"/>
      <c r="AM6" s="308">
        <v>0.97</v>
      </c>
      <c r="AN6" s="308">
        <v>0.03</v>
      </c>
      <c r="AO6" s="308">
        <v>0.08</v>
      </c>
      <c r="AP6" s="308"/>
      <c r="AQ6" s="308"/>
      <c r="AR6" s="308"/>
      <c r="AS6" s="308">
        <v>0.34</v>
      </c>
      <c r="AT6" s="308"/>
      <c r="AU6" s="308"/>
      <c r="AV6" s="308"/>
      <c r="AW6" s="308">
        <v>0.42</v>
      </c>
      <c r="AX6" s="308"/>
      <c r="AY6" s="308">
        <v>1.18</v>
      </c>
      <c r="AZ6" s="308"/>
      <c r="BA6" s="308">
        <v>0.09</v>
      </c>
      <c r="BB6" s="308">
        <v>0.01</v>
      </c>
      <c r="BC6" s="309"/>
      <c r="BD6" s="308">
        <v>852.27</v>
      </c>
      <c r="BE6" s="308">
        <v>52.54</v>
      </c>
      <c r="BF6" s="308">
        <v>11.16</v>
      </c>
      <c r="BG6" s="308">
        <v>0.01</v>
      </c>
      <c r="BH6" s="308"/>
      <c r="BI6" s="308">
        <v>0.38</v>
      </c>
      <c r="BJ6" s="308">
        <v>2.8</v>
      </c>
      <c r="BK6" s="308">
        <v>0</v>
      </c>
      <c r="BL6" s="308">
        <v>123.22</v>
      </c>
      <c r="BM6" s="308"/>
      <c r="BN6" s="309"/>
      <c r="BO6" s="308">
        <v>0.16</v>
      </c>
      <c r="BP6" s="308">
        <v>4.96</v>
      </c>
      <c r="BQ6" s="308"/>
      <c r="BR6" s="308"/>
      <c r="BS6" s="308"/>
      <c r="BT6" s="308"/>
      <c r="BU6" s="308"/>
      <c r="BV6" s="308"/>
      <c r="BW6" s="308">
        <v>0.12</v>
      </c>
      <c r="BX6" s="308"/>
      <c r="BY6" s="308"/>
      <c r="BZ6" s="308"/>
      <c r="CA6" s="308"/>
      <c r="CB6" s="308"/>
      <c r="CC6" s="308"/>
      <c r="CD6" s="308"/>
      <c r="CE6" s="308"/>
      <c r="CF6" s="309"/>
      <c r="CG6" s="335">
        <v>3282139.42</v>
      </c>
      <c r="CH6" s="308"/>
      <c r="CI6" s="308">
        <v>24.85</v>
      </c>
      <c r="CJ6" s="308">
        <v>23.27</v>
      </c>
      <c r="CK6" s="308">
        <v>46.78</v>
      </c>
      <c r="CL6" s="308"/>
      <c r="CM6" s="308">
        <v>6.19</v>
      </c>
      <c r="CN6" s="308">
        <v>50</v>
      </c>
      <c r="CO6" s="309"/>
      <c r="CP6" s="309"/>
      <c r="CQ6" s="308">
        <v>242.86</v>
      </c>
      <c r="CR6" s="308">
        <v>46</v>
      </c>
      <c r="CS6" s="309"/>
      <c r="CT6" s="308"/>
      <c r="CU6" s="308"/>
      <c r="CV6" s="309"/>
      <c r="CW6" s="308"/>
      <c r="CX6" s="308"/>
      <c r="CY6" s="308"/>
      <c r="CZ6" s="309"/>
      <c r="DA6" s="308"/>
      <c r="DB6" s="308"/>
      <c r="DC6" s="308"/>
      <c r="DD6" s="309"/>
      <c r="DE6" s="308"/>
      <c r="DF6" s="308"/>
      <c r="DG6" s="308"/>
      <c r="DH6" s="309"/>
      <c r="DI6" s="308">
        <v>0.14000000000000001</v>
      </c>
      <c r="DJ6" s="308">
        <v>45</v>
      </c>
      <c r="DK6" s="308">
        <v>29.6</v>
      </c>
      <c r="DL6" s="309"/>
      <c r="DM6" s="308"/>
      <c r="DN6" s="308"/>
      <c r="DO6" s="308"/>
      <c r="DP6" s="308"/>
      <c r="DQ6" s="308"/>
      <c r="DR6" s="308"/>
      <c r="DS6" s="308"/>
      <c r="DT6" s="308"/>
      <c r="DU6" s="308"/>
      <c r="DV6" s="308"/>
      <c r="DW6" s="308">
        <v>0.31</v>
      </c>
      <c r="DX6" s="308"/>
      <c r="DY6" s="308"/>
      <c r="DZ6" s="308"/>
      <c r="EA6" s="308"/>
      <c r="EB6" s="308"/>
      <c r="EC6" s="309"/>
      <c r="ED6" s="308">
        <v>95.42</v>
      </c>
      <c r="EE6" s="308">
        <v>4.58</v>
      </c>
      <c r="EF6" s="308">
        <v>0</v>
      </c>
      <c r="EG6" s="309"/>
      <c r="EH6" s="308">
        <v>98.75</v>
      </c>
      <c r="EI6" s="308">
        <v>1.25</v>
      </c>
      <c r="EJ6" s="308">
        <v>0</v>
      </c>
    </row>
    <row r="7" spans="1:140" s="285" customFormat="1" x14ac:dyDescent="0.25">
      <c r="B7" s="307" t="s">
        <v>384</v>
      </c>
      <c r="C7" s="308" t="s">
        <v>82</v>
      </c>
      <c r="D7" s="308">
        <v>91.32</v>
      </c>
      <c r="E7" s="309"/>
      <c r="F7" s="308">
        <v>28.2</v>
      </c>
      <c r="G7" s="308">
        <v>24.5</v>
      </c>
      <c r="H7" s="308">
        <v>1.1000000000000001</v>
      </c>
      <c r="I7" s="308">
        <v>1.9</v>
      </c>
      <c r="J7" s="308">
        <v>0.7</v>
      </c>
      <c r="K7" s="308">
        <v>59.2</v>
      </c>
      <c r="L7" s="308">
        <v>87.4</v>
      </c>
      <c r="M7" s="308">
        <v>68</v>
      </c>
      <c r="N7" s="309"/>
      <c r="O7" s="310">
        <v>27.7</v>
      </c>
      <c r="P7" s="308">
        <v>24.5</v>
      </c>
      <c r="Q7" s="308">
        <v>1.1000000000000001</v>
      </c>
      <c r="R7" s="308">
        <v>1.6</v>
      </c>
      <c r="S7" s="308">
        <v>0.4</v>
      </c>
      <c r="T7" s="308">
        <v>59.7</v>
      </c>
      <c r="U7" s="308">
        <v>87.4</v>
      </c>
      <c r="V7" s="308">
        <v>68</v>
      </c>
      <c r="W7" s="308"/>
      <c r="X7" s="309"/>
      <c r="Y7" s="308">
        <v>98171.04</v>
      </c>
      <c r="Z7" s="308">
        <v>5091534.22</v>
      </c>
      <c r="AA7" s="308">
        <v>1648911.24</v>
      </c>
      <c r="AB7" s="308">
        <v>104</v>
      </c>
      <c r="AC7" s="308">
        <v>16.600000000000001</v>
      </c>
      <c r="AD7" s="308"/>
      <c r="AE7" s="308">
        <v>50</v>
      </c>
      <c r="AF7" s="309"/>
      <c r="AG7" s="308">
        <v>24373.66</v>
      </c>
      <c r="AH7" s="309"/>
      <c r="AI7" s="308"/>
      <c r="AJ7" s="308">
        <v>8.32</v>
      </c>
      <c r="AK7" s="308">
        <v>4.45</v>
      </c>
      <c r="AL7" s="309"/>
      <c r="AM7" s="308">
        <v>0.94</v>
      </c>
      <c r="AN7" s="308"/>
      <c r="AO7" s="308"/>
      <c r="AP7" s="308"/>
      <c r="AQ7" s="308"/>
      <c r="AR7" s="308">
        <v>0.14000000000000001</v>
      </c>
      <c r="AS7" s="308">
        <v>0.2</v>
      </c>
      <c r="AT7" s="308"/>
      <c r="AU7" s="308"/>
      <c r="AV7" s="308"/>
      <c r="AW7" s="308">
        <v>0.41</v>
      </c>
      <c r="AX7" s="308"/>
      <c r="AY7" s="308">
        <v>1.24</v>
      </c>
      <c r="AZ7" s="308">
        <v>0.03</v>
      </c>
      <c r="BA7" s="308">
        <v>0.2</v>
      </c>
      <c r="BB7" s="308">
        <v>0.16</v>
      </c>
      <c r="BC7" s="309"/>
      <c r="BD7" s="308">
        <v>1077.5899999999999</v>
      </c>
      <c r="BE7" s="308">
        <v>51.52</v>
      </c>
      <c r="BF7" s="308">
        <v>4.1500000000000004</v>
      </c>
      <c r="BG7" s="308">
        <v>0.01</v>
      </c>
      <c r="BH7" s="308">
        <v>0</v>
      </c>
      <c r="BI7" s="308">
        <v>0.38</v>
      </c>
      <c r="BJ7" s="308">
        <v>2.8</v>
      </c>
      <c r="BK7" s="308">
        <v>0</v>
      </c>
      <c r="BL7" s="308">
        <v>110</v>
      </c>
      <c r="BM7" s="308">
        <v>100</v>
      </c>
      <c r="BN7" s="309"/>
      <c r="BO7" s="308">
        <v>0.22</v>
      </c>
      <c r="BP7" s="308">
        <v>5.45</v>
      </c>
      <c r="BQ7" s="308"/>
      <c r="BR7" s="308"/>
      <c r="BS7" s="308"/>
      <c r="BT7" s="308"/>
      <c r="BU7" s="308"/>
      <c r="BV7" s="308">
        <v>0</v>
      </c>
      <c r="BW7" s="308">
        <v>0.16</v>
      </c>
      <c r="BX7" s="308"/>
      <c r="BY7" s="308"/>
      <c r="BZ7" s="308">
        <v>7.0000000000000007E-2</v>
      </c>
      <c r="CA7" s="308"/>
      <c r="CB7" s="308"/>
      <c r="CC7" s="308"/>
      <c r="CD7" s="308"/>
      <c r="CE7" s="308"/>
      <c r="CF7" s="309"/>
      <c r="CG7" s="308">
        <v>1694170.58</v>
      </c>
      <c r="CH7" s="308"/>
      <c r="CI7" s="308">
        <v>78.86</v>
      </c>
      <c r="CJ7" s="308">
        <v>7.84</v>
      </c>
      <c r="CK7" s="308"/>
      <c r="CL7" s="308"/>
      <c r="CM7" s="308">
        <v>5.49</v>
      </c>
      <c r="CN7" s="308">
        <v>50</v>
      </c>
      <c r="CO7" s="309"/>
      <c r="CP7" s="309"/>
      <c r="CQ7" s="308">
        <v>273.63</v>
      </c>
      <c r="CR7" s="308">
        <v>50</v>
      </c>
      <c r="CS7" s="309"/>
      <c r="CT7" s="308"/>
      <c r="CU7" s="308"/>
      <c r="CV7" s="309"/>
      <c r="CW7" s="308"/>
      <c r="CX7" s="308"/>
      <c r="CY7" s="308"/>
      <c r="CZ7" s="309"/>
      <c r="DA7" s="308"/>
      <c r="DB7" s="308"/>
      <c r="DC7" s="308"/>
      <c r="DD7" s="309"/>
      <c r="DE7" s="308"/>
      <c r="DF7" s="308"/>
      <c r="DG7" s="308"/>
      <c r="DH7" s="309"/>
      <c r="DI7" s="308">
        <v>0</v>
      </c>
      <c r="DJ7" s="308">
        <v>45</v>
      </c>
      <c r="DK7" s="308">
        <v>35.5</v>
      </c>
      <c r="DL7" s="309"/>
      <c r="DM7" s="308"/>
      <c r="DN7" s="308"/>
      <c r="DO7" s="308"/>
      <c r="DP7" s="308">
        <v>0</v>
      </c>
      <c r="DQ7" s="308"/>
      <c r="DR7" s="308"/>
      <c r="DS7" s="308"/>
      <c r="DT7" s="308"/>
      <c r="DU7" s="308"/>
      <c r="DV7" s="308"/>
      <c r="DW7" s="308">
        <v>0.33</v>
      </c>
      <c r="DX7" s="308"/>
      <c r="DY7" s="308"/>
      <c r="DZ7" s="308"/>
      <c r="EA7" s="308"/>
      <c r="EB7" s="308"/>
      <c r="EC7" s="309"/>
      <c r="ED7" s="308">
        <v>86.3</v>
      </c>
      <c r="EE7" s="308">
        <v>13.7</v>
      </c>
      <c r="EF7" s="308">
        <v>0</v>
      </c>
      <c r="EG7" s="309"/>
      <c r="EH7" s="308">
        <v>100</v>
      </c>
      <c r="EI7" s="308">
        <v>0</v>
      </c>
      <c r="EJ7" s="308">
        <v>0</v>
      </c>
    </row>
    <row r="8" spans="1:140" s="285" customFormat="1" x14ac:dyDescent="0.25">
      <c r="B8" s="307" t="s">
        <v>407</v>
      </c>
      <c r="C8" s="308" t="s">
        <v>82</v>
      </c>
      <c r="D8" s="308">
        <v>67.98</v>
      </c>
      <c r="E8" s="309"/>
      <c r="F8" s="308">
        <v>36.6</v>
      </c>
      <c r="G8" s="308">
        <v>33</v>
      </c>
      <c r="H8" s="308">
        <v>1</v>
      </c>
      <c r="I8" s="308">
        <v>1.9</v>
      </c>
      <c r="J8" s="308">
        <v>0.7</v>
      </c>
      <c r="K8" s="308">
        <v>50.8</v>
      </c>
      <c r="L8" s="308">
        <v>87.4</v>
      </c>
      <c r="M8" s="308">
        <v>58</v>
      </c>
      <c r="N8" s="309"/>
      <c r="O8" s="310">
        <v>0.4</v>
      </c>
      <c r="P8" s="308">
        <v>0</v>
      </c>
      <c r="Q8" s="308">
        <v>0</v>
      </c>
      <c r="R8" s="308">
        <v>0</v>
      </c>
      <c r="S8" s="308">
        <v>0</v>
      </c>
      <c r="T8" s="308">
        <v>87</v>
      </c>
      <c r="U8" s="308">
        <v>87.4</v>
      </c>
      <c r="V8" s="308">
        <v>99</v>
      </c>
      <c r="W8" s="308"/>
      <c r="X8" s="309"/>
      <c r="Y8" s="308">
        <v>14010.94</v>
      </c>
      <c r="Z8" s="308">
        <v>1150068.1599999999</v>
      </c>
      <c r="AA8" s="308">
        <v>1150068.1599999999</v>
      </c>
      <c r="AB8" s="308">
        <v>55.94</v>
      </c>
      <c r="AC8" s="308">
        <v>10.029999999999999</v>
      </c>
      <c r="AD8" s="308"/>
      <c r="AE8" s="308">
        <v>50</v>
      </c>
      <c r="AF8" s="309"/>
      <c r="AG8" s="308">
        <v>14010.94</v>
      </c>
      <c r="AH8" s="309"/>
      <c r="AI8" s="308"/>
      <c r="AJ8" s="308">
        <v>12</v>
      </c>
      <c r="AK8" s="308">
        <v>5</v>
      </c>
      <c r="AL8" s="309"/>
      <c r="AM8" s="308">
        <v>2</v>
      </c>
      <c r="AN8" s="308"/>
      <c r="AO8" s="308"/>
      <c r="AP8" s="308"/>
      <c r="AQ8" s="308"/>
      <c r="AR8" s="308"/>
      <c r="AS8" s="308"/>
      <c r="AT8" s="308"/>
      <c r="AU8" s="308"/>
      <c r="AV8" s="308"/>
      <c r="AW8" s="308">
        <v>1</v>
      </c>
      <c r="AX8" s="308"/>
      <c r="AY8" s="308">
        <v>2</v>
      </c>
      <c r="AZ8" s="308"/>
      <c r="BA8" s="308"/>
      <c r="BB8" s="308"/>
      <c r="BC8" s="309"/>
      <c r="BD8" s="308">
        <v>1000</v>
      </c>
      <c r="BE8" s="308">
        <v>42.8</v>
      </c>
      <c r="BF8" s="308">
        <v>10.08</v>
      </c>
      <c r="BG8" s="308"/>
      <c r="BH8" s="308"/>
      <c r="BI8" s="308">
        <v>0.38</v>
      </c>
      <c r="BJ8" s="308">
        <v>2.8</v>
      </c>
      <c r="BK8" s="308"/>
      <c r="BL8" s="308"/>
      <c r="BM8" s="308"/>
      <c r="BN8" s="309"/>
      <c r="BO8" s="308"/>
      <c r="BP8" s="308">
        <v>6</v>
      </c>
      <c r="BQ8" s="308"/>
      <c r="BR8" s="308"/>
      <c r="BS8" s="308"/>
      <c r="BT8" s="308"/>
      <c r="BU8" s="308"/>
      <c r="BV8" s="308"/>
      <c r="BW8" s="308"/>
      <c r="BX8" s="308"/>
      <c r="BY8" s="308"/>
      <c r="BZ8" s="308"/>
      <c r="CA8" s="308"/>
      <c r="CB8" s="308"/>
      <c r="CC8" s="308"/>
      <c r="CD8" s="308"/>
      <c r="CE8" s="308"/>
      <c r="CF8" s="309"/>
      <c r="CG8" s="308">
        <v>1551909.31</v>
      </c>
      <c r="CH8" s="308"/>
      <c r="CI8" s="308"/>
      <c r="CJ8" s="308">
        <v>36.33</v>
      </c>
      <c r="CK8" s="308">
        <v>63.51</v>
      </c>
      <c r="CL8" s="308">
        <v>46.5</v>
      </c>
      <c r="CM8" s="308"/>
      <c r="CN8" s="308"/>
      <c r="CO8" s="309"/>
      <c r="CP8" s="309"/>
      <c r="CQ8" s="308">
        <v>262.10000000000002</v>
      </c>
      <c r="CR8" s="308">
        <v>47</v>
      </c>
      <c r="CS8" s="309"/>
      <c r="CT8" s="308"/>
      <c r="CU8" s="308"/>
      <c r="CV8" s="309"/>
      <c r="CW8" s="308"/>
      <c r="CX8" s="308"/>
      <c r="CY8" s="308"/>
      <c r="CZ8" s="309"/>
      <c r="DA8" s="308"/>
      <c r="DB8" s="308"/>
      <c r="DC8" s="308"/>
      <c r="DD8" s="309"/>
      <c r="DE8" s="308"/>
      <c r="DF8" s="308"/>
      <c r="DG8" s="308"/>
      <c r="DH8" s="309"/>
      <c r="DI8" s="308"/>
      <c r="DJ8" s="308"/>
      <c r="DK8" s="308"/>
      <c r="DL8" s="309"/>
      <c r="DM8" s="308"/>
      <c r="DN8" s="308"/>
      <c r="DO8" s="308"/>
      <c r="DP8" s="308"/>
      <c r="DQ8" s="308">
        <v>0.17</v>
      </c>
      <c r="DR8" s="308"/>
      <c r="DS8" s="308"/>
      <c r="DT8" s="308"/>
      <c r="DU8" s="308"/>
      <c r="DV8" s="308"/>
      <c r="DW8" s="308">
        <v>0.43</v>
      </c>
      <c r="DX8" s="308"/>
      <c r="DY8" s="308"/>
      <c r="DZ8" s="308"/>
      <c r="EA8" s="308"/>
      <c r="EB8" s="308"/>
      <c r="EC8" s="309"/>
      <c r="ED8" s="308">
        <v>100</v>
      </c>
      <c r="EE8" s="308">
        <v>0</v>
      </c>
      <c r="EF8" s="308">
        <v>0</v>
      </c>
      <c r="EG8" s="309"/>
      <c r="EH8" s="308">
        <v>100</v>
      </c>
      <c r="EI8" s="308">
        <v>0</v>
      </c>
      <c r="EJ8" s="308">
        <v>0</v>
      </c>
    </row>
    <row r="10" spans="1:140" x14ac:dyDescent="0.25">
      <c r="B10" s="322" t="s">
        <v>1905</v>
      </c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1"/>
      <c r="AC10" s="321"/>
      <c r="AD10" s="321"/>
      <c r="AE10" s="321"/>
      <c r="AF10" s="321"/>
      <c r="AG10" s="321"/>
      <c r="AH10" s="321"/>
      <c r="AI10" s="321"/>
      <c r="AJ10" s="321"/>
      <c r="AK10" s="321"/>
      <c r="AL10" s="321"/>
      <c r="AM10" s="321"/>
      <c r="AN10" s="321"/>
      <c r="AO10" s="321"/>
      <c r="AP10" s="321"/>
      <c r="AQ10" s="321"/>
      <c r="AR10" s="321"/>
      <c r="AS10" s="321"/>
      <c r="AT10" s="321"/>
      <c r="AU10" s="321"/>
      <c r="AV10" s="321"/>
      <c r="AW10" s="321"/>
      <c r="AX10" s="321"/>
      <c r="AY10" s="321"/>
      <c r="AZ10" s="321"/>
      <c r="BA10" s="321"/>
      <c r="BB10" s="321"/>
      <c r="BC10" s="321"/>
      <c r="BD10" s="321"/>
      <c r="BE10" s="321"/>
      <c r="BF10" s="321"/>
      <c r="BG10" s="321"/>
      <c r="BH10" s="321"/>
      <c r="BI10" s="321"/>
      <c r="BJ10" s="321"/>
      <c r="BK10" s="321"/>
      <c r="BL10" s="321"/>
      <c r="BM10" s="321"/>
      <c r="BN10" s="321"/>
      <c r="BO10" s="321"/>
      <c r="BP10" s="321"/>
      <c r="BQ10" s="321"/>
      <c r="BR10" s="321"/>
      <c r="BS10" s="321"/>
      <c r="BT10" s="321"/>
      <c r="BU10" s="321"/>
      <c r="BV10" s="321"/>
      <c r="BW10" s="321"/>
      <c r="BX10" s="321"/>
      <c r="BY10" s="321"/>
      <c r="BZ10" s="321"/>
      <c r="CA10" s="321"/>
      <c r="CB10" s="321"/>
      <c r="CC10" s="321"/>
      <c r="CD10" s="321"/>
      <c r="CE10" s="321"/>
      <c r="CF10" s="321"/>
      <c r="CG10" s="321"/>
      <c r="CH10" s="321"/>
      <c r="CI10" s="321"/>
      <c r="CJ10" s="321"/>
      <c r="CK10" s="321"/>
      <c r="CL10" s="321"/>
      <c r="CM10" s="321"/>
      <c r="CN10" s="321"/>
      <c r="CO10" s="321"/>
      <c r="CP10" s="321"/>
      <c r="CQ10" s="321"/>
      <c r="CR10" s="321"/>
      <c r="CS10" s="321"/>
      <c r="CT10" s="321"/>
      <c r="CU10" s="321"/>
      <c r="CV10" s="321"/>
      <c r="CW10" s="321"/>
      <c r="CX10" s="321"/>
      <c r="CY10" s="321"/>
      <c r="CZ10" s="321"/>
      <c r="DA10" s="321"/>
      <c r="DB10" s="321"/>
      <c r="DC10" s="321"/>
      <c r="DD10" s="321"/>
      <c r="DE10" s="321"/>
      <c r="DF10" s="321"/>
      <c r="DG10" s="321"/>
      <c r="DH10" s="321"/>
      <c r="DI10" s="321"/>
      <c r="DJ10" s="321"/>
      <c r="DK10" s="321"/>
      <c r="DL10" s="321"/>
      <c r="DM10" s="321"/>
      <c r="DN10" s="321"/>
      <c r="DO10" s="321"/>
      <c r="DP10" s="321"/>
      <c r="DQ10" s="321"/>
      <c r="DR10" s="321"/>
      <c r="DS10" s="321"/>
      <c r="DT10" s="321"/>
      <c r="DU10" s="321"/>
      <c r="DV10" s="321"/>
      <c r="DW10" s="321"/>
      <c r="DX10" s="321"/>
      <c r="DY10" s="321"/>
      <c r="DZ10" s="321"/>
      <c r="EA10" s="321"/>
      <c r="EB10" s="321"/>
      <c r="EC10" s="321"/>
      <c r="ED10" s="321"/>
      <c r="EE10" s="321"/>
      <c r="EF10" s="321"/>
      <c r="EG10" s="321"/>
      <c r="EH10" s="321"/>
      <c r="EI10" s="321"/>
      <c r="EJ10" s="327" t="s">
        <v>134</v>
      </c>
    </row>
    <row r="11" spans="1:140" x14ac:dyDescent="0.25">
      <c r="B11" s="313" t="s">
        <v>1892</v>
      </c>
      <c r="C11" s="285"/>
      <c r="D11" s="324"/>
      <c r="E11" s="285"/>
      <c r="F11" s="285"/>
      <c r="G11" s="285"/>
      <c r="H11" s="285"/>
      <c r="I11" s="285"/>
      <c r="J11" s="285"/>
      <c r="K11" s="285"/>
      <c r="L11" s="285"/>
      <c r="M11" s="285"/>
      <c r="N11" s="285"/>
      <c r="O11" s="285"/>
      <c r="P11" s="285"/>
      <c r="Q11" s="285"/>
      <c r="R11" s="285"/>
      <c r="S11" s="285"/>
      <c r="T11" s="285"/>
      <c r="U11" s="285"/>
      <c r="V11" s="285"/>
      <c r="W11" s="285"/>
      <c r="X11" s="285"/>
      <c r="Y11" s="285"/>
      <c r="Z11" s="285"/>
      <c r="AA11" s="285"/>
      <c r="AB11" s="285"/>
      <c r="AC11" s="285"/>
      <c r="AD11" s="285"/>
      <c r="AE11" s="285"/>
      <c r="AH11" s="285"/>
      <c r="AI11" s="285"/>
      <c r="AJ11" s="324"/>
      <c r="AK11" s="312"/>
      <c r="AL11" s="351" t="s">
        <v>1886</v>
      </c>
      <c r="AM11" s="324">
        <v>0.71</v>
      </c>
      <c r="AN11" s="285"/>
      <c r="AO11" s="285"/>
      <c r="AP11" s="285"/>
      <c r="AQ11" s="285"/>
      <c r="AR11" s="285"/>
      <c r="AS11" s="285"/>
      <c r="AT11" s="285"/>
      <c r="AU11" s="285"/>
      <c r="AV11" s="285"/>
      <c r="AW11" s="312"/>
      <c r="AX11" s="285"/>
      <c r="AY11" s="312"/>
      <c r="AZ11" s="285"/>
      <c r="BA11" s="285"/>
      <c r="BB11" s="285"/>
      <c r="BC11" s="285"/>
      <c r="BD11" s="312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352" t="s">
        <v>1887</v>
      </c>
      <c r="BP11" s="324">
        <v>3.18</v>
      </c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  <c r="CS11" s="285"/>
      <c r="CT11" s="285"/>
      <c r="CU11" s="285"/>
      <c r="CV11" s="285"/>
      <c r="CW11" s="285"/>
      <c r="CX11" s="285"/>
      <c r="CY11" s="285"/>
      <c r="CZ11" s="285"/>
      <c r="DA11" s="285"/>
      <c r="DB11" s="285"/>
      <c r="DC11" s="285"/>
      <c r="DD11" s="285"/>
      <c r="DE11" s="285"/>
      <c r="DF11" s="285"/>
      <c r="DG11" s="285"/>
      <c r="DH11" s="285"/>
      <c r="DI11" s="285"/>
      <c r="DJ11" s="285"/>
      <c r="DK11" s="312"/>
      <c r="DL11" s="285"/>
      <c r="DM11" s="285"/>
      <c r="DN11" s="285"/>
      <c r="DO11" s="285"/>
      <c r="DP11" s="285"/>
      <c r="DQ11" s="285"/>
      <c r="DR11" s="285"/>
      <c r="DS11" s="285"/>
      <c r="DT11" s="285"/>
      <c r="DU11" s="285"/>
      <c r="DV11" s="285"/>
      <c r="DW11" s="285"/>
      <c r="DX11" s="285"/>
      <c r="DY11" s="285"/>
      <c r="DZ11" s="285"/>
      <c r="EA11" s="285"/>
      <c r="EB11" s="285"/>
      <c r="EC11" s="285"/>
      <c r="ED11" s="285"/>
      <c r="EE11" s="285"/>
      <c r="EF11" s="285"/>
      <c r="EG11" s="285"/>
      <c r="EH11" s="285"/>
      <c r="EI11" s="285"/>
      <c r="EJ11" s="325" t="s">
        <v>134</v>
      </c>
    </row>
    <row r="12" spans="1:140" x14ac:dyDescent="0.25">
      <c r="B12" s="313" t="s">
        <v>1891</v>
      </c>
      <c r="C12" s="285"/>
      <c r="D12" s="324"/>
      <c r="E12" s="285"/>
      <c r="F12" s="285"/>
      <c r="G12" s="285"/>
      <c r="H12" s="285"/>
      <c r="I12" s="285"/>
      <c r="J12" s="285"/>
      <c r="K12" s="285"/>
      <c r="L12" s="285"/>
      <c r="M12" s="285"/>
      <c r="N12" s="285"/>
      <c r="O12" s="285"/>
      <c r="P12" s="285"/>
      <c r="Q12" s="285"/>
      <c r="R12" s="285"/>
      <c r="S12" s="285"/>
      <c r="T12" s="285"/>
      <c r="U12" s="285"/>
      <c r="V12" s="285"/>
      <c r="W12" s="285"/>
      <c r="X12" s="285"/>
      <c r="Y12" s="285"/>
      <c r="Z12" s="285"/>
      <c r="AA12" s="285"/>
      <c r="AB12" s="285"/>
      <c r="AC12" s="285"/>
      <c r="AD12" s="285"/>
      <c r="AE12" s="285"/>
      <c r="AF12" s="350" t="s">
        <v>1900</v>
      </c>
      <c r="AG12" s="324">
        <f>AG6*(1-10%)</f>
        <v>17435.502</v>
      </c>
      <c r="AH12" s="285"/>
      <c r="AI12" s="285"/>
      <c r="AJ12" s="324"/>
      <c r="AK12" s="312"/>
      <c r="AL12" s="351" t="s">
        <v>1886</v>
      </c>
      <c r="AM12" s="324">
        <v>0.71</v>
      </c>
      <c r="AN12" s="285"/>
      <c r="AO12" s="285"/>
      <c r="AP12" s="285"/>
      <c r="AQ12" s="285"/>
      <c r="AR12" s="285"/>
      <c r="AS12" s="285"/>
      <c r="AT12" s="285"/>
      <c r="AU12" s="285"/>
      <c r="AV12" s="285"/>
      <c r="AW12" s="312"/>
      <c r="AX12" s="285"/>
      <c r="AY12" s="312"/>
      <c r="AZ12" s="285"/>
      <c r="BA12" s="285"/>
      <c r="BB12" s="285"/>
      <c r="BC12" s="285"/>
      <c r="BD12" s="312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352" t="s">
        <v>1887</v>
      </c>
      <c r="BP12" s="324">
        <v>3.18</v>
      </c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  <c r="CS12" s="285"/>
      <c r="CT12" s="285"/>
      <c r="CU12" s="285"/>
      <c r="CV12" s="285"/>
      <c r="CW12" s="285"/>
      <c r="CX12" s="285"/>
      <c r="CY12" s="285"/>
      <c r="CZ12" s="285"/>
      <c r="DA12" s="285"/>
      <c r="DB12" s="285"/>
      <c r="DC12" s="285"/>
      <c r="DD12" s="285"/>
      <c r="DE12" s="285"/>
      <c r="DF12" s="285"/>
      <c r="DG12" s="285"/>
      <c r="DH12" s="285"/>
      <c r="DI12" s="285"/>
      <c r="DJ12" s="350"/>
      <c r="DK12" s="312"/>
      <c r="DL12" s="285"/>
      <c r="DM12" s="285"/>
      <c r="DN12" s="285"/>
      <c r="DO12" s="285"/>
      <c r="DP12" s="285"/>
      <c r="DQ12" s="285"/>
      <c r="DR12" s="285"/>
      <c r="DS12" s="285"/>
      <c r="DT12" s="285"/>
      <c r="DU12" s="285"/>
      <c r="DV12" s="285"/>
      <c r="DW12" s="285"/>
      <c r="DX12" s="285"/>
      <c r="DY12" s="285"/>
      <c r="DZ12" s="285"/>
      <c r="EA12" s="285"/>
      <c r="EB12" s="285"/>
      <c r="EC12" s="285"/>
      <c r="ED12" s="285"/>
      <c r="EE12" s="285"/>
      <c r="EF12" s="285"/>
      <c r="EG12" s="285"/>
      <c r="EH12" s="285"/>
      <c r="EI12" s="285"/>
      <c r="EJ12" s="325" t="s">
        <v>134</v>
      </c>
    </row>
    <row r="13" spans="1:140" x14ac:dyDescent="0.25">
      <c r="B13" s="313" t="s">
        <v>1893</v>
      </c>
      <c r="C13" s="285"/>
      <c r="D13" s="324"/>
      <c r="E13" s="285"/>
      <c r="F13" s="285"/>
      <c r="G13" s="285"/>
      <c r="H13" s="285"/>
      <c r="I13" s="285"/>
      <c r="J13" s="285"/>
      <c r="K13" s="285"/>
      <c r="L13" s="285"/>
      <c r="M13" s="285"/>
      <c r="N13" s="285"/>
      <c r="O13" s="285"/>
      <c r="P13" s="285"/>
      <c r="Q13" s="285"/>
      <c r="R13" s="285"/>
      <c r="S13" s="285"/>
      <c r="T13" s="285"/>
      <c r="U13" s="285"/>
      <c r="V13" s="285"/>
      <c r="W13" s="285"/>
      <c r="X13" s="285"/>
      <c r="Y13" s="285"/>
      <c r="Z13" s="285"/>
      <c r="AA13" s="285"/>
      <c r="AB13" s="285"/>
      <c r="AC13" s="285"/>
      <c r="AD13" s="285"/>
      <c r="AE13" s="285"/>
      <c r="AF13" s="285"/>
      <c r="AG13" s="324"/>
      <c r="AH13" s="285"/>
      <c r="AI13" s="285"/>
      <c r="AJ13" s="324"/>
      <c r="AK13" s="312"/>
      <c r="AL13" s="351" t="s">
        <v>1886</v>
      </c>
      <c r="AM13" s="324">
        <v>0.71</v>
      </c>
      <c r="AN13" s="285"/>
      <c r="AO13" s="285"/>
      <c r="AP13" s="285"/>
      <c r="AQ13" s="285"/>
      <c r="AR13" s="285"/>
      <c r="AS13" s="285"/>
      <c r="AT13" s="285"/>
      <c r="AU13" s="285"/>
      <c r="AV13" s="285"/>
      <c r="AW13" s="312"/>
      <c r="AX13" s="285"/>
      <c r="AY13" s="312"/>
      <c r="AZ13" s="285"/>
      <c r="BA13" s="285"/>
      <c r="BB13" s="285"/>
      <c r="BC13" s="285"/>
      <c r="BD13" s="312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352" t="s">
        <v>1887</v>
      </c>
      <c r="BP13" s="324">
        <v>3.18</v>
      </c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  <c r="CS13" s="285"/>
      <c r="CT13" s="285"/>
      <c r="CU13" s="285"/>
      <c r="CV13" s="285"/>
      <c r="CW13" s="285"/>
      <c r="CX13" s="285"/>
      <c r="CY13" s="285"/>
      <c r="CZ13" s="285"/>
      <c r="DA13" s="285"/>
      <c r="DB13" s="285"/>
      <c r="DC13" s="285"/>
      <c r="DD13" s="285"/>
      <c r="DE13" s="285"/>
      <c r="DF13" s="285"/>
      <c r="DG13" s="285"/>
      <c r="DH13" s="285"/>
      <c r="DI13" s="285"/>
      <c r="DJ13" s="285"/>
      <c r="DK13" s="312"/>
      <c r="DL13" s="285"/>
      <c r="DM13" s="285"/>
      <c r="DN13" s="285"/>
      <c r="DO13" s="285"/>
      <c r="DP13" s="285"/>
      <c r="DQ13" s="285"/>
      <c r="DR13" s="285"/>
      <c r="DS13" s="285"/>
      <c r="DT13" s="285"/>
      <c r="DU13" s="285"/>
      <c r="DV13" s="285"/>
      <c r="DW13" s="285"/>
      <c r="DX13" s="285"/>
      <c r="DY13" s="285"/>
      <c r="DZ13" s="285"/>
      <c r="EA13" s="285"/>
      <c r="EB13" s="285"/>
      <c r="EC13" s="285"/>
      <c r="ED13" s="285"/>
      <c r="EE13" s="285"/>
      <c r="EF13" s="285"/>
      <c r="EG13" s="285"/>
      <c r="EH13" s="285"/>
      <c r="EI13" s="285"/>
      <c r="EJ13" s="325" t="s">
        <v>134</v>
      </c>
    </row>
    <row r="14" spans="1:140" x14ac:dyDescent="0.25">
      <c r="B14" s="313" t="s">
        <v>1899</v>
      </c>
      <c r="C14" s="350" t="s">
        <v>1907</v>
      </c>
      <c r="D14" s="324">
        <f>D8*(1+10%)</f>
        <v>74.778000000000006</v>
      </c>
      <c r="E14" s="285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5"/>
      <c r="Q14" s="285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5"/>
      <c r="AC14" s="285"/>
      <c r="AD14" s="285"/>
      <c r="AE14" s="285"/>
      <c r="AF14" s="350" t="s">
        <v>1900</v>
      </c>
      <c r="AG14" s="324">
        <f>AG8*(1-10%)</f>
        <v>12609.846000000001</v>
      </c>
      <c r="AH14" s="285"/>
      <c r="AI14" s="350" t="s">
        <v>1900</v>
      </c>
      <c r="AJ14" s="324">
        <f>AJ8*(1-10%)</f>
        <v>10.8</v>
      </c>
      <c r="AK14" s="324">
        <f>AK8*(1-10%)</f>
        <v>4.5</v>
      </c>
      <c r="AL14" s="350" t="s">
        <v>1900</v>
      </c>
      <c r="AM14" s="324">
        <f>AM8*(1-10%)</f>
        <v>1.8</v>
      </c>
      <c r="AN14" s="285"/>
      <c r="AO14" s="285"/>
      <c r="AP14" s="285"/>
      <c r="AQ14" s="285"/>
      <c r="AR14" s="285"/>
      <c r="AS14" s="285"/>
      <c r="AT14" s="285"/>
      <c r="AU14" s="285"/>
      <c r="AV14" s="285"/>
      <c r="AW14" s="312"/>
      <c r="AX14" s="285"/>
      <c r="AY14" s="312"/>
      <c r="AZ14" s="285"/>
      <c r="BA14" s="285"/>
      <c r="BB14" s="285"/>
      <c r="BC14" s="285"/>
      <c r="BD14" s="312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350" t="s">
        <v>1900</v>
      </c>
      <c r="BP14" s="324">
        <f>BP8*(1-10%)</f>
        <v>5.4</v>
      </c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  <c r="CS14" s="285"/>
      <c r="CT14" s="285"/>
      <c r="CU14" s="285"/>
      <c r="CV14" s="285"/>
      <c r="CW14" s="285"/>
      <c r="CX14" s="285"/>
      <c r="CY14" s="285"/>
      <c r="CZ14" s="285"/>
      <c r="DA14" s="285"/>
      <c r="DB14" s="285"/>
      <c r="DC14" s="285"/>
      <c r="DD14" s="285"/>
      <c r="DE14" s="285"/>
      <c r="DF14" s="285"/>
      <c r="DG14" s="285"/>
      <c r="DH14" s="285"/>
      <c r="DI14" s="285"/>
      <c r="DJ14" s="285"/>
      <c r="DK14" s="312"/>
      <c r="DL14" s="285"/>
      <c r="DM14" s="285"/>
      <c r="DN14" s="285"/>
      <c r="DO14" s="285"/>
      <c r="DP14" s="285"/>
      <c r="DQ14" s="285"/>
      <c r="DR14" s="285"/>
      <c r="DS14" s="285"/>
      <c r="DT14" s="285"/>
      <c r="DU14" s="285"/>
      <c r="DV14" s="285"/>
      <c r="DW14" s="285"/>
      <c r="DX14" s="285"/>
      <c r="DY14" s="285"/>
      <c r="DZ14" s="285"/>
      <c r="EA14" s="285"/>
      <c r="EB14" s="285"/>
      <c r="EC14" s="285"/>
      <c r="ED14" s="285"/>
      <c r="EE14" s="285"/>
      <c r="EF14" s="285"/>
      <c r="EG14" s="285"/>
      <c r="EH14" s="285"/>
      <c r="EI14" s="285"/>
      <c r="EJ14" s="325" t="s">
        <v>134</v>
      </c>
    </row>
    <row r="15" spans="1:140" x14ac:dyDescent="0.25">
      <c r="B15" s="321" t="s">
        <v>1892</v>
      </c>
      <c r="C15" s="327"/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  <c r="T15" s="327"/>
      <c r="U15" s="327"/>
      <c r="V15" s="327"/>
      <c r="W15" s="327"/>
      <c r="X15" s="327"/>
      <c r="Y15" s="327"/>
      <c r="Z15" s="327"/>
      <c r="AA15" s="327"/>
      <c r="AB15" s="327"/>
      <c r="AC15" s="327"/>
      <c r="AD15" s="327"/>
      <c r="AE15" s="327"/>
      <c r="AF15" s="327"/>
      <c r="AG15" s="327"/>
      <c r="AH15" s="327"/>
      <c r="AI15" s="327"/>
      <c r="AJ15" s="327"/>
      <c r="AK15" s="327"/>
      <c r="AL15" s="327"/>
      <c r="AM15" s="327"/>
      <c r="AN15" s="327"/>
      <c r="AO15" s="327"/>
      <c r="AP15" s="327"/>
      <c r="AQ15" s="327"/>
      <c r="AR15" s="327"/>
      <c r="AS15" s="327"/>
      <c r="AT15" s="327"/>
      <c r="AU15" s="327"/>
      <c r="AV15" s="327"/>
      <c r="AW15" s="327"/>
      <c r="AX15" s="327"/>
      <c r="AY15" s="327"/>
      <c r="AZ15" s="327"/>
      <c r="BA15" s="327"/>
      <c r="BB15" s="327"/>
      <c r="BC15" s="327"/>
      <c r="BD15" s="327"/>
      <c r="BE15" s="327"/>
      <c r="BF15" s="327"/>
      <c r="BG15" s="327"/>
      <c r="BH15" s="327"/>
      <c r="BI15" s="327"/>
      <c r="BJ15" s="327"/>
      <c r="BK15" s="327"/>
      <c r="BL15" s="327"/>
      <c r="BM15" s="327"/>
      <c r="BN15" s="327"/>
      <c r="BO15" s="327"/>
      <c r="BP15" s="327"/>
      <c r="BQ15" s="327"/>
      <c r="BR15" s="327"/>
      <c r="BS15" s="327"/>
      <c r="BT15" s="327"/>
      <c r="BU15" s="327"/>
      <c r="BV15" s="327"/>
      <c r="BW15" s="327"/>
      <c r="BX15" s="327"/>
      <c r="BY15" s="327"/>
      <c r="BZ15" s="327"/>
      <c r="CA15" s="327"/>
      <c r="CB15" s="327"/>
      <c r="CC15" s="327"/>
      <c r="CD15" s="327"/>
      <c r="CE15" s="327"/>
      <c r="CF15" s="327"/>
      <c r="CG15" s="327"/>
      <c r="CH15" s="327"/>
      <c r="CI15" s="327"/>
      <c r="CJ15" s="327"/>
      <c r="CK15" s="327"/>
      <c r="CL15" s="327"/>
      <c r="CM15" s="327"/>
      <c r="CN15" s="327"/>
      <c r="CO15" s="327"/>
      <c r="CP15" s="327"/>
      <c r="CQ15" s="327"/>
      <c r="CR15" s="327"/>
      <c r="CS15" s="327"/>
      <c r="CT15" s="327"/>
      <c r="CU15" s="327"/>
      <c r="CV15" s="327"/>
      <c r="CW15" s="327"/>
      <c r="CX15" s="327"/>
      <c r="CY15" s="327"/>
      <c r="CZ15" s="327"/>
      <c r="DA15" s="327"/>
      <c r="DB15" s="327"/>
      <c r="DC15" s="327"/>
      <c r="DD15" s="327"/>
      <c r="DE15" s="327"/>
      <c r="DF15" s="327"/>
      <c r="DG15" s="327"/>
      <c r="DH15" s="327"/>
      <c r="DI15" s="327"/>
      <c r="DJ15" s="327"/>
      <c r="DK15" s="327"/>
      <c r="DL15" s="327"/>
      <c r="DM15" s="327"/>
      <c r="DN15" s="327"/>
      <c r="DO15" s="327"/>
      <c r="DP15" s="327"/>
      <c r="DQ15" s="327"/>
      <c r="DR15" s="327"/>
      <c r="DS15" s="327"/>
      <c r="DT15" s="327"/>
      <c r="DU15" s="327"/>
      <c r="DV15" s="327"/>
      <c r="DW15" s="327"/>
      <c r="DX15" s="327"/>
      <c r="DY15" s="327"/>
      <c r="DZ15" s="327"/>
      <c r="EA15" s="327"/>
      <c r="EB15" s="327"/>
      <c r="EC15" s="327"/>
      <c r="ED15" s="327"/>
      <c r="EE15" s="327"/>
      <c r="EF15" s="327"/>
      <c r="EG15" s="327"/>
      <c r="EH15" s="327"/>
      <c r="EI15" s="327"/>
      <c r="EJ15" s="327" t="s">
        <v>134</v>
      </c>
    </row>
    <row r="16" spans="1:140" x14ac:dyDescent="0.25">
      <c r="B16" s="313" t="s">
        <v>1902</v>
      </c>
      <c r="C16" s="325"/>
      <c r="D16" s="325"/>
      <c r="E16" s="325"/>
      <c r="F16" s="325"/>
      <c r="G16" s="325"/>
      <c r="H16" s="325"/>
      <c r="I16" s="325"/>
      <c r="J16" s="325"/>
      <c r="K16" s="325"/>
      <c r="L16" s="325"/>
      <c r="M16" s="325"/>
      <c r="N16" s="325"/>
      <c r="O16" s="325"/>
      <c r="P16" s="325"/>
      <c r="Q16" s="325"/>
      <c r="R16" s="325"/>
      <c r="S16" s="325"/>
      <c r="T16" s="325"/>
      <c r="U16" s="325"/>
      <c r="V16" s="325"/>
      <c r="W16" s="325"/>
      <c r="X16" s="325"/>
      <c r="Y16" s="325"/>
      <c r="Z16" s="325"/>
      <c r="AA16" s="325"/>
      <c r="AB16" s="325"/>
      <c r="AC16" s="325"/>
      <c r="AD16" s="325"/>
      <c r="AE16" s="325"/>
      <c r="AF16" s="325"/>
      <c r="AG16" s="323"/>
      <c r="AH16" s="325"/>
      <c r="AI16" s="325"/>
      <c r="AJ16" s="323"/>
      <c r="AK16" s="323"/>
      <c r="AL16" s="325"/>
      <c r="AM16" s="323">
        <f>T5</f>
        <v>59.1</v>
      </c>
      <c r="AN16" s="325"/>
      <c r="AO16" s="325"/>
      <c r="AP16" s="325"/>
      <c r="AQ16" s="325"/>
      <c r="AR16" s="325"/>
      <c r="AS16" s="325"/>
      <c r="AT16" s="325"/>
      <c r="AU16" s="325"/>
      <c r="AV16" s="325"/>
      <c r="AW16" s="323"/>
      <c r="AX16" s="325"/>
      <c r="AY16" s="323"/>
      <c r="AZ16" s="325"/>
      <c r="BA16" s="325"/>
      <c r="BB16" s="325"/>
      <c r="BC16" s="325"/>
      <c r="BD16" s="323"/>
      <c r="BE16" s="325"/>
      <c r="BF16" s="325"/>
      <c r="BG16" s="325"/>
      <c r="BH16" s="325"/>
      <c r="BI16" s="325"/>
      <c r="BJ16" s="325"/>
      <c r="BK16" s="325"/>
      <c r="BL16" s="325"/>
      <c r="BM16" s="325"/>
      <c r="BN16" s="325"/>
      <c r="BO16" s="323"/>
      <c r="BP16" s="323">
        <f>T5</f>
        <v>59.1</v>
      </c>
      <c r="BQ16" s="325"/>
      <c r="BR16" s="325"/>
      <c r="BS16" s="325"/>
      <c r="BT16" s="325"/>
      <c r="BU16" s="325"/>
      <c r="BV16" s="325"/>
      <c r="BW16" s="325"/>
      <c r="BX16" s="325"/>
      <c r="BY16" s="325"/>
      <c r="BZ16" s="325"/>
      <c r="CA16" s="325"/>
      <c r="CB16" s="325"/>
      <c r="CC16" s="325"/>
      <c r="CD16" s="325"/>
      <c r="CE16" s="325"/>
      <c r="CF16" s="325"/>
      <c r="CG16" s="325"/>
      <c r="CH16" s="325"/>
      <c r="CI16" s="325"/>
      <c r="CJ16" s="325"/>
      <c r="CK16" s="325"/>
      <c r="CL16" s="325"/>
      <c r="CM16" s="325"/>
      <c r="CN16" s="325"/>
      <c r="CO16" s="325"/>
      <c r="CP16" s="325"/>
      <c r="CQ16" s="325"/>
      <c r="CR16" s="325"/>
      <c r="CS16" s="325"/>
      <c r="CT16" s="325"/>
      <c r="CU16" s="325"/>
      <c r="CV16" s="325"/>
      <c r="CW16" s="325"/>
      <c r="CX16" s="325"/>
      <c r="CY16" s="325"/>
      <c r="CZ16" s="325"/>
      <c r="DA16" s="325"/>
      <c r="DB16" s="325"/>
      <c r="DC16" s="325"/>
      <c r="DD16" s="325"/>
      <c r="DE16" s="325"/>
      <c r="DF16" s="325"/>
      <c r="DG16" s="325"/>
      <c r="DH16" s="325"/>
      <c r="DI16" s="325"/>
      <c r="DJ16" s="325"/>
      <c r="DK16" s="323"/>
      <c r="DL16" s="325"/>
      <c r="DM16" s="325"/>
      <c r="DN16" s="325"/>
      <c r="DO16" s="325"/>
      <c r="DP16" s="325"/>
      <c r="DQ16" s="325"/>
      <c r="DR16" s="325"/>
      <c r="DS16" s="325"/>
      <c r="DT16" s="325"/>
      <c r="DU16" s="325"/>
      <c r="DV16" s="325"/>
      <c r="DW16" s="325"/>
      <c r="DX16" s="325"/>
      <c r="DY16" s="325"/>
      <c r="DZ16" s="325"/>
      <c r="EA16" s="325"/>
      <c r="EB16" s="325"/>
      <c r="EC16" s="325"/>
      <c r="ED16" s="325"/>
      <c r="EE16" s="325"/>
      <c r="EF16" s="325"/>
      <c r="EG16" s="325"/>
      <c r="EH16" s="325"/>
      <c r="EI16" s="325"/>
      <c r="EJ16" s="325" t="s">
        <v>134</v>
      </c>
    </row>
    <row r="17" spans="2:140" x14ac:dyDescent="0.25">
      <c r="B17" s="313" t="s">
        <v>1880</v>
      </c>
      <c r="C17" s="325"/>
      <c r="D17" s="325"/>
      <c r="E17" s="325"/>
      <c r="F17" s="325"/>
      <c r="G17" s="325"/>
      <c r="H17" s="325"/>
      <c r="I17" s="325"/>
      <c r="J17" s="325"/>
      <c r="K17" s="325"/>
      <c r="L17" s="325"/>
      <c r="M17" s="325"/>
      <c r="N17" s="325"/>
      <c r="O17" s="325"/>
      <c r="P17" s="325"/>
      <c r="Q17" s="325"/>
      <c r="R17" s="325"/>
      <c r="S17" s="325"/>
      <c r="T17" s="325"/>
      <c r="U17" s="325"/>
      <c r="V17" s="325"/>
      <c r="W17" s="325"/>
      <c r="X17" s="325"/>
      <c r="Y17" s="325"/>
      <c r="Z17" s="325"/>
      <c r="AA17" s="325"/>
      <c r="AB17" s="325"/>
      <c r="AC17" s="325"/>
      <c r="AD17" s="325"/>
      <c r="AE17" s="325"/>
      <c r="AF17" s="325"/>
      <c r="AG17" s="323"/>
      <c r="AH17" s="325"/>
      <c r="AI17" s="325"/>
      <c r="AJ17" s="323"/>
      <c r="AK17" s="323"/>
      <c r="AL17" s="325"/>
      <c r="AM17" s="323">
        <v>63</v>
      </c>
      <c r="AN17" s="325"/>
      <c r="AO17" s="325"/>
      <c r="AP17" s="325"/>
      <c r="AQ17" s="325"/>
      <c r="AR17" s="325"/>
      <c r="AS17" s="325"/>
      <c r="AT17" s="325"/>
      <c r="AU17" s="325"/>
      <c r="AV17" s="325"/>
      <c r="AW17" s="323"/>
      <c r="AX17" s="325"/>
      <c r="AY17" s="323"/>
      <c r="AZ17" s="325"/>
      <c r="BA17" s="325"/>
      <c r="BB17" s="325"/>
      <c r="BC17" s="325"/>
      <c r="BD17" s="323"/>
      <c r="BE17" s="325"/>
      <c r="BF17" s="325"/>
      <c r="BG17" s="325"/>
      <c r="BH17" s="325"/>
      <c r="BI17" s="325"/>
      <c r="BJ17" s="325"/>
      <c r="BK17" s="325"/>
      <c r="BL17" s="325"/>
      <c r="BM17" s="325"/>
      <c r="BN17" s="325"/>
      <c r="BO17" s="323"/>
      <c r="BP17" s="323">
        <v>63</v>
      </c>
      <c r="BQ17" s="325"/>
      <c r="BR17" s="325"/>
      <c r="BS17" s="325"/>
      <c r="BT17" s="325"/>
      <c r="BU17" s="325"/>
      <c r="BV17" s="325"/>
      <c r="BW17" s="325"/>
      <c r="BX17" s="325"/>
      <c r="BY17" s="325"/>
      <c r="BZ17" s="325"/>
      <c r="CA17" s="325"/>
      <c r="CB17" s="325"/>
      <c r="CC17" s="325"/>
      <c r="CD17" s="325"/>
      <c r="CE17" s="325"/>
      <c r="CF17" s="325"/>
      <c r="CG17" s="325"/>
      <c r="CH17" s="325"/>
      <c r="CI17" s="325"/>
      <c r="CJ17" s="325"/>
      <c r="CK17" s="325"/>
      <c r="CL17" s="325"/>
      <c r="CM17" s="325"/>
      <c r="CN17" s="325"/>
      <c r="CO17" s="325"/>
      <c r="CP17" s="325"/>
      <c r="CQ17" s="325"/>
      <c r="CR17" s="325"/>
      <c r="CS17" s="325"/>
      <c r="CT17" s="325"/>
      <c r="CU17" s="325"/>
      <c r="CV17" s="325"/>
      <c r="CW17" s="325"/>
      <c r="CX17" s="325"/>
      <c r="CY17" s="325"/>
      <c r="CZ17" s="325"/>
      <c r="DA17" s="325"/>
      <c r="DB17" s="325"/>
      <c r="DC17" s="325"/>
      <c r="DD17" s="325"/>
      <c r="DE17" s="325"/>
      <c r="DF17" s="325"/>
      <c r="DG17" s="325"/>
      <c r="DH17" s="325"/>
      <c r="DI17" s="325"/>
      <c r="DJ17" s="325"/>
      <c r="DK17" s="323"/>
      <c r="DL17" s="325"/>
      <c r="DM17" s="325"/>
      <c r="DN17" s="325"/>
      <c r="DO17" s="325"/>
      <c r="DP17" s="325"/>
      <c r="DQ17" s="325"/>
      <c r="DR17" s="325"/>
      <c r="DS17" s="325"/>
      <c r="DT17" s="325"/>
      <c r="DU17" s="325"/>
      <c r="DV17" s="325"/>
      <c r="DW17" s="325"/>
      <c r="DX17" s="325"/>
      <c r="DY17" s="325"/>
      <c r="DZ17" s="325"/>
      <c r="EA17" s="325"/>
      <c r="EB17" s="325"/>
      <c r="EC17" s="325"/>
      <c r="ED17" s="325"/>
      <c r="EE17" s="325"/>
      <c r="EF17" s="325"/>
      <c r="EG17" s="325"/>
      <c r="EH17" s="325"/>
      <c r="EI17" s="325"/>
      <c r="EJ17" s="325" t="s">
        <v>134</v>
      </c>
    </row>
    <row r="18" spans="2:140" x14ac:dyDescent="0.25">
      <c r="B18" s="313" t="s">
        <v>1881</v>
      </c>
      <c r="C18" s="325"/>
      <c r="D18" s="325"/>
      <c r="E18" s="325"/>
      <c r="F18" s="325"/>
      <c r="G18" s="325"/>
      <c r="H18" s="325"/>
      <c r="I18" s="325"/>
      <c r="J18" s="325"/>
      <c r="K18" s="325"/>
      <c r="L18" s="325"/>
      <c r="M18" s="325"/>
      <c r="N18" s="325"/>
      <c r="O18" s="325"/>
      <c r="P18" s="325"/>
      <c r="Q18" s="325"/>
      <c r="R18" s="325"/>
      <c r="S18" s="325"/>
      <c r="T18" s="325"/>
      <c r="U18" s="325"/>
      <c r="V18" s="325"/>
      <c r="W18" s="325"/>
      <c r="X18" s="325"/>
      <c r="Y18" s="325"/>
      <c r="Z18" s="325"/>
      <c r="AA18" s="325"/>
      <c r="AB18" s="325"/>
      <c r="AC18" s="325"/>
      <c r="AD18" s="325"/>
      <c r="AE18" s="325"/>
      <c r="AF18" s="325"/>
      <c r="AG18" s="326"/>
      <c r="AH18" s="325"/>
      <c r="AI18" s="325"/>
      <c r="AJ18" s="326"/>
      <c r="AK18" s="326"/>
      <c r="AL18" s="325"/>
      <c r="AM18" s="326">
        <f>(AM17/AM16)-1</f>
        <v>6.5989847715735905E-2</v>
      </c>
      <c r="AN18" s="325"/>
      <c r="AO18" s="325"/>
      <c r="AP18" s="325"/>
      <c r="AQ18" s="325"/>
      <c r="AR18" s="325"/>
      <c r="AS18" s="325"/>
      <c r="AT18" s="325"/>
      <c r="AU18" s="325"/>
      <c r="AV18" s="325"/>
      <c r="AW18" s="326"/>
      <c r="AX18" s="325"/>
      <c r="AY18" s="326"/>
      <c r="AZ18" s="325"/>
      <c r="BA18" s="325"/>
      <c r="BB18" s="325"/>
      <c r="BC18" s="325"/>
      <c r="BD18" s="326"/>
      <c r="BE18" s="325"/>
      <c r="BF18" s="325"/>
      <c r="BG18" s="325"/>
      <c r="BH18" s="325"/>
      <c r="BI18" s="325"/>
      <c r="BJ18" s="325"/>
      <c r="BK18" s="325"/>
      <c r="BL18" s="325"/>
      <c r="BM18" s="325"/>
      <c r="BN18" s="325"/>
      <c r="BO18" s="326"/>
      <c r="BP18" s="326">
        <f>(BP17/BP16)-1</f>
        <v>6.5989847715735905E-2</v>
      </c>
      <c r="BQ18" s="325"/>
      <c r="BR18" s="325"/>
      <c r="BS18" s="325"/>
      <c r="BT18" s="325"/>
      <c r="BU18" s="325"/>
      <c r="BV18" s="325"/>
      <c r="BW18" s="325"/>
      <c r="BX18" s="325"/>
      <c r="BY18" s="325"/>
      <c r="BZ18" s="325"/>
      <c r="CA18" s="325"/>
      <c r="CB18" s="325"/>
      <c r="CC18" s="325"/>
      <c r="CD18" s="325"/>
      <c r="CE18" s="325"/>
      <c r="CF18" s="325"/>
      <c r="CG18" s="325"/>
      <c r="CH18" s="325"/>
      <c r="CI18" s="325"/>
      <c r="CJ18" s="325"/>
      <c r="CK18" s="325"/>
      <c r="CL18" s="325"/>
      <c r="CM18" s="325"/>
      <c r="CN18" s="325"/>
      <c r="CO18" s="325"/>
      <c r="CP18" s="325"/>
      <c r="CQ18" s="325"/>
      <c r="CR18" s="325"/>
      <c r="CS18" s="325"/>
      <c r="CT18" s="325"/>
      <c r="CU18" s="325"/>
      <c r="CV18" s="325"/>
      <c r="CW18" s="325"/>
      <c r="CX18" s="325"/>
      <c r="CY18" s="325"/>
      <c r="CZ18" s="325"/>
      <c r="DA18" s="325"/>
      <c r="DB18" s="325"/>
      <c r="DC18" s="325"/>
      <c r="DD18" s="325"/>
      <c r="DE18" s="325"/>
      <c r="DF18" s="325"/>
      <c r="DG18" s="325"/>
      <c r="DH18" s="325"/>
      <c r="DI18" s="325"/>
      <c r="DJ18" s="325"/>
      <c r="DK18" s="326"/>
      <c r="DL18" s="325"/>
      <c r="DM18" s="325"/>
      <c r="DN18" s="325"/>
      <c r="DO18" s="325"/>
      <c r="DP18" s="325"/>
      <c r="DQ18" s="325"/>
      <c r="DR18" s="325"/>
      <c r="DS18" s="325"/>
      <c r="DT18" s="325"/>
      <c r="DU18" s="325"/>
      <c r="DV18" s="325"/>
      <c r="DW18" s="325"/>
      <c r="DX18" s="325"/>
      <c r="DY18" s="325"/>
      <c r="DZ18" s="325"/>
      <c r="EA18" s="325"/>
      <c r="EB18" s="325"/>
      <c r="EC18" s="325"/>
      <c r="ED18" s="325"/>
      <c r="EE18" s="325"/>
      <c r="EF18" s="325"/>
      <c r="EG18" s="325"/>
      <c r="EH18" s="325"/>
      <c r="EI18" s="325"/>
      <c r="EJ18" s="325" t="s">
        <v>134</v>
      </c>
    </row>
    <row r="19" spans="2:140" x14ac:dyDescent="0.25">
      <c r="B19" s="332" t="s">
        <v>1903</v>
      </c>
      <c r="C19" s="333"/>
      <c r="D19" s="333"/>
      <c r="E19" s="333"/>
      <c r="F19" s="333"/>
      <c r="G19" s="333"/>
      <c r="H19" s="333"/>
      <c r="I19" s="333"/>
      <c r="J19" s="333"/>
      <c r="K19" s="333"/>
      <c r="L19" s="333"/>
      <c r="M19" s="333"/>
      <c r="N19" s="333"/>
      <c r="O19" s="333"/>
      <c r="P19" s="333"/>
      <c r="Q19" s="333"/>
      <c r="R19" s="333"/>
      <c r="S19" s="333"/>
      <c r="T19" s="333"/>
      <c r="U19" s="333"/>
      <c r="V19" s="333"/>
      <c r="W19" s="333"/>
      <c r="X19" s="333"/>
      <c r="Y19" s="333"/>
      <c r="Z19" s="333"/>
      <c r="AA19" s="333"/>
      <c r="AB19" s="333"/>
      <c r="AC19" s="333"/>
      <c r="AD19" s="333"/>
      <c r="AE19" s="333"/>
      <c r="AF19" s="333"/>
      <c r="AG19" s="334"/>
      <c r="AH19" s="333"/>
      <c r="AI19" s="333"/>
      <c r="AJ19" s="334"/>
      <c r="AK19" s="334"/>
      <c r="AL19" s="333"/>
      <c r="AM19" s="334">
        <f>K5</f>
        <v>58.6</v>
      </c>
      <c r="AN19" s="333"/>
      <c r="AO19" s="333"/>
      <c r="AP19" s="333"/>
      <c r="AQ19" s="333"/>
      <c r="AR19" s="333"/>
      <c r="AS19" s="333"/>
      <c r="AT19" s="333"/>
      <c r="AU19" s="333"/>
      <c r="AV19" s="333"/>
      <c r="AW19" s="334"/>
      <c r="AX19" s="333"/>
      <c r="AY19" s="334"/>
      <c r="AZ19" s="333"/>
      <c r="BA19" s="333"/>
      <c r="BB19" s="333"/>
      <c r="BC19" s="333"/>
      <c r="BD19" s="334"/>
      <c r="BE19" s="333"/>
      <c r="BF19" s="333"/>
      <c r="BG19" s="333"/>
      <c r="BH19" s="333"/>
      <c r="BI19" s="333"/>
      <c r="BJ19" s="333"/>
      <c r="BK19" s="333"/>
      <c r="BL19" s="333"/>
      <c r="BM19" s="333"/>
      <c r="BN19" s="333"/>
      <c r="BO19" s="334"/>
      <c r="BP19" s="334">
        <f>K5</f>
        <v>58.6</v>
      </c>
      <c r="BQ19" s="333"/>
      <c r="BR19" s="333"/>
      <c r="BS19" s="333"/>
      <c r="BT19" s="333"/>
      <c r="BU19" s="333"/>
      <c r="BV19" s="333"/>
      <c r="BW19" s="333"/>
      <c r="BX19" s="333"/>
      <c r="BY19" s="333"/>
      <c r="BZ19" s="333"/>
      <c r="CA19" s="333"/>
      <c r="CB19" s="333"/>
      <c r="CC19" s="333"/>
      <c r="CD19" s="333"/>
      <c r="CE19" s="333"/>
      <c r="CF19" s="333"/>
      <c r="CG19" s="333"/>
      <c r="CH19" s="333"/>
      <c r="CI19" s="333"/>
      <c r="CJ19" s="333"/>
      <c r="CK19" s="333"/>
      <c r="CL19" s="333"/>
      <c r="CM19" s="333"/>
      <c r="CN19" s="333"/>
      <c r="CO19" s="333"/>
      <c r="CP19" s="333"/>
      <c r="CQ19" s="333"/>
      <c r="CR19" s="333"/>
      <c r="CS19" s="333"/>
      <c r="CT19" s="333"/>
      <c r="CU19" s="333"/>
      <c r="CV19" s="333"/>
      <c r="CW19" s="333"/>
      <c r="CX19" s="333"/>
      <c r="CY19" s="333"/>
      <c r="CZ19" s="333"/>
      <c r="DA19" s="333"/>
      <c r="DB19" s="333"/>
      <c r="DC19" s="333"/>
      <c r="DD19" s="333"/>
      <c r="DE19" s="333"/>
      <c r="DF19" s="333"/>
      <c r="DG19" s="333"/>
      <c r="DH19" s="333"/>
      <c r="DI19" s="333"/>
      <c r="DJ19" s="333"/>
      <c r="DK19" s="334"/>
      <c r="DL19" s="333"/>
      <c r="DM19" s="333"/>
      <c r="DN19" s="333"/>
      <c r="DO19" s="333"/>
      <c r="DP19" s="333"/>
      <c r="DQ19" s="333"/>
      <c r="DR19" s="333"/>
      <c r="DS19" s="333"/>
      <c r="DT19" s="333"/>
      <c r="DU19" s="333"/>
      <c r="DV19" s="333"/>
      <c r="DW19" s="333"/>
      <c r="DX19" s="333"/>
      <c r="DY19" s="333"/>
      <c r="DZ19" s="333"/>
      <c r="EA19" s="333"/>
      <c r="EB19" s="333"/>
      <c r="EC19" s="333"/>
      <c r="ED19" s="333"/>
      <c r="EE19" s="333"/>
      <c r="EF19" s="333"/>
      <c r="EG19" s="333"/>
      <c r="EH19" s="333"/>
      <c r="EI19" s="333"/>
      <c r="EJ19" s="333" t="s">
        <v>134</v>
      </c>
    </row>
    <row r="20" spans="2:140" x14ac:dyDescent="0.25">
      <c r="B20" s="313" t="s">
        <v>1880</v>
      </c>
      <c r="C20" s="325"/>
      <c r="D20" s="325"/>
      <c r="E20" s="325"/>
      <c r="F20" s="325"/>
      <c r="G20" s="325"/>
      <c r="H20" s="325"/>
      <c r="I20" s="325"/>
      <c r="J20" s="325"/>
      <c r="K20" s="325"/>
      <c r="L20" s="325"/>
      <c r="M20" s="325"/>
      <c r="N20" s="325"/>
      <c r="O20" s="325"/>
      <c r="P20" s="325"/>
      <c r="Q20" s="325"/>
      <c r="R20" s="325"/>
      <c r="S20" s="325"/>
      <c r="T20" s="325"/>
      <c r="U20" s="325"/>
      <c r="V20" s="325"/>
      <c r="W20" s="325"/>
      <c r="X20" s="325"/>
      <c r="Y20" s="325"/>
      <c r="Z20" s="325"/>
      <c r="AA20" s="325"/>
      <c r="AB20" s="325"/>
      <c r="AC20" s="325"/>
      <c r="AD20" s="325"/>
      <c r="AE20" s="325"/>
      <c r="AF20" s="325"/>
      <c r="AG20" s="323"/>
      <c r="AH20" s="325"/>
      <c r="AI20" s="325"/>
      <c r="AJ20" s="323"/>
      <c r="AK20" s="323"/>
      <c r="AL20" s="325"/>
      <c r="AM20" s="323">
        <v>62.5</v>
      </c>
      <c r="AN20" s="325"/>
      <c r="AO20" s="325"/>
      <c r="AP20" s="325"/>
      <c r="AQ20" s="325"/>
      <c r="AR20" s="325"/>
      <c r="AS20" s="325"/>
      <c r="AT20" s="325"/>
      <c r="AU20" s="325"/>
      <c r="AV20" s="325"/>
      <c r="AW20" s="323"/>
      <c r="AX20" s="325"/>
      <c r="AY20" s="323"/>
      <c r="AZ20" s="325"/>
      <c r="BA20" s="325"/>
      <c r="BB20" s="325"/>
      <c r="BC20" s="325"/>
      <c r="BD20" s="323"/>
      <c r="BE20" s="325"/>
      <c r="BF20" s="325"/>
      <c r="BG20" s="325"/>
      <c r="BH20" s="325"/>
      <c r="BI20" s="325"/>
      <c r="BJ20" s="325"/>
      <c r="BK20" s="325"/>
      <c r="BL20" s="325"/>
      <c r="BM20" s="325"/>
      <c r="BN20" s="325"/>
      <c r="BO20" s="323"/>
      <c r="BP20" s="323">
        <v>62.5</v>
      </c>
      <c r="BQ20" s="325"/>
      <c r="BR20" s="325"/>
      <c r="BS20" s="325"/>
      <c r="BT20" s="325"/>
      <c r="BU20" s="325"/>
      <c r="BV20" s="325"/>
      <c r="BW20" s="325"/>
      <c r="BX20" s="325"/>
      <c r="BY20" s="325"/>
      <c r="BZ20" s="325"/>
      <c r="CA20" s="325"/>
      <c r="CB20" s="325"/>
      <c r="CC20" s="325"/>
      <c r="CD20" s="325"/>
      <c r="CE20" s="325"/>
      <c r="CF20" s="325"/>
      <c r="CG20" s="325"/>
      <c r="CH20" s="325"/>
      <c r="CI20" s="325"/>
      <c r="CJ20" s="325"/>
      <c r="CK20" s="325"/>
      <c r="CL20" s="325"/>
      <c r="CM20" s="325"/>
      <c r="CN20" s="325"/>
      <c r="CO20" s="325"/>
      <c r="CP20" s="325"/>
      <c r="CQ20" s="325"/>
      <c r="CR20" s="325"/>
      <c r="CS20" s="325"/>
      <c r="CT20" s="325"/>
      <c r="CU20" s="325"/>
      <c r="CV20" s="325"/>
      <c r="CW20" s="325"/>
      <c r="CX20" s="325"/>
      <c r="CY20" s="325"/>
      <c r="CZ20" s="325"/>
      <c r="DA20" s="325"/>
      <c r="DB20" s="325"/>
      <c r="DC20" s="325"/>
      <c r="DD20" s="325"/>
      <c r="DE20" s="325"/>
      <c r="DF20" s="325"/>
      <c r="DG20" s="325"/>
      <c r="DH20" s="325"/>
      <c r="DI20" s="325"/>
      <c r="DJ20" s="325"/>
      <c r="DK20" s="323"/>
      <c r="DL20" s="325"/>
      <c r="DM20" s="325"/>
      <c r="DN20" s="325"/>
      <c r="DO20" s="325"/>
      <c r="DP20" s="325"/>
      <c r="DQ20" s="325"/>
      <c r="DR20" s="325"/>
      <c r="DS20" s="325"/>
      <c r="DT20" s="325"/>
      <c r="DU20" s="325"/>
      <c r="DV20" s="325"/>
      <c r="DW20" s="325"/>
      <c r="DX20" s="325"/>
      <c r="DY20" s="325"/>
      <c r="DZ20" s="325"/>
      <c r="EA20" s="325"/>
      <c r="EB20" s="325"/>
      <c r="EC20" s="325"/>
      <c r="ED20" s="325"/>
      <c r="EE20" s="325"/>
      <c r="EF20" s="325"/>
      <c r="EG20" s="325"/>
      <c r="EH20" s="325"/>
      <c r="EI20" s="325"/>
      <c r="EJ20" s="325" t="s">
        <v>134</v>
      </c>
    </row>
    <row r="21" spans="2:140" x14ac:dyDescent="0.25">
      <c r="B21" s="313" t="s">
        <v>1881</v>
      </c>
      <c r="C21" s="325"/>
      <c r="D21" s="325"/>
      <c r="E21" s="325"/>
      <c r="F21" s="325"/>
      <c r="G21" s="325"/>
      <c r="H21" s="325"/>
      <c r="I21" s="325"/>
      <c r="J21" s="325"/>
      <c r="K21" s="325"/>
      <c r="L21" s="325"/>
      <c r="M21" s="325"/>
      <c r="N21" s="325"/>
      <c r="O21" s="325"/>
      <c r="P21" s="325"/>
      <c r="Q21" s="325"/>
      <c r="R21" s="325"/>
      <c r="S21" s="325"/>
      <c r="T21" s="325"/>
      <c r="U21" s="325"/>
      <c r="V21" s="325"/>
      <c r="W21" s="325"/>
      <c r="X21" s="325"/>
      <c r="Y21" s="325"/>
      <c r="Z21" s="325"/>
      <c r="AA21" s="325"/>
      <c r="AB21" s="325"/>
      <c r="AC21" s="325"/>
      <c r="AD21" s="325"/>
      <c r="AE21" s="325"/>
      <c r="AF21" s="325"/>
      <c r="AG21" s="326"/>
      <c r="AH21" s="325"/>
      <c r="AI21" s="325"/>
      <c r="AJ21" s="326"/>
      <c r="AK21" s="326"/>
      <c r="AL21" s="325"/>
      <c r="AM21" s="326">
        <f t="shared" ref="AM21" si="0">AM20/AM19-1</f>
        <v>6.6552901023890776E-2</v>
      </c>
      <c r="AN21" s="325"/>
      <c r="AO21" s="325"/>
      <c r="AP21" s="325"/>
      <c r="AQ21" s="325"/>
      <c r="AR21" s="325"/>
      <c r="AS21" s="325"/>
      <c r="AT21" s="325"/>
      <c r="AU21" s="325"/>
      <c r="AV21" s="325"/>
      <c r="AW21" s="326"/>
      <c r="AX21" s="325"/>
      <c r="AY21" s="326"/>
      <c r="AZ21" s="325"/>
      <c r="BA21" s="325"/>
      <c r="BB21" s="325"/>
      <c r="BC21" s="325"/>
      <c r="BD21" s="326"/>
      <c r="BE21" s="325"/>
      <c r="BF21" s="325"/>
      <c r="BG21" s="325"/>
      <c r="BH21" s="325"/>
      <c r="BI21" s="325"/>
      <c r="BJ21" s="325"/>
      <c r="BK21" s="325"/>
      <c r="BL21" s="325"/>
      <c r="BM21" s="325"/>
      <c r="BN21" s="325"/>
      <c r="BO21" s="326"/>
      <c r="BP21" s="326">
        <f t="shared" ref="BP21" si="1">BP20/BP19-1</f>
        <v>6.6552901023890776E-2</v>
      </c>
      <c r="BQ21" s="325"/>
      <c r="BR21" s="325"/>
      <c r="BS21" s="325"/>
      <c r="BT21" s="325"/>
      <c r="BU21" s="325"/>
      <c r="BV21" s="325"/>
      <c r="BW21" s="325"/>
      <c r="BX21" s="325"/>
      <c r="BY21" s="325"/>
      <c r="BZ21" s="325"/>
      <c r="CA21" s="325"/>
      <c r="CB21" s="325"/>
      <c r="CC21" s="325"/>
      <c r="CD21" s="325"/>
      <c r="CE21" s="325"/>
      <c r="CF21" s="325"/>
      <c r="CG21" s="325"/>
      <c r="CH21" s="325"/>
      <c r="CI21" s="325"/>
      <c r="CJ21" s="325"/>
      <c r="CK21" s="325"/>
      <c r="CL21" s="325"/>
      <c r="CM21" s="325"/>
      <c r="CN21" s="325"/>
      <c r="CO21" s="325"/>
      <c r="CP21" s="325"/>
      <c r="CQ21" s="325"/>
      <c r="CR21" s="325"/>
      <c r="CS21" s="325"/>
      <c r="CT21" s="325"/>
      <c r="CU21" s="325"/>
      <c r="CV21" s="325"/>
      <c r="CW21" s="325"/>
      <c r="CX21" s="325"/>
      <c r="CY21" s="325"/>
      <c r="CZ21" s="325"/>
      <c r="DA21" s="325"/>
      <c r="DB21" s="325"/>
      <c r="DC21" s="325"/>
      <c r="DD21" s="325"/>
      <c r="DE21" s="325"/>
      <c r="DF21" s="325"/>
      <c r="DG21" s="325"/>
      <c r="DH21" s="325"/>
      <c r="DI21" s="325"/>
      <c r="DJ21" s="325"/>
      <c r="DK21" s="326"/>
      <c r="DL21" s="325"/>
      <c r="DM21" s="325"/>
      <c r="DN21" s="325"/>
      <c r="DO21" s="325"/>
      <c r="DP21" s="325"/>
      <c r="DQ21" s="325"/>
      <c r="DR21" s="325"/>
      <c r="DS21" s="325"/>
      <c r="DT21" s="325"/>
      <c r="DU21" s="325"/>
      <c r="DV21" s="325"/>
      <c r="DW21" s="325"/>
      <c r="DX21" s="325"/>
      <c r="DY21" s="325"/>
      <c r="DZ21" s="325"/>
      <c r="EA21" s="325"/>
      <c r="EB21" s="325"/>
      <c r="EC21" s="325"/>
      <c r="ED21" s="325"/>
      <c r="EE21" s="325"/>
      <c r="EF21" s="325"/>
      <c r="EG21" s="325"/>
      <c r="EH21" s="325"/>
      <c r="EI21" s="325"/>
      <c r="EJ21" s="325" t="s">
        <v>134</v>
      </c>
    </row>
    <row r="22" spans="2:140" x14ac:dyDescent="0.25">
      <c r="B22" s="321" t="s">
        <v>1891</v>
      </c>
      <c r="C22" s="321"/>
      <c r="D22" s="321"/>
      <c r="E22" s="321"/>
      <c r="F22" s="321"/>
      <c r="G22" s="321"/>
      <c r="H22" s="321"/>
      <c r="I22" s="321"/>
      <c r="J22" s="321"/>
      <c r="K22" s="321"/>
      <c r="L22" s="321"/>
      <c r="M22" s="321"/>
      <c r="N22" s="321"/>
      <c r="O22" s="321"/>
      <c r="P22" s="321"/>
      <c r="Q22" s="321"/>
      <c r="R22" s="321"/>
      <c r="S22" s="321"/>
      <c r="T22" s="321"/>
      <c r="U22" s="321"/>
      <c r="V22" s="321"/>
      <c r="W22" s="321"/>
      <c r="X22" s="321"/>
      <c r="Y22" s="321"/>
      <c r="Z22" s="321"/>
      <c r="AA22" s="321"/>
      <c r="AB22" s="321"/>
      <c r="AC22" s="321"/>
      <c r="AD22" s="321"/>
      <c r="AE22" s="321"/>
      <c r="AF22" s="321"/>
      <c r="AG22" s="321"/>
      <c r="AH22" s="321"/>
      <c r="AI22" s="321"/>
      <c r="AJ22" s="321"/>
      <c r="AK22" s="321"/>
      <c r="AL22" s="321"/>
      <c r="AM22" s="321"/>
      <c r="AN22" s="321"/>
      <c r="AO22" s="321"/>
      <c r="AP22" s="321"/>
      <c r="AQ22" s="321"/>
      <c r="AR22" s="321"/>
      <c r="AS22" s="321"/>
      <c r="AT22" s="321"/>
      <c r="AU22" s="321"/>
      <c r="AV22" s="321"/>
      <c r="AW22" s="321"/>
      <c r="AX22" s="321"/>
      <c r="AY22" s="321"/>
      <c r="AZ22" s="321"/>
      <c r="BA22" s="321"/>
      <c r="BB22" s="321"/>
      <c r="BC22" s="321"/>
      <c r="BD22" s="321"/>
      <c r="BE22" s="321"/>
      <c r="BF22" s="321"/>
      <c r="BG22" s="321"/>
      <c r="BH22" s="321"/>
      <c r="BI22" s="321"/>
      <c r="BJ22" s="321"/>
      <c r="BK22" s="321"/>
      <c r="BL22" s="321"/>
      <c r="BM22" s="321"/>
      <c r="BN22" s="321"/>
      <c r="BO22" s="321"/>
      <c r="BP22" s="321"/>
      <c r="BQ22" s="321"/>
      <c r="BR22" s="321"/>
      <c r="BS22" s="321"/>
      <c r="BT22" s="321"/>
      <c r="BU22" s="321"/>
      <c r="BV22" s="321"/>
      <c r="BW22" s="321"/>
      <c r="BX22" s="321"/>
      <c r="BY22" s="321"/>
      <c r="BZ22" s="321"/>
      <c r="CA22" s="321"/>
      <c r="CB22" s="321"/>
      <c r="CC22" s="321"/>
      <c r="CD22" s="321"/>
      <c r="CE22" s="321"/>
      <c r="CF22" s="321"/>
      <c r="CG22" s="321"/>
      <c r="CH22" s="321"/>
      <c r="CI22" s="321"/>
      <c r="CJ22" s="321"/>
      <c r="CK22" s="321"/>
      <c r="CL22" s="321"/>
      <c r="CM22" s="321"/>
      <c r="CN22" s="321"/>
      <c r="CO22" s="321"/>
      <c r="CP22" s="321"/>
      <c r="CQ22" s="321"/>
      <c r="CR22" s="321"/>
      <c r="CS22" s="321"/>
      <c r="CT22" s="321"/>
      <c r="CU22" s="321"/>
      <c r="CV22" s="321"/>
      <c r="CW22" s="321"/>
      <c r="CX22" s="321"/>
      <c r="CY22" s="321"/>
      <c r="CZ22" s="321"/>
      <c r="DA22" s="321"/>
      <c r="DB22" s="321"/>
      <c r="DC22" s="321"/>
      <c r="DD22" s="321"/>
      <c r="DE22" s="321"/>
      <c r="DF22" s="321"/>
      <c r="DG22" s="321"/>
      <c r="DH22" s="321"/>
      <c r="DI22" s="321"/>
      <c r="DJ22" s="321"/>
      <c r="DK22" s="321"/>
      <c r="DL22" s="321"/>
      <c r="DM22" s="321"/>
      <c r="DN22" s="321"/>
      <c r="DO22" s="321"/>
      <c r="DP22" s="321"/>
      <c r="DQ22" s="321"/>
      <c r="DR22" s="321"/>
      <c r="DS22" s="321"/>
      <c r="DT22" s="321"/>
      <c r="DU22" s="321"/>
      <c r="DV22" s="321"/>
      <c r="DW22" s="321"/>
      <c r="DX22" s="321"/>
      <c r="DY22" s="321"/>
      <c r="DZ22" s="321"/>
      <c r="EA22" s="321"/>
      <c r="EB22" s="321"/>
      <c r="EC22" s="321"/>
      <c r="ED22" s="321"/>
      <c r="EE22" s="321"/>
      <c r="EF22" s="321"/>
      <c r="EG22" s="321"/>
      <c r="EH22" s="321"/>
      <c r="EI22" s="321"/>
      <c r="EJ22" s="327" t="s">
        <v>134</v>
      </c>
    </row>
    <row r="23" spans="2:140" x14ac:dyDescent="0.25">
      <c r="B23" s="313" t="s">
        <v>1904</v>
      </c>
      <c r="C23" s="325"/>
      <c r="D23" s="325"/>
      <c r="E23" s="325"/>
      <c r="F23" s="325"/>
      <c r="G23" s="325"/>
      <c r="H23" s="325"/>
      <c r="I23" s="325"/>
      <c r="J23" s="325"/>
      <c r="K23" s="325"/>
      <c r="L23" s="325"/>
      <c r="M23" s="325"/>
      <c r="N23" s="325"/>
      <c r="O23" s="325"/>
      <c r="P23" s="325"/>
      <c r="Q23" s="325"/>
      <c r="R23" s="325"/>
      <c r="S23" s="325"/>
      <c r="T23" s="325"/>
      <c r="U23" s="325"/>
      <c r="V23" s="325"/>
      <c r="W23" s="325"/>
      <c r="X23" s="325"/>
      <c r="Y23" s="325"/>
      <c r="Z23" s="325"/>
      <c r="AA23" s="325"/>
      <c r="AB23" s="325"/>
      <c r="AC23" s="325"/>
      <c r="AD23" s="325"/>
      <c r="AE23" s="325"/>
      <c r="AF23" s="325"/>
      <c r="AG23" s="323">
        <f>T6</f>
        <v>58.3</v>
      </c>
      <c r="AH23" s="325"/>
      <c r="AI23" s="325"/>
      <c r="AJ23" s="323"/>
      <c r="AK23" s="323"/>
      <c r="AL23" s="325"/>
      <c r="AM23" s="323">
        <f>T6</f>
        <v>58.3</v>
      </c>
      <c r="AN23" s="325"/>
      <c r="AO23" s="325"/>
      <c r="AP23" s="325"/>
      <c r="AQ23" s="325"/>
      <c r="AR23" s="325"/>
      <c r="AS23" s="325"/>
      <c r="AT23" s="325"/>
      <c r="AU23" s="325"/>
      <c r="AV23" s="325"/>
      <c r="AW23" s="323"/>
      <c r="AX23" s="325"/>
      <c r="AY23" s="323"/>
      <c r="AZ23" s="325"/>
      <c r="BA23" s="325"/>
      <c r="BB23" s="325"/>
      <c r="BC23" s="325"/>
      <c r="BD23" s="323"/>
      <c r="BE23" s="325"/>
      <c r="BF23" s="325"/>
      <c r="BG23" s="325"/>
      <c r="BH23" s="325"/>
      <c r="BI23" s="325"/>
      <c r="BJ23" s="325"/>
      <c r="BK23" s="325"/>
      <c r="BL23" s="325"/>
      <c r="BM23" s="325"/>
      <c r="BN23" s="325"/>
      <c r="BO23" s="323"/>
      <c r="BP23" s="323">
        <f>T6</f>
        <v>58.3</v>
      </c>
      <c r="BQ23" s="325"/>
      <c r="BR23" s="325"/>
      <c r="BS23" s="325"/>
      <c r="BT23" s="325"/>
      <c r="BU23" s="325"/>
      <c r="BV23" s="325"/>
      <c r="BW23" s="325"/>
      <c r="BX23" s="325"/>
      <c r="BY23" s="325"/>
      <c r="BZ23" s="325"/>
      <c r="CA23" s="325"/>
      <c r="CB23" s="325"/>
      <c r="CC23" s="325"/>
      <c r="CD23" s="325"/>
      <c r="CE23" s="325"/>
      <c r="CF23" s="325"/>
      <c r="CG23" s="325"/>
      <c r="CH23" s="325"/>
      <c r="CI23" s="325"/>
      <c r="CJ23" s="325"/>
      <c r="CK23" s="325"/>
      <c r="CL23" s="325"/>
      <c r="CM23" s="325"/>
      <c r="CN23" s="325"/>
      <c r="CO23" s="325"/>
      <c r="CP23" s="325"/>
      <c r="CQ23" s="325"/>
      <c r="CR23" s="325"/>
      <c r="CS23" s="325"/>
      <c r="CT23" s="325"/>
      <c r="CU23" s="325"/>
      <c r="CV23" s="325"/>
      <c r="CW23" s="325"/>
      <c r="CX23" s="325"/>
      <c r="CY23" s="325"/>
      <c r="CZ23" s="325"/>
      <c r="DA23" s="325"/>
      <c r="DB23" s="325"/>
      <c r="DC23" s="325"/>
      <c r="DD23" s="325"/>
      <c r="DE23" s="325"/>
      <c r="DF23" s="325"/>
      <c r="DG23" s="325"/>
      <c r="DH23" s="325"/>
      <c r="DI23" s="325"/>
      <c r="DJ23" s="325"/>
      <c r="DK23" s="323"/>
      <c r="DL23" s="325"/>
      <c r="DM23" s="325"/>
      <c r="DN23" s="325"/>
      <c r="DO23" s="325"/>
      <c r="DP23" s="325"/>
      <c r="DQ23" s="325"/>
      <c r="DR23" s="325"/>
      <c r="DS23" s="325"/>
      <c r="DT23" s="325"/>
      <c r="DU23" s="325"/>
      <c r="DV23" s="325"/>
      <c r="DW23" s="325"/>
      <c r="DX23" s="325"/>
      <c r="DY23" s="325"/>
      <c r="DZ23" s="325"/>
      <c r="EA23" s="325"/>
      <c r="EB23" s="325"/>
      <c r="EC23" s="325"/>
      <c r="ED23" s="325"/>
      <c r="EE23" s="325"/>
      <c r="EF23" s="325"/>
      <c r="EG23" s="325"/>
      <c r="EH23" s="325"/>
      <c r="EI23" s="325"/>
      <c r="EJ23" s="325" t="s">
        <v>134</v>
      </c>
    </row>
    <row r="24" spans="2:140" x14ac:dyDescent="0.25">
      <c r="B24" s="313" t="s">
        <v>1880</v>
      </c>
      <c r="C24" s="325"/>
      <c r="D24" s="325"/>
      <c r="E24" s="325"/>
      <c r="F24" s="325"/>
      <c r="G24" s="325"/>
      <c r="H24" s="325"/>
      <c r="I24" s="325"/>
      <c r="J24" s="325"/>
      <c r="K24" s="325"/>
      <c r="L24" s="325"/>
      <c r="M24" s="325"/>
      <c r="N24" s="325"/>
      <c r="O24" s="325"/>
      <c r="P24" s="325"/>
      <c r="Q24" s="325"/>
      <c r="R24" s="325"/>
      <c r="S24" s="325"/>
      <c r="T24" s="325"/>
      <c r="U24" s="325"/>
      <c r="V24" s="325"/>
      <c r="W24" s="325"/>
      <c r="X24" s="325"/>
      <c r="Y24" s="325"/>
      <c r="Z24" s="325"/>
      <c r="AA24" s="325"/>
      <c r="AB24" s="325"/>
      <c r="AC24" s="325"/>
      <c r="AD24" s="325"/>
      <c r="AE24" s="325"/>
      <c r="AF24" s="325"/>
      <c r="AG24" s="323">
        <v>62.9</v>
      </c>
      <c r="AH24" s="325"/>
      <c r="AI24" s="325"/>
      <c r="AJ24" s="323"/>
      <c r="AK24" s="323"/>
      <c r="AL24" s="325"/>
      <c r="AM24" s="323">
        <v>62.9</v>
      </c>
      <c r="AN24" s="325"/>
      <c r="AO24" s="325"/>
      <c r="AP24" s="325"/>
      <c r="AQ24" s="325"/>
      <c r="AR24" s="325"/>
      <c r="AS24" s="325"/>
      <c r="AT24" s="325"/>
      <c r="AU24" s="325"/>
      <c r="AV24" s="325"/>
      <c r="AW24" s="323"/>
      <c r="AX24" s="325"/>
      <c r="AY24" s="323"/>
      <c r="AZ24" s="325"/>
      <c r="BA24" s="325"/>
      <c r="BB24" s="325"/>
      <c r="BC24" s="325"/>
      <c r="BD24" s="323"/>
      <c r="BE24" s="325"/>
      <c r="BF24" s="325"/>
      <c r="BG24" s="325"/>
      <c r="BH24" s="325"/>
      <c r="BI24" s="325"/>
      <c r="BJ24" s="325"/>
      <c r="BK24" s="325"/>
      <c r="BL24" s="325"/>
      <c r="BM24" s="325"/>
      <c r="BN24" s="325"/>
      <c r="BO24" s="323"/>
      <c r="BP24" s="323">
        <v>62.9</v>
      </c>
      <c r="BQ24" s="325"/>
      <c r="BR24" s="325"/>
      <c r="BS24" s="325"/>
      <c r="BT24" s="325"/>
      <c r="BU24" s="325"/>
      <c r="BV24" s="325"/>
      <c r="BW24" s="325"/>
      <c r="BX24" s="325"/>
      <c r="BY24" s="325"/>
      <c r="BZ24" s="325"/>
      <c r="CA24" s="325"/>
      <c r="CB24" s="325"/>
      <c r="CC24" s="325"/>
      <c r="CD24" s="325"/>
      <c r="CE24" s="325"/>
      <c r="CF24" s="325"/>
      <c r="CG24" s="325"/>
      <c r="CH24" s="325"/>
      <c r="CI24" s="325"/>
      <c r="CJ24" s="325"/>
      <c r="CK24" s="325"/>
      <c r="CL24" s="325"/>
      <c r="CM24" s="325"/>
      <c r="CN24" s="325"/>
      <c r="CO24" s="325"/>
      <c r="CP24" s="325"/>
      <c r="CQ24" s="325"/>
      <c r="CR24" s="325"/>
      <c r="CS24" s="325"/>
      <c r="CT24" s="325"/>
      <c r="CU24" s="325"/>
      <c r="CV24" s="325"/>
      <c r="CW24" s="325"/>
      <c r="CX24" s="325"/>
      <c r="CY24" s="325"/>
      <c r="CZ24" s="325"/>
      <c r="DA24" s="325"/>
      <c r="DB24" s="325"/>
      <c r="DC24" s="325"/>
      <c r="DD24" s="325"/>
      <c r="DE24" s="325"/>
      <c r="DF24" s="325"/>
      <c r="DG24" s="325"/>
      <c r="DH24" s="325"/>
      <c r="DI24" s="325"/>
      <c r="DJ24" s="325"/>
      <c r="DK24" s="323"/>
      <c r="DL24" s="325"/>
      <c r="DM24" s="325"/>
      <c r="DN24" s="325"/>
      <c r="DO24" s="325"/>
      <c r="DP24" s="325"/>
      <c r="DQ24" s="325"/>
      <c r="DR24" s="325"/>
      <c r="DS24" s="325"/>
      <c r="DT24" s="325"/>
      <c r="DU24" s="325"/>
      <c r="DV24" s="325"/>
      <c r="DW24" s="325"/>
      <c r="DX24" s="325"/>
      <c r="DY24" s="325"/>
      <c r="DZ24" s="325"/>
      <c r="EA24" s="325"/>
      <c r="EB24" s="325"/>
      <c r="EC24" s="325"/>
      <c r="ED24" s="325"/>
      <c r="EE24" s="325"/>
      <c r="EF24" s="325"/>
      <c r="EG24" s="325"/>
      <c r="EH24" s="325"/>
      <c r="EI24" s="325"/>
      <c r="EJ24" s="325" t="s">
        <v>134</v>
      </c>
    </row>
    <row r="25" spans="2:140" x14ac:dyDescent="0.25">
      <c r="B25" s="313" t="s">
        <v>1881</v>
      </c>
      <c r="C25" s="325"/>
      <c r="D25" s="325"/>
      <c r="E25" s="325"/>
      <c r="F25" s="325"/>
      <c r="G25" s="325"/>
      <c r="H25" s="325"/>
      <c r="I25" s="325"/>
      <c r="J25" s="325"/>
      <c r="K25" s="325"/>
      <c r="L25" s="325"/>
      <c r="M25" s="325"/>
      <c r="N25" s="325"/>
      <c r="O25" s="325"/>
      <c r="P25" s="325"/>
      <c r="Q25" s="325"/>
      <c r="R25" s="325"/>
      <c r="S25" s="325"/>
      <c r="T25" s="325"/>
      <c r="U25" s="325"/>
      <c r="V25" s="325"/>
      <c r="W25" s="325"/>
      <c r="X25" s="325"/>
      <c r="Y25" s="325"/>
      <c r="Z25" s="325"/>
      <c r="AA25" s="325"/>
      <c r="AB25" s="325"/>
      <c r="AC25" s="325"/>
      <c r="AD25" s="325"/>
      <c r="AE25" s="325"/>
      <c r="AF25" s="325"/>
      <c r="AG25" s="326">
        <f>(AG24/AG23)-1</f>
        <v>7.8902229845626115E-2</v>
      </c>
      <c r="AH25" s="325"/>
      <c r="AI25" s="325"/>
      <c r="AJ25" s="326"/>
      <c r="AK25" s="326"/>
      <c r="AL25" s="325"/>
      <c r="AM25" s="326">
        <f>(AM24/AM23)-1</f>
        <v>7.8902229845626115E-2</v>
      </c>
      <c r="AN25" s="325"/>
      <c r="AO25" s="325"/>
      <c r="AP25" s="325"/>
      <c r="AQ25" s="325"/>
      <c r="AR25" s="325"/>
      <c r="AS25" s="325"/>
      <c r="AT25" s="325"/>
      <c r="AU25" s="325"/>
      <c r="AV25" s="325"/>
      <c r="AW25" s="326"/>
      <c r="AX25" s="325"/>
      <c r="AY25" s="326"/>
      <c r="AZ25" s="325"/>
      <c r="BA25" s="325"/>
      <c r="BB25" s="325"/>
      <c r="BC25" s="325"/>
      <c r="BD25" s="326"/>
      <c r="BE25" s="325"/>
      <c r="BF25" s="325"/>
      <c r="BG25" s="325"/>
      <c r="BH25" s="325"/>
      <c r="BI25" s="325"/>
      <c r="BJ25" s="325"/>
      <c r="BK25" s="325"/>
      <c r="BL25" s="325"/>
      <c r="BM25" s="325"/>
      <c r="BN25" s="325"/>
      <c r="BO25" s="326"/>
      <c r="BP25" s="326">
        <f>(BP24/BP23)-1</f>
        <v>7.8902229845626115E-2</v>
      </c>
      <c r="BQ25" s="325"/>
      <c r="BR25" s="325"/>
      <c r="BS25" s="325"/>
      <c r="BT25" s="325"/>
      <c r="BU25" s="325"/>
      <c r="BV25" s="325"/>
      <c r="BW25" s="325"/>
      <c r="BX25" s="325"/>
      <c r="BY25" s="325"/>
      <c r="BZ25" s="325"/>
      <c r="CA25" s="325"/>
      <c r="CB25" s="325"/>
      <c r="CC25" s="325"/>
      <c r="CD25" s="325"/>
      <c r="CE25" s="325"/>
      <c r="CF25" s="325"/>
      <c r="CG25" s="325"/>
      <c r="CH25" s="325"/>
      <c r="CI25" s="325"/>
      <c r="CJ25" s="325"/>
      <c r="CK25" s="325"/>
      <c r="CL25" s="325"/>
      <c r="CM25" s="325"/>
      <c r="CN25" s="325"/>
      <c r="CO25" s="325"/>
      <c r="CP25" s="325"/>
      <c r="CQ25" s="325"/>
      <c r="CR25" s="325"/>
      <c r="CS25" s="325"/>
      <c r="CT25" s="325"/>
      <c r="CU25" s="325"/>
      <c r="CV25" s="325"/>
      <c r="CW25" s="325"/>
      <c r="CX25" s="325"/>
      <c r="CY25" s="325"/>
      <c r="CZ25" s="325"/>
      <c r="DA25" s="325"/>
      <c r="DB25" s="325"/>
      <c r="DC25" s="325"/>
      <c r="DD25" s="325"/>
      <c r="DE25" s="325"/>
      <c r="DF25" s="325"/>
      <c r="DG25" s="325"/>
      <c r="DH25" s="325"/>
      <c r="DI25" s="325"/>
      <c r="DJ25" s="325"/>
      <c r="DK25" s="326"/>
      <c r="DL25" s="325"/>
      <c r="DM25" s="325"/>
      <c r="DN25" s="325"/>
      <c r="DO25" s="325"/>
      <c r="DP25" s="325"/>
      <c r="DQ25" s="325"/>
      <c r="DR25" s="325"/>
      <c r="DS25" s="325"/>
      <c r="DT25" s="325"/>
      <c r="DU25" s="325"/>
      <c r="DV25" s="325"/>
      <c r="DW25" s="325"/>
      <c r="DX25" s="325"/>
      <c r="DY25" s="325"/>
      <c r="DZ25" s="325"/>
      <c r="EA25" s="325"/>
      <c r="EB25" s="325"/>
      <c r="EC25" s="325"/>
      <c r="ED25" s="325"/>
      <c r="EE25" s="325"/>
      <c r="EF25" s="325"/>
      <c r="EG25" s="325"/>
      <c r="EH25" s="325"/>
      <c r="EI25" s="325"/>
      <c r="EJ25" s="325" t="s">
        <v>134</v>
      </c>
    </row>
    <row r="26" spans="2:140" x14ac:dyDescent="0.25">
      <c r="B26" s="332" t="s">
        <v>1903</v>
      </c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R26" s="333"/>
      <c r="S26" s="333"/>
      <c r="T26" s="333"/>
      <c r="U26" s="333"/>
      <c r="V26" s="333"/>
      <c r="W26" s="333"/>
      <c r="X26" s="333"/>
      <c r="Y26" s="333"/>
      <c r="Z26" s="333"/>
      <c r="AA26" s="333"/>
      <c r="AB26" s="333"/>
      <c r="AC26" s="333"/>
      <c r="AD26" s="333"/>
      <c r="AE26" s="333"/>
      <c r="AF26" s="333"/>
      <c r="AG26" s="334">
        <f>AM26</f>
        <v>57.9</v>
      </c>
      <c r="AH26" s="333"/>
      <c r="AI26" s="333"/>
      <c r="AJ26" s="334"/>
      <c r="AK26" s="334"/>
      <c r="AL26" s="333"/>
      <c r="AM26" s="334">
        <f>K6</f>
        <v>57.9</v>
      </c>
      <c r="AN26" s="333"/>
      <c r="AO26" s="333"/>
      <c r="AP26" s="333"/>
      <c r="AQ26" s="333"/>
      <c r="AR26" s="333"/>
      <c r="AS26" s="333"/>
      <c r="AT26" s="333"/>
      <c r="AU26" s="333"/>
      <c r="AV26" s="333"/>
      <c r="AW26" s="334"/>
      <c r="AX26" s="333"/>
      <c r="AY26" s="334"/>
      <c r="AZ26" s="333"/>
      <c r="BA26" s="333"/>
      <c r="BB26" s="333"/>
      <c r="BC26" s="333"/>
      <c r="BD26" s="334"/>
      <c r="BE26" s="333"/>
      <c r="BF26" s="333"/>
      <c r="BG26" s="333"/>
      <c r="BH26" s="333"/>
      <c r="BI26" s="333"/>
      <c r="BJ26" s="333"/>
      <c r="BK26" s="333"/>
      <c r="BL26" s="333"/>
      <c r="BM26" s="333"/>
      <c r="BN26" s="333"/>
      <c r="BO26" s="334"/>
      <c r="BP26" s="334">
        <f>K6</f>
        <v>57.9</v>
      </c>
      <c r="BQ26" s="333"/>
      <c r="BR26" s="333"/>
      <c r="BS26" s="333"/>
      <c r="BT26" s="333"/>
      <c r="BU26" s="333"/>
      <c r="BV26" s="333"/>
      <c r="BW26" s="333"/>
      <c r="BX26" s="333"/>
      <c r="BY26" s="333"/>
      <c r="BZ26" s="333"/>
      <c r="CA26" s="333"/>
      <c r="CB26" s="333"/>
      <c r="CC26" s="333"/>
      <c r="CD26" s="333"/>
      <c r="CE26" s="333"/>
      <c r="CF26" s="333"/>
      <c r="CG26" s="333"/>
      <c r="CH26" s="333"/>
      <c r="CI26" s="333"/>
      <c r="CJ26" s="333"/>
      <c r="CK26" s="333"/>
      <c r="CL26" s="333"/>
      <c r="CM26" s="333"/>
      <c r="CN26" s="333"/>
      <c r="CO26" s="333"/>
      <c r="CP26" s="333"/>
      <c r="CQ26" s="333"/>
      <c r="CR26" s="333"/>
      <c r="CS26" s="333"/>
      <c r="CT26" s="333"/>
      <c r="CU26" s="333"/>
      <c r="CV26" s="333"/>
      <c r="CW26" s="333"/>
      <c r="CX26" s="333"/>
      <c r="CY26" s="333"/>
      <c r="CZ26" s="333"/>
      <c r="DA26" s="333"/>
      <c r="DB26" s="333"/>
      <c r="DC26" s="333"/>
      <c r="DD26" s="333"/>
      <c r="DE26" s="333"/>
      <c r="DF26" s="333"/>
      <c r="DG26" s="333"/>
      <c r="DH26" s="333"/>
      <c r="DI26" s="333"/>
      <c r="DJ26" s="333"/>
      <c r="DK26" s="334"/>
      <c r="DL26" s="333"/>
      <c r="DM26" s="333"/>
      <c r="DN26" s="333"/>
      <c r="DO26" s="333"/>
      <c r="DP26" s="333"/>
      <c r="DQ26" s="333"/>
      <c r="DR26" s="333"/>
      <c r="DS26" s="333"/>
      <c r="DT26" s="333"/>
      <c r="DU26" s="333"/>
      <c r="DV26" s="333"/>
      <c r="DW26" s="333"/>
      <c r="DX26" s="333"/>
      <c r="DY26" s="333"/>
      <c r="DZ26" s="333"/>
      <c r="EA26" s="333"/>
      <c r="EB26" s="333"/>
      <c r="EC26" s="333"/>
      <c r="ED26" s="333"/>
      <c r="EE26" s="333"/>
      <c r="EF26" s="333"/>
      <c r="EG26" s="333"/>
      <c r="EH26" s="333"/>
      <c r="EI26" s="333"/>
      <c r="EJ26" s="333" t="s">
        <v>134</v>
      </c>
    </row>
    <row r="27" spans="2:140" x14ac:dyDescent="0.25">
      <c r="B27" s="313" t="s">
        <v>1880</v>
      </c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5"/>
      <c r="S27" s="325"/>
      <c r="T27" s="325"/>
      <c r="U27" s="325"/>
      <c r="V27" s="325"/>
      <c r="W27" s="325"/>
      <c r="X27" s="325"/>
      <c r="Y27" s="325"/>
      <c r="Z27" s="325"/>
      <c r="AA27" s="325"/>
      <c r="AB27" s="325"/>
      <c r="AC27" s="325"/>
      <c r="AD27" s="325"/>
      <c r="AE27" s="325"/>
      <c r="AF27" s="325"/>
      <c r="AG27" s="323">
        <v>62.5</v>
      </c>
      <c r="AH27" s="325"/>
      <c r="AI27" s="325"/>
      <c r="AJ27" s="323"/>
      <c r="AK27" s="323"/>
      <c r="AL27" s="325"/>
      <c r="AM27" s="323">
        <f>AG27</f>
        <v>62.5</v>
      </c>
      <c r="AN27" s="325"/>
      <c r="AO27" s="325"/>
      <c r="AP27" s="325"/>
      <c r="AQ27" s="325"/>
      <c r="AR27" s="325"/>
      <c r="AS27" s="325"/>
      <c r="AT27" s="325"/>
      <c r="AU27" s="325"/>
      <c r="AV27" s="325"/>
      <c r="AW27" s="323"/>
      <c r="AX27" s="325"/>
      <c r="AY27" s="323"/>
      <c r="AZ27" s="325"/>
      <c r="BA27" s="325"/>
      <c r="BB27" s="325"/>
      <c r="BC27" s="325"/>
      <c r="BD27" s="323"/>
      <c r="BE27" s="325"/>
      <c r="BF27" s="325"/>
      <c r="BG27" s="325"/>
      <c r="BH27" s="325"/>
      <c r="BI27" s="325"/>
      <c r="BJ27" s="325"/>
      <c r="BK27" s="325"/>
      <c r="BL27" s="325"/>
      <c r="BM27" s="325"/>
      <c r="BN27" s="325"/>
      <c r="BO27" s="323"/>
      <c r="BP27" s="323">
        <f>AM27</f>
        <v>62.5</v>
      </c>
      <c r="BQ27" s="325"/>
      <c r="BR27" s="325"/>
      <c r="BS27" s="325"/>
      <c r="BT27" s="325"/>
      <c r="BU27" s="325"/>
      <c r="BV27" s="325"/>
      <c r="BW27" s="325"/>
      <c r="BX27" s="325"/>
      <c r="BY27" s="325"/>
      <c r="BZ27" s="325"/>
      <c r="CA27" s="325"/>
      <c r="CB27" s="325"/>
      <c r="CC27" s="325"/>
      <c r="CD27" s="325"/>
      <c r="CE27" s="325"/>
      <c r="CF27" s="325"/>
      <c r="CG27" s="325"/>
      <c r="CH27" s="325"/>
      <c r="CI27" s="325"/>
      <c r="CJ27" s="325"/>
      <c r="CK27" s="325"/>
      <c r="CL27" s="325"/>
      <c r="CM27" s="325"/>
      <c r="CN27" s="325"/>
      <c r="CO27" s="325"/>
      <c r="CP27" s="325"/>
      <c r="CQ27" s="325"/>
      <c r="CR27" s="325"/>
      <c r="CS27" s="325"/>
      <c r="CT27" s="325"/>
      <c r="CU27" s="325"/>
      <c r="CV27" s="325"/>
      <c r="CW27" s="325"/>
      <c r="CX27" s="325"/>
      <c r="CY27" s="325"/>
      <c r="CZ27" s="325"/>
      <c r="DA27" s="325"/>
      <c r="DB27" s="325"/>
      <c r="DC27" s="325"/>
      <c r="DD27" s="325"/>
      <c r="DE27" s="325"/>
      <c r="DF27" s="325"/>
      <c r="DG27" s="325"/>
      <c r="DH27" s="325"/>
      <c r="DI27" s="325"/>
      <c r="DJ27" s="325"/>
      <c r="DK27" s="323"/>
      <c r="DL27" s="325"/>
      <c r="DM27" s="325"/>
      <c r="DN27" s="325"/>
      <c r="DO27" s="325"/>
      <c r="DP27" s="325"/>
      <c r="DQ27" s="325"/>
      <c r="DR27" s="325"/>
      <c r="DS27" s="325"/>
      <c r="DT27" s="325"/>
      <c r="DU27" s="325"/>
      <c r="DV27" s="325"/>
      <c r="DW27" s="325"/>
      <c r="DX27" s="325"/>
      <c r="DY27" s="325"/>
      <c r="DZ27" s="325"/>
      <c r="EA27" s="325"/>
      <c r="EB27" s="325"/>
      <c r="EC27" s="325"/>
      <c r="ED27" s="325"/>
      <c r="EE27" s="325"/>
      <c r="EF27" s="325"/>
      <c r="EG27" s="325"/>
      <c r="EH27" s="325"/>
      <c r="EI27" s="325"/>
      <c r="EJ27" s="325" t="s">
        <v>134</v>
      </c>
    </row>
    <row r="28" spans="2:140" x14ac:dyDescent="0.25">
      <c r="B28" s="313" t="s">
        <v>1881</v>
      </c>
      <c r="C28" s="325"/>
      <c r="D28" s="325"/>
      <c r="E28" s="325"/>
      <c r="F28" s="325"/>
      <c r="G28" s="325"/>
      <c r="H28" s="325"/>
      <c r="I28" s="325"/>
      <c r="J28" s="325"/>
      <c r="K28" s="325"/>
      <c r="L28" s="325"/>
      <c r="M28" s="325"/>
      <c r="N28" s="325"/>
      <c r="O28" s="325"/>
      <c r="P28" s="325"/>
      <c r="Q28" s="325"/>
      <c r="R28" s="325"/>
      <c r="S28" s="325"/>
      <c r="T28" s="325"/>
      <c r="U28" s="325"/>
      <c r="V28" s="325"/>
      <c r="W28" s="325"/>
      <c r="X28" s="325"/>
      <c r="Y28" s="325"/>
      <c r="Z28" s="325"/>
      <c r="AA28" s="325"/>
      <c r="AB28" s="325"/>
      <c r="AC28" s="325"/>
      <c r="AD28" s="325"/>
      <c r="AE28" s="325"/>
      <c r="AF28" s="325"/>
      <c r="AG28" s="326">
        <f t="shared" ref="AG28" si="2">AG27/AG26-1</f>
        <v>7.9447322970639167E-2</v>
      </c>
      <c r="AH28" s="325"/>
      <c r="AI28" s="325"/>
      <c r="AJ28" s="326"/>
      <c r="AK28" s="326"/>
      <c r="AL28" s="325"/>
      <c r="AM28" s="326">
        <f t="shared" ref="AM28" si="3">AM27/AM26-1</f>
        <v>7.9447322970639167E-2</v>
      </c>
      <c r="AN28" s="325"/>
      <c r="AO28" s="325"/>
      <c r="AP28" s="325"/>
      <c r="AQ28" s="325"/>
      <c r="AR28" s="325"/>
      <c r="AS28" s="325"/>
      <c r="AT28" s="325"/>
      <c r="AU28" s="325"/>
      <c r="AV28" s="325"/>
      <c r="AW28" s="326"/>
      <c r="AX28" s="325"/>
      <c r="AY28" s="326"/>
      <c r="AZ28" s="325"/>
      <c r="BA28" s="325"/>
      <c r="BB28" s="325"/>
      <c r="BC28" s="325"/>
      <c r="BD28" s="326"/>
      <c r="BE28" s="325"/>
      <c r="BF28" s="325"/>
      <c r="BG28" s="325"/>
      <c r="BH28" s="325"/>
      <c r="BI28" s="325"/>
      <c r="BJ28" s="325"/>
      <c r="BK28" s="325"/>
      <c r="BL28" s="325"/>
      <c r="BM28" s="325"/>
      <c r="BN28" s="325"/>
      <c r="BO28" s="326"/>
      <c r="BP28" s="326">
        <f t="shared" ref="BP28" si="4">BP27/BP26-1</f>
        <v>7.9447322970639167E-2</v>
      </c>
      <c r="BQ28" s="325"/>
      <c r="BR28" s="325"/>
      <c r="BS28" s="325"/>
      <c r="BT28" s="325"/>
      <c r="BU28" s="325"/>
      <c r="BV28" s="325"/>
      <c r="BW28" s="325"/>
      <c r="BX28" s="325"/>
      <c r="BY28" s="325"/>
      <c r="BZ28" s="325"/>
      <c r="CA28" s="325"/>
      <c r="CB28" s="325"/>
      <c r="CC28" s="325"/>
      <c r="CD28" s="325"/>
      <c r="CE28" s="325"/>
      <c r="CF28" s="325"/>
      <c r="CG28" s="325"/>
      <c r="CH28" s="325"/>
      <c r="CI28" s="325"/>
      <c r="CJ28" s="325"/>
      <c r="CK28" s="325"/>
      <c r="CL28" s="325"/>
      <c r="CM28" s="325"/>
      <c r="CN28" s="325"/>
      <c r="CO28" s="325"/>
      <c r="CP28" s="325"/>
      <c r="CQ28" s="325"/>
      <c r="CR28" s="325"/>
      <c r="CS28" s="325"/>
      <c r="CT28" s="325"/>
      <c r="CU28" s="325"/>
      <c r="CV28" s="325"/>
      <c r="CW28" s="325"/>
      <c r="CX28" s="325"/>
      <c r="CY28" s="325"/>
      <c r="CZ28" s="325"/>
      <c r="DA28" s="325"/>
      <c r="DB28" s="325"/>
      <c r="DC28" s="325"/>
      <c r="DD28" s="325"/>
      <c r="DE28" s="325"/>
      <c r="DF28" s="325"/>
      <c r="DG28" s="325"/>
      <c r="DH28" s="325"/>
      <c r="DI28" s="325"/>
      <c r="DJ28" s="325"/>
      <c r="DK28" s="326"/>
      <c r="DL28" s="325"/>
      <c r="DM28" s="325"/>
      <c r="DN28" s="325"/>
      <c r="DO28" s="325"/>
      <c r="DP28" s="325"/>
      <c r="DQ28" s="325"/>
      <c r="DR28" s="325"/>
      <c r="DS28" s="325"/>
      <c r="DT28" s="325"/>
      <c r="DU28" s="325"/>
      <c r="DV28" s="325"/>
      <c r="DW28" s="325"/>
      <c r="DX28" s="325"/>
      <c r="DY28" s="325"/>
      <c r="DZ28" s="325"/>
      <c r="EA28" s="325"/>
      <c r="EB28" s="325"/>
      <c r="EC28" s="325"/>
      <c r="ED28" s="325"/>
      <c r="EE28" s="325"/>
      <c r="EF28" s="325"/>
      <c r="EG28" s="325"/>
      <c r="EH28" s="325"/>
      <c r="EI28" s="325"/>
      <c r="EJ28" s="325" t="s">
        <v>134</v>
      </c>
    </row>
    <row r="29" spans="2:140" x14ac:dyDescent="0.25">
      <c r="B29" s="321" t="s">
        <v>1893</v>
      </c>
      <c r="C29" s="327"/>
      <c r="D29" s="327"/>
      <c r="E29" s="327"/>
      <c r="F29" s="327"/>
      <c r="G29" s="327"/>
      <c r="H29" s="327"/>
      <c r="I29" s="327"/>
      <c r="J29" s="327"/>
      <c r="K29" s="327"/>
      <c r="L29" s="327"/>
      <c r="M29" s="327"/>
      <c r="N29" s="327"/>
      <c r="O29" s="327"/>
      <c r="P29" s="327"/>
      <c r="Q29" s="327"/>
      <c r="R29" s="327"/>
      <c r="S29" s="327"/>
      <c r="T29" s="327"/>
      <c r="U29" s="327"/>
      <c r="V29" s="327"/>
      <c r="W29" s="327"/>
      <c r="X29" s="327"/>
      <c r="Y29" s="327"/>
      <c r="Z29" s="327"/>
      <c r="AA29" s="327"/>
      <c r="AB29" s="327"/>
      <c r="AC29" s="327"/>
      <c r="AD29" s="327"/>
      <c r="AE29" s="327"/>
      <c r="AF29" s="327"/>
      <c r="AG29" s="327"/>
      <c r="AH29" s="327"/>
      <c r="AI29" s="327"/>
      <c r="AJ29" s="327"/>
      <c r="AK29" s="327"/>
      <c r="AL29" s="327"/>
      <c r="AM29" s="327"/>
      <c r="AN29" s="327"/>
      <c r="AO29" s="327"/>
      <c r="AP29" s="327"/>
      <c r="AQ29" s="327"/>
      <c r="AR29" s="327"/>
      <c r="AS29" s="327"/>
      <c r="AT29" s="327"/>
      <c r="AU29" s="327"/>
      <c r="AV29" s="327"/>
      <c r="AW29" s="327"/>
      <c r="AX29" s="327"/>
      <c r="AY29" s="327"/>
      <c r="AZ29" s="327"/>
      <c r="BA29" s="327"/>
      <c r="BB29" s="327"/>
      <c r="BC29" s="327"/>
      <c r="BD29" s="327"/>
      <c r="BE29" s="327"/>
      <c r="BF29" s="327"/>
      <c r="BG29" s="327"/>
      <c r="BH29" s="327"/>
      <c r="BI29" s="327"/>
      <c r="BJ29" s="327"/>
      <c r="BK29" s="327"/>
      <c r="BL29" s="327"/>
      <c r="BM29" s="327"/>
      <c r="BN29" s="327"/>
      <c r="BO29" s="327"/>
      <c r="BP29" s="327"/>
      <c r="BQ29" s="327"/>
      <c r="BR29" s="327"/>
      <c r="BS29" s="327"/>
      <c r="BT29" s="327"/>
      <c r="BU29" s="327"/>
      <c r="BV29" s="327"/>
      <c r="BW29" s="327"/>
      <c r="BX29" s="327"/>
      <c r="BY29" s="327"/>
      <c r="BZ29" s="327"/>
      <c r="CA29" s="327"/>
      <c r="CB29" s="327"/>
      <c r="CC29" s="327"/>
      <c r="CD29" s="327"/>
      <c r="CE29" s="327"/>
      <c r="CF29" s="327"/>
      <c r="CG29" s="327"/>
      <c r="CH29" s="327"/>
      <c r="CI29" s="327"/>
      <c r="CJ29" s="327"/>
      <c r="CK29" s="327"/>
      <c r="CL29" s="327"/>
      <c r="CM29" s="327"/>
      <c r="CN29" s="327"/>
      <c r="CO29" s="327"/>
      <c r="CP29" s="327"/>
      <c r="CQ29" s="327"/>
      <c r="CR29" s="327"/>
      <c r="CS29" s="327"/>
      <c r="CT29" s="327"/>
      <c r="CU29" s="327"/>
      <c r="CV29" s="327"/>
      <c r="CW29" s="327"/>
      <c r="CX29" s="327"/>
      <c r="CY29" s="327"/>
      <c r="CZ29" s="327"/>
      <c r="DA29" s="327"/>
      <c r="DB29" s="327"/>
      <c r="DC29" s="327"/>
      <c r="DD29" s="327"/>
      <c r="DE29" s="327"/>
      <c r="DF29" s="327"/>
      <c r="DG29" s="327"/>
      <c r="DH29" s="327"/>
      <c r="DI29" s="327"/>
      <c r="DJ29" s="327"/>
      <c r="DK29" s="327"/>
      <c r="DL29" s="327"/>
      <c r="DM29" s="327"/>
      <c r="DN29" s="327"/>
      <c r="DO29" s="327"/>
      <c r="DP29" s="327"/>
      <c r="DQ29" s="327"/>
      <c r="DR29" s="327"/>
      <c r="DS29" s="327"/>
      <c r="DT29" s="327"/>
      <c r="DU29" s="327"/>
      <c r="DV29" s="327"/>
      <c r="DW29" s="327"/>
      <c r="DX29" s="327"/>
      <c r="DY29" s="327"/>
      <c r="DZ29" s="327"/>
      <c r="EA29" s="327"/>
      <c r="EB29" s="327"/>
      <c r="EC29" s="327"/>
      <c r="ED29" s="327"/>
      <c r="EE29" s="327"/>
      <c r="EF29" s="327"/>
      <c r="EG29" s="327"/>
      <c r="EH29" s="327"/>
      <c r="EI29" s="327"/>
      <c r="EJ29" s="327" t="s">
        <v>134</v>
      </c>
    </row>
    <row r="30" spans="2:140" x14ac:dyDescent="0.25">
      <c r="B30" s="313" t="s">
        <v>1902</v>
      </c>
      <c r="C30" s="325"/>
      <c r="D30" s="325"/>
      <c r="E30" s="325"/>
      <c r="F30" s="325"/>
      <c r="G30" s="325"/>
      <c r="H30" s="325"/>
      <c r="I30" s="325"/>
      <c r="J30" s="325"/>
      <c r="K30" s="325"/>
      <c r="L30" s="325"/>
      <c r="M30" s="325"/>
      <c r="N30" s="325"/>
      <c r="O30" s="325"/>
      <c r="P30" s="325"/>
      <c r="Q30" s="325"/>
      <c r="R30" s="325"/>
      <c r="S30" s="325"/>
      <c r="T30" s="325"/>
      <c r="U30" s="325"/>
      <c r="V30" s="325"/>
      <c r="W30" s="325"/>
      <c r="X30" s="325"/>
      <c r="Y30" s="325"/>
      <c r="Z30" s="325"/>
      <c r="AA30" s="325"/>
      <c r="AB30" s="325"/>
      <c r="AC30" s="325"/>
      <c r="AD30" s="325"/>
      <c r="AE30" s="325"/>
      <c r="AF30" s="325"/>
      <c r="AG30" s="323"/>
      <c r="AH30" s="325"/>
      <c r="AI30" s="325"/>
      <c r="AJ30" s="323"/>
      <c r="AK30" s="323"/>
      <c r="AL30" s="325"/>
      <c r="AM30" s="323">
        <f>T7</f>
        <v>59.7</v>
      </c>
      <c r="AN30" s="325"/>
      <c r="AO30" s="325"/>
      <c r="AP30" s="325"/>
      <c r="AQ30" s="325"/>
      <c r="AR30" s="325"/>
      <c r="AS30" s="325"/>
      <c r="AT30" s="325"/>
      <c r="AU30" s="325"/>
      <c r="AV30" s="325"/>
      <c r="AW30" s="323"/>
      <c r="AX30" s="325"/>
      <c r="AY30" s="323"/>
      <c r="AZ30" s="325"/>
      <c r="BA30" s="325"/>
      <c r="BB30" s="325"/>
      <c r="BC30" s="325"/>
      <c r="BD30" s="323"/>
      <c r="BE30" s="325"/>
      <c r="BF30" s="325"/>
      <c r="BG30" s="325"/>
      <c r="BH30" s="325"/>
      <c r="BI30" s="325"/>
      <c r="BJ30" s="325"/>
      <c r="BK30" s="325"/>
      <c r="BL30" s="325"/>
      <c r="BM30" s="325"/>
      <c r="BN30" s="325"/>
      <c r="BO30" s="323"/>
      <c r="BP30" s="323">
        <f>T7</f>
        <v>59.7</v>
      </c>
      <c r="BQ30" s="325"/>
      <c r="BR30" s="325"/>
      <c r="BS30" s="325"/>
      <c r="BT30" s="325"/>
      <c r="BU30" s="325"/>
      <c r="BV30" s="325"/>
      <c r="BW30" s="325"/>
      <c r="BX30" s="325"/>
      <c r="BY30" s="325"/>
      <c r="BZ30" s="325"/>
      <c r="CA30" s="325"/>
      <c r="CB30" s="325"/>
      <c r="CC30" s="325"/>
      <c r="CD30" s="325"/>
      <c r="CE30" s="325"/>
      <c r="CF30" s="325"/>
      <c r="CG30" s="325"/>
      <c r="CH30" s="325"/>
      <c r="CI30" s="325"/>
      <c r="CJ30" s="325"/>
      <c r="CK30" s="325"/>
      <c r="CL30" s="325"/>
      <c r="CM30" s="325"/>
      <c r="CN30" s="325"/>
      <c r="CO30" s="325"/>
      <c r="CP30" s="325"/>
      <c r="CQ30" s="325"/>
      <c r="CR30" s="325"/>
      <c r="CS30" s="325"/>
      <c r="CT30" s="325"/>
      <c r="CU30" s="325"/>
      <c r="CV30" s="325"/>
      <c r="CW30" s="325"/>
      <c r="CX30" s="325"/>
      <c r="CY30" s="325"/>
      <c r="CZ30" s="325"/>
      <c r="DA30" s="325"/>
      <c r="DB30" s="325"/>
      <c r="DC30" s="325"/>
      <c r="DD30" s="325"/>
      <c r="DE30" s="325"/>
      <c r="DF30" s="325"/>
      <c r="DG30" s="325"/>
      <c r="DH30" s="325"/>
      <c r="DI30" s="325"/>
      <c r="DJ30" s="325"/>
      <c r="DK30" s="323"/>
      <c r="DL30" s="325"/>
      <c r="DM30" s="325"/>
      <c r="DN30" s="325"/>
      <c r="DO30" s="325"/>
      <c r="DP30" s="325"/>
      <c r="DQ30" s="325"/>
      <c r="DR30" s="325"/>
      <c r="DS30" s="325"/>
      <c r="DT30" s="325"/>
      <c r="DU30" s="325"/>
      <c r="DV30" s="325"/>
      <c r="DW30" s="325"/>
      <c r="DX30" s="325"/>
      <c r="DY30" s="325"/>
      <c r="DZ30" s="325"/>
      <c r="EA30" s="325"/>
      <c r="EB30" s="325"/>
      <c r="EC30" s="325"/>
      <c r="ED30" s="325"/>
      <c r="EE30" s="325"/>
      <c r="EF30" s="325"/>
      <c r="EG30" s="325"/>
      <c r="EH30" s="325"/>
      <c r="EI30" s="325"/>
      <c r="EJ30" s="325" t="s">
        <v>134</v>
      </c>
    </row>
    <row r="31" spans="2:140" x14ac:dyDescent="0.25">
      <c r="B31" s="313" t="s">
        <v>1880</v>
      </c>
      <c r="C31" s="325"/>
      <c r="D31" s="325"/>
      <c r="E31" s="325"/>
      <c r="F31" s="325"/>
      <c r="G31" s="325"/>
      <c r="H31" s="325"/>
      <c r="I31" s="325"/>
      <c r="J31" s="325"/>
      <c r="K31" s="325"/>
      <c r="L31" s="325"/>
      <c r="M31" s="325"/>
      <c r="N31" s="325"/>
      <c r="O31" s="325"/>
      <c r="P31" s="325"/>
      <c r="Q31" s="325"/>
      <c r="R31" s="325"/>
      <c r="S31" s="325"/>
      <c r="T31" s="325"/>
      <c r="U31" s="325"/>
      <c r="V31" s="325"/>
      <c r="W31" s="325"/>
      <c r="X31" s="325"/>
      <c r="Y31" s="325"/>
      <c r="Z31" s="325"/>
      <c r="AA31" s="325"/>
      <c r="AB31" s="325"/>
      <c r="AC31" s="325"/>
      <c r="AD31" s="325"/>
      <c r="AE31" s="325"/>
      <c r="AF31" s="325"/>
      <c r="AG31" s="323"/>
      <c r="AH31" s="325"/>
      <c r="AI31" s="325"/>
      <c r="AJ31" s="323"/>
      <c r="AK31" s="323"/>
      <c r="AL31" s="325"/>
      <c r="AM31" s="323">
        <v>64.400000000000006</v>
      </c>
      <c r="AN31" s="325"/>
      <c r="AO31" s="325"/>
      <c r="AP31" s="325"/>
      <c r="AQ31" s="325"/>
      <c r="AR31" s="325"/>
      <c r="AS31" s="325"/>
      <c r="AT31" s="325"/>
      <c r="AU31" s="325"/>
      <c r="AV31" s="325"/>
      <c r="AW31" s="323"/>
      <c r="AX31" s="325"/>
      <c r="AY31" s="323"/>
      <c r="AZ31" s="325"/>
      <c r="BA31" s="325"/>
      <c r="BB31" s="325"/>
      <c r="BC31" s="325"/>
      <c r="BD31" s="323"/>
      <c r="BE31" s="325"/>
      <c r="BF31" s="325"/>
      <c r="BG31" s="325"/>
      <c r="BH31" s="325"/>
      <c r="BI31" s="325"/>
      <c r="BJ31" s="325"/>
      <c r="BK31" s="325"/>
      <c r="BL31" s="325"/>
      <c r="BM31" s="325"/>
      <c r="BN31" s="325"/>
      <c r="BO31" s="323"/>
      <c r="BP31" s="323">
        <v>64.400000000000006</v>
      </c>
      <c r="BQ31" s="325"/>
      <c r="BR31" s="325"/>
      <c r="BS31" s="325"/>
      <c r="BT31" s="325"/>
      <c r="BU31" s="325"/>
      <c r="BV31" s="325"/>
      <c r="BW31" s="325"/>
      <c r="BX31" s="325"/>
      <c r="BY31" s="325"/>
      <c r="BZ31" s="325"/>
      <c r="CA31" s="325"/>
      <c r="CB31" s="325"/>
      <c r="CC31" s="325"/>
      <c r="CD31" s="325"/>
      <c r="CE31" s="325"/>
      <c r="CF31" s="325"/>
      <c r="CG31" s="325"/>
      <c r="CH31" s="325"/>
      <c r="CI31" s="325"/>
      <c r="CJ31" s="325"/>
      <c r="CK31" s="325"/>
      <c r="CL31" s="325"/>
      <c r="CM31" s="325"/>
      <c r="CN31" s="325"/>
      <c r="CO31" s="325"/>
      <c r="CP31" s="325"/>
      <c r="CQ31" s="325"/>
      <c r="CR31" s="325"/>
      <c r="CS31" s="325"/>
      <c r="CT31" s="325"/>
      <c r="CU31" s="325"/>
      <c r="CV31" s="325"/>
      <c r="CW31" s="325"/>
      <c r="CX31" s="325"/>
      <c r="CY31" s="325"/>
      <c r="CZ31" s="325"/>
      <c r="DA31" s="325"/>
      <c r="DB31" s="325"/>
      <c r="DC31" s="325"/>
      <c r="DD31" s="325"/>
      <c r="DE31" s="325"/>
      <c r="DF31" s="325"/>
      <c r="DG31" s="325"/>
      <c r="DH31" s="325"/>
      <c r="DI31" s="325"/>
      <c r="DJ31" s="325"/>
      <c r="DK31" s="323"/>
      <c r="DL31" s="325"/>
      <c r="DM31" s="325"/>
      <c r="DN31" s="325"/>
      <c r="DO31" s="325"/>
      <c r="DP31" s="325"/>
      <c r="DQ31" s="325"/>
      <c r="DR31" s="325"/>
      <c r="DS31" s="325"/>
      <c r="DT31" s="325"/>
      <c r="DU31" s="325"/>
      <c r="DV31" s="325"/>
      <c r="DW31" s="325"/>
      <c r="DX31" s="325"/>
      <c r="DY31" s="325"/>
      <c r="DZ31" s="325"/>
      <c r="EA31" s="325"/>
      <c r="EB31" s="325"/>
      <c r="EC31" s="325"/>
      <c r="ED31" s="325"/>
      <c r="EE31" s="325"/>
      <c r="EF31" s="325"/>
      <c r="EG31" s="325"/>
      <c r="EH31" s="325"/>
      <c r="EI31" s="325"/>
      <c r="EJ31" s="325" t="s">
        <v>134</v>
      </c>
    </row>
    <row r="32" spans="2:140" x14ac:dyDescent="0.25">
      <c r="B32" s="313" t="s">
        <v>1881</v>
      </c>
      <c r="C32" s="325"/>
      <c r="D32" s="325"/>
      <c r="E32" s="325"/>
      <c r="F32" s="325"/>
      <c r="G32" s="325"/>
      <c r="H32" s="325"/>
      <c r="I32" s="325"/>
      <c r="J32" s="325"/>
      <c r="K32" s="325"/>
      <c r="L32" s="325"/>
      <c r="M32" s="325"/>
      <c r="N32" s="325"/>
      <c r="O32" s="325"/>
      <c r="P32" s="325"/>
      <c r="Q32" s="325"/>
      <c r="R32" s="325"/>
      <c r="S32" s="325"/>
      <c r="T32" s="325"/>
      <c r="U32" s="325"/>
      <c r="V32" s="325"/>
      <c r="W32" s="325"/>
      <c r="X32" s="325"/>
      <c r="Y32" s="325"/>
      <c r="Z32" s="325"/>
      <c r="AA32" s="325"/>
      <c r="AB32" s="325"/>
      <c r="AC32" s="325"/>
      <c r="AD32" s="325"/>
      <c r="AE32" s="325"/>
      <c r="AF32" s="325"/>
      <c r="AG32" s="326"/>
      <c r="AH32" s="325"/>
      <c r="AI32" s="325"/>
      <c r="AJ32" s="326"/>
      <c r="AK32" s="326"/>
      <c r="AL32" s="325"/>
      <c r="AM32" s="326">
        <f>(AM31/AM30)-1</f>
        <v>7.8726968174204437E-2</v>
      </c>
      <c r="AN32" s="325"/>
      <c r="AO32" s="325"/>
      <c r="AP32" s="325"/>
      <c r="AQ32" s="325"/>
      <c r="AR32" s="325"/>
      <c r="AS32" s="325"/>
      <c r="AT32" s="325"/>
      <c r="AU32" s="325"/>
      <c r="AV32" s="325"/>
      <c r="AW32" s="326"/>
      <c r="AX32" s="325"/>
      <c r="AY32" s="326"/>
      <c r="AZ32" s="325"/>
      <c r="BA32" s="325"/>
      <c r="BB32" s="325"/>
      <c r="BC32" s="325"/>
      <c r="BD32" s="326"/>
      <c r="BE32" s="325"/>
      <c r="BF32" s="325"/>
      <c r="BG32" s="325"/>
      <c r="BH32" s="325"/>
      <c r="BI32" s="325"/>
      <c r="BJ32" s="325"/>
      <c r="BK32" s="325"/>
      <c r="BL32" s="325"/>
      <c r="BM32" s="325"/>
      <c r="BN32" s="325"/>
      <c r="BO32" s="326"/>
      <c r="BP32" s="326">
        <f>(BP31/BP30)-1</f>
        <v>7.8726968174204437E-2</v>
      </c>
      <c r="BQ32" s="325"/>
      <c r="BR32" s="325"/>
      <c r="BS32" s="325"/>
      <c r="BT32" s="325"/>
      <c r="BU32" s="325"/>
      <c r="BV32" s="325"/>
      <c r="BW32" s="325"/>
      <c r="BX32" s="325"/>
      <c r="BY32" s="325"/>
      <c r="BZ32" s="325"/>
      <c r="CA32" s="325"/>
      <c r="CB32" s="325"/>
      <c r="CC32" s="325"/>
      <c r="CD32" s="325"/>
      <c r="CE32" s="325"/>
      <c r="CF32" s="325"/>
      <c r="CG32" s="325"/>
      <c r="CH32" s="325"/>
      <c r="CI32" s="325"/>
      <c r="CJ32" s="325"/>
      <c r="CK32" s="325"/>
      <c r="CL32" s="325"/>
      <c r="CM32" s="325"/>
      <c r="CN32" s="325"/>
      <c r="CO32" s="325"/>
      <c r="CP32" s="325"/>
      <c r="CQ32" s="325"/>
      <c r="CR32" s="325"/>
      <c r="CS32" s="325"/>
      <c r="CT32" s="325"/>
      <c r="CU32" s="325"/>
      <c r="CV32" s="325"/>
      <c r="CW32" s="325"/>
      <c r="CX32" s="325"/>
      <c r="CY32" s="325"/>
      <c r="CZ32" s="325"/>
      <c r="DA32" s="325"/>
      <c r="DB32" s="325"/>
      <c r="DC32" s="325"/>
      <c r="DD32" s="325"/>
      <c r="DE32" s="325"/>
      <c r="DF32" s="325"/>
      <c r="DG32" s="325"/>
      <c r="DH32" s="325"/>
      <c r="DI32" s="325"/>
      <c r="DJ32" s="325"/>
      <c r="DK32" s="326"/>
      <c r="DL32" s="325"/>
      <c r="DM32" s="325"/>
      <c r="DN32" s="325"/>
      <c r="DO32" s="325"/>
      <c r="DP32" s="325"/>
      <c r="DQ32" s="325"/>
      <c r="DR32" s="325"/>
      <c r="DS32" s="325"/>
      <c r="DT32" s="325"/>
      <c r="DU32" s="325"/>
      <c r="DV32" s="325"/>
      <c r="DW32" s="325"/>
      <c r="DX32" s="325"/>
      <c r="DY32" s="325"/>
      <c r="DZ32" s="325"/>
      <c r="EA32" s="325"/>
      <c r="EB32" s="325"/>
      <c r="EC32" s="325"/>
      <c r="ED32" s="325"/>
      <c r="EE32" s="325"/>
      <c r="EF32" s="325"/>
      <c r="EG32" s="325"/>
      <c r="EH32" s="325"/>
      <c r="EI32" s="325"/>
      <c r="EJ32" s="325" t="s">
        <v>134</v>
      </c>
    </row>
    <row r="33" spans="2:140" x14ac:dyDescent="0.25">
      <c r="B33" s="332" t="s">
        <v>1903</v>
      </c>
      <c r="C33" s="333"/>
      <c r="D33" s="333"/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333"/>
      <c r="Q33" s="333"/>
      <c r="R33" s="333"/>
      <c r="S33" s="333"/>
      <c r="T33" s="333"/>
      <c r="U33" s="333"/>
      <c r="V33" s="333"/>
      <c r="W33" s="333"/>
      <c r="X33" s="333"/>
      <c r="Y33" s="333"/>
      <c r="Z33" s="333"/>
      <c r="AA33" s="333"/>
      <c r="AB33" s="333"/>
      <c r="AC33" s="333"/>
      <c r="AD33" s="333"/>
      <c r="AE33" s="333"/>
      <c r="AF33" s="333"/>
      <c r="AG33" s="334"/>
      <c r="AH33" s="333"/>
      <c r="AI33" s="333"/>
      <c r="AJ33" s="334"/>
      <c r="AK33" s="334"/>
      <c r="AL33" s="333"/>
      <c r="AM33" s="334">
        <f>K7</f>
        <v>59.2</v>
      </c>
      <c r="AN33" s="333"/>
      <c r="AO33" s="333"/>
      <c r="AP33" s="333"/>
      <c r="AQ33" s="333"/>
      <c r="AR33" s="333"/>
      <c r="AS33" s="333"/>
      <c r="AT33" s="333"/>
      <c r="AU33" s="333"/>
      <c r="AV33" s="333"/>
      <c r="AW33" s="334"/>
      <c r="AX33" s="333"/>
      <c r="AY33" s="334"/>
      <c r="AZ33" s="333"/>
      <c r="BA33" s="333"/>
      <c r="BB33" s="333"/>
      <c r="BC33" s="333"/>
      <c r="BD33" s="334"/>
      <c r="BE33" s="333"/>
      <c r="BF33" s="333"/>
      <c r="BG33" s="333"/>
      <c r="BH33" s="333"/>
      <c r="BI33" s="333"/>
      <c r="BJ33" s="333"/>
      <c r="BK33" s="333"/>
      <c r="BL33" s="333"/>
      <c r="BM33" s="333"/>
      <c r="BN33" s="333"/>
      <c r="BO33" s="334"/>
      <c r="BP33" s="334">
        <f>K7</f>
        <v>59.2</v>
      </c>
      <c r="BQ33" s="333"/>
      <c r="BR33" s="333"/>
      <c r="BS33" s="333"/>
      <c r="BT33" s="333"/>
      <c r="BU33" s="333"/>
      <c r="BV33" s="333"/>
      <c r="BW33" s="333"/>
      <c r="BX33" s="333"/>
      <c r="BY33" s="333"/>
      <c r="BZ33" s="333"/>
      <c r="CA33" s="333"/>
      <c r="CB33" s="333"/>
      <c r="CC33" s="333"/>
      <c r="CD33" s="333"/>
      <c r="CE33" s="333"/>
      <c r="CF33" s="333"/>
      <c r="CG33" s="333"/>
      <c r="CH33" s="333"/>
      <c r="CI33" s="333"/>
      <c r="CJ33" s="333"/>
      <c r="CK33" s="333"/>
      <c r="CL33" s="333"/>
      <c r="CM33" s="333"/>
      <c r="CN33" s="333"/>
      <c r="CO33" s="333"/>
      <c r="CP33" s="333"/>
      <c r="CQ33" s="333"/>
      <c r="CR33" s="333"/>
      <c r="CS33" s="333"/>
      <c r="CT33" s="333"/>
      <c r="CU33" s="333"/>
      <c r="CV33" s="333"/>
      <c r="CW33" s="333"/>
      <c r="CX33" s="333"/>
      <c r="CY33" s="333"/>
      <c r="CZ33" s="333"/>
      <c r="DA33" s="333"/>
      <c r="DB33" s="333"/>
      <c r="DC33" s="333"/>
      <c r="DD33" s="333"/>
      <c r="DE33" s="333"/>
      <c r="DF33" s="333"/>
      <c r="DG33" s="333"/>
      <c r="DH33" s="333"/>
      <c r="DI33" s="333"/>
      <c r="DJ33" s="333"/>
      <c r="DK33" s="334"/>
      <c r="DL33" s="333"/>
      <c r="DM33" s="333"/>
      <c r="DN33" s="333"/>
      <c r="DO33" s="333"/>
      <c r="DP33" s="333"/>
      <c r="DQ33" s="333"/>
      <c r="DR33" s="333"/>
      <c r="DS33" s="333"/>
      <c r="DT33" s="333"/>
      <c r="DU33" s="333"/>
      <c r="DV33" s="333"/>
      <c r="DW33" s="333"/>
      <c r="DX33" s="333"/>
      <c r="DY33" s="333"/>
      <c r="DZ33" s="333"/>
      <c r="EA33" s="333"/>
      <c r="EB33" s="333"/>
      <c r="EC33" s="333"/>
      <c r="ED33" s="333"/>
      <c r="EE33" s="333"/>
      <c r="EF33" s="333"/>
      <c r="EG33" s="333"/>
      <c r="EH33" s="333"/>
      <c r="EI33" s="333"/>
      <c r="EJ33" s="333" t="s">
        <v>134</v>
      </c>
    </row>
    <row r="34" spans="2:140" x14ac:dyDescent="0.25">
      <c r="B34" s="313" t="s">
        <v>1880</v>
      </c>
      <c r="C34" s="325"/>
      <c r="D34" s="325"/>
      <c r="E34" s="325"/>
      <c r="F34" s="325"/>
      <c r="G34" s="325"/>
      <c r="H34" s="325"/>
      <c r="I34" s="325"/>
      <c r="J34" s="325"/>
      <c r="K34" s="325"/>
      <c r="L34" s="325"/>
      <c r="M34" s="325"/>
      <c r="N34" s="325"/>
      <c r="O34" s="325"/>
      <c r="P34" s="325"/>
      <c r="Q34" s="325"/>
      <c r="R34" s="325"/>
      <c r="S34" s="325"/>
      <c r="T34" s="325"/>
      <c r="U34" s="325"/>
      <c r="V34" s="325"/>
      <c r="W34" s="325"/>
      <c r="X34" s="325"/>
      <c r="Y34" s="325"/>
      <c r="Z34" s="325"/>
      <c r="AA34" s="325"/>
      <c r="AB34" s="325"/>
      <c r="AC34" s="325"/>
      <c r="AD34" s="325"/>
      <c r="AE34" s="325"/>
      <c r="AF34" s="325"/>
      <c r="AG34" s="323"/>
      <c r="AH34" s="325"/>
      <c r="AI34" s="325"/>
      <c r="AJ34" s="323"/>
      <c r="AK34" s="323"/>
      <c r="AL34" s="325"/>
      <c r="AM34" s="323">
        <v>63.8</v>
      </c>
      <c r="AN34" s="325"/>
      <c r="AO34" s="325"/>
      <c r="AP34" s="325"/>
      <c r="AQ34" s="325"/>
      <c r="AR34" s="325"/>
      <c r="AS34" s="325"/>
      <c r="AT34" s="325"/>
      <c r="AU34" s="325"/>
      <c r="AV34" s="325"/>
      <c r="AW34" s="323"/>
      <c r="AX34" s="325"/>
      <c r="AY34" s="323"/>
      <c r="AZ34" s="325"/>
      <c r="BA34" s="325"/>
      <c r="BB34" s="325"/>
      <c r="BC34" s="325"/>
      <c r="BD34" s="323"/>
      <c r="BE34" s="325"/>
      <c r="BF34" s="325"/>
      <c r="BG34" s="325"/>
      <c r="BH34" s="325"/>
      <c r="BI34" s="325"/>
      <c r="BJ34" s="325"/>
      <c r="BK34" s="325"/>
      <c r="BL34" s="325"/>
      <c r="BM34" s="325"/>
      <c r="BN34" s="325"/>
      <c r="BO34" s="323"/>
      <c r="BP34" s="323">
        <v>63.8</v>
      </c>
      <c r="BQ34" s="325"/>
      <c r="BR34" s="325"/>
      <c r="BS34" s="325"/>
      <c r="BT34" s="325"/>
      <c r="BU34" s="325"/>
      <c r="BV34" s="325"/>
      <c r="BW34" s="325"/>
      <c r="BX34" s="325"/>
      <c r="BY34" s="325"/>
      <c r="BZ34" s="325"/>
      <c r="CA34" s="325"/>
      <c r="CB34" s="325"/>
      <c r="CC34" s="325"/>
      <c r="CD34" s="325"/>
      <c r="CE34" s="325"/>
      <c r="CF34" s="325"/>
      <c r="CG34" s="325"/>
      <c r="CH34" s="325"/>
      <c r="CI34" s="325"/>
      <c r="CJ34" s="325"/>
      <c r="CK34" s="325"/>
      <c r="CL34" s="325"/>
      <c r="CM34" s="325"/>
      <c r="CN34" s="325"/>
      <c r="CO34" s="325"/>
      <c r="CP34" s="325"/>
      <c r="CQ34" s="325"/>
      <c r="CR34" s="325"/>
      <c r="CS34" s="325"/>
      <c r="CT34" s="325"/>
      <c r="CU34" s="325"/>
      <c r="CV34" s="325"/>
      <c r="CW34" s="325"/>
      <c r="CX34" s="325"/>
      <c r="CY34" s="325"/>
      <c r="CZ34" s="325"/>
      <c r="DA34" s="325"/>
      <c r="DB34" s="325"/>
      <c r="DC34" s="325"/>
      <c r="DD34" s="325"/>
      <c r="DE34" s="325"/>
      <c r="DF34" s="325"/>
      <c r="DG34" s="325"/>
      <c r="DH34" s="325"/>
      <c r="DI34" s="325"/>
      <c r="DJ34" s="325"/>
      <c r="DK34" s="323"/>
      <c r="DL34" s="325"/>
      <c r="DM34" s="325"/>
      <c r="DN34" s="325"/>
      <c r="DO34" s="325"/>
      <c r="DP34" s="325"/>
      <c r="DQ34" s="325"/>
      <c r="DR34" s="325"/>
      <c r="DS34" s="325"/>
      <c r="DT34" s="325"/>
      <c r="DU34" s="325"/>
      <c r="DV34" s="325"/>
      <c r="DW34" s="325"/>
      <c r="DX34" s="325"/>
      <c r="DY34" s="325"/>
      <c r="DZ34" s="325"/>
      <c r="EA34" s="325"/>
      <c r="EB34" s="325"/>
      <c r="EC34" s="325"/>
      <c r="ED34" s="325"/>
      <c r="EE34" s="325"/>
      <c r="EF34" s="325"/>
      <c r="EG34" s="325"/>
      <c r="EH34" s="325"/>
      <c r="EI34" s="325"/>
      <c r="EJ34" s="325" t="s">
        <v>134</v>
      </c>
    </row>
    <row r="35" spans="2:140" x14ac:dyDescent="0.25">
      <c r="B35" s="313" t="s">
        <v>1881</v>
      </c>
      <c r="C35" s="325"/>
      <c r="D35" s="325"/>
      <c r="E35" s="325"/>
      <c r="F35" s="325"/>
      <c r="G35" s="325"/>
      <c r="H35" s="325"/>
      <c r="I35" s="325"/>
      <c r="J35" s="325"/>
      <c r="K35" s="325"/>
      <c r="L35" s="325"/>
      <c r="M35" s="325"/>
      <c r="N35" s="325"/>
      <c r="O35" s="325"/>
      <c r="P35" s="325"/>
      <c r="Q35" s="325"/>
      <c r="R35" s="325"/>
      <c r="S35" s="325"/>
      <c r="T35" s="325"/>
      <c r="U35" s="325"/>
      <c r="V35" s="325"/>
      <c r="W35" s="325"/>
      <c r="X35" s="325"/>
      <c r="Y35" s="325"/>
      <c r="Z35" s="325"/>
      <c r="AA35" s="325"/>
      <c r="AB35" s="325"/>
      <c r="AC35" s="325"/>
      <c r="AD35" s="325"/>
      <c r="AE35" s="325"/>
      <c r="AF35" s="325"/>
      <c r="AG35" s="326"/>
      <c r="AH35" s="325"/>
      <c r="AI35" s="325"/>
      <c r="AJ35" s="326"/>
      <c r="AK35" s="326"/>
      <c r="AL35" s="325"/>
      <c r="AM35" s="326">
        <f t="shared" ref="AM35" si="5">AM34/AM33-1</f>
        <v>7.7702702702702631E-2</v>
      </c>
      <c r="AN35" s="325"/>
      <c r="AO35" s="325"/>
      <c r="AP35" s="325"/>
      <c r="AQ35" s="325"/>
      <c r="AR35" s="325"/>
      <c r="AS35" s="325"/>
      <c r="AT35" s="325"/>
      <c r="AU35" s="325"/>
      <c r="AV35" s="325"/>
      <c r="AW35" s="326"/>
      <c r="AX35" s="325"/>
      <c r="AY35" s="326"/>
      <c r="AZ35" s="325"/>
      <c r="BA35" s="325"/>
      <c r="BB35" s="325"/>
      <c r="BC35" s="325"/>
      <c r="BD35" s="326"/>
      <c r="BE35" s="325"/>
      <c r="BF35" s="325"/>
      <c r="BG35" s="325"/>
      <c r="BH35" s="325"/>
      <c r="BI35" s="325"/>
      <c r="BJ35" s="325"/>
      <c r="BK35" s="325"/>
      <c r="BL35" s="325"/>
      <c r="BM35" s="325"/>
      <c r="BN35" s="325"/>
      <c r="BO35" s="326"/>
      <c r="BP35" s="326">
        <f t="shared" ref="BP35" si="6">BP34/BP33-1</f>
        <v>7.7702702702702631E-2</v>
      </c>
      <c r="BQ35" s="325"/>
      <c r="BR35" s="325"/>
      <c r="BS35" s="325"/>
      <c r="BT35" s="325"/>
      <c r="BU35" s="325"/>
      <c r="BV35" s="325"/>
      <c r="BW35" s="325"/>
      <c r="BX35" s="325"/>
      <c r="BY35" s="325"/>
      <c r="BZ35" s="325"/>
      <c r="CA35" s="325"/>
      <c r="CB35" s="325"/>
      <c r="CC35" s="325"/>
      <c r="CD35" s="325"/>
      <c r="CE35" s="325"/>
      <c r="CF35" s="325"/>
      <c r="CG35" s="325"/>
      <c r="CH35" s="325"/>
      <c r="CI35" s="325"/>
      <c r="CJ35" s="325"/>
      <c r="CK35" s="325"/>
      <c r="CL35" s="325"/>
      <c r="CM35" s="325"/>
      <c r="CN35" s="325"/>
      <c r="CO35" s="325"/>
      <c r="CP35" s="325"/>
      <c r="CQ35" s="325"/>
      <c r="CR35" s="325"/>
      <c r="CS35" s="325"/>
      <c r="CT35" s="325"/>
      <c r="CU35" s="325"/>
      <c r="CV35" s="325"/>
      <c r="CW35" s="325"/>
      <c r="CX35" s="325"/>
      <c r="CY35" s="325"/>
      <c r="CZ35" s="325"/>
      <c r="DA35" s="325"/>
      <c r="DB35" s="325"/>
      <c r="DC35" s="325"/>
      <c r="DD35" s="325"/>
      <c r="DE35" s="325"/>
      <c r="DF35" s="325"/>
      <c r="DG35" s="325"/>
      <c r="DH35" s="325"/>
      <c r="DI35" s="325"/>
      <c r="DJ35" s="325"/>
      <c r="DK35" s="326"/>
      <c r="DL35" s="325"/>
      <c r="DM35" s="325"/>
      <c r="DN35" s="325"/>
      <c r="DO35" s="325"/>
      <c r="DP35" s="325"/>
      <c r="DQ35" s="325"/>
      <c r="DR35" s="325"/>
      <c r="DS35" s="325"/>
      <c r="DT35" s="325"/>
      <c r="DU35" s="325"/>
      <c r="DV35" s="325"/>
      <c r="DW35" s="325"/>
      <c r="DX35" s="325"/>
      <c r="DY35" s="325"/>
      <c r="DZ35" s="325"/>
      <c r="EA35" s="325"/>
      <c r="EB35" s="325"/>
      <c r="EC35" s="325"/>
      <c r="ED35" s="325"/>
      <c r="EE35" s="325"/>
      <c r="EF35" s="325"/>
      <c r="EG35" s="325"/>
      <c r="EH35" s="325"/>
      <c r="EI35" s="325"/>
      <c r="EJ35" s="325" t="s">
        <v>134</v>
      </c>
    </row>
    <row r="36" spans="2:140" x14ac:dyDescent="0.25">
      <c r="B36" s="321" t="s">
        <v>1895</v>
      </c>
      <c r="C36" s="327"/>
      <c r="D36" s="327"/>
      <c r="E36" s="327"/>
      <c r="F36" s="327"/>
      <c r="G36" s="327"/>
      <c r="H36" s="327"/>
      <c r="I36" s="327"/>
      <c r="J36" s="327"/>
      <c r="K36" s="327"/>
      <c r="L36" s="327"/>
      <c r="M36" s="327"/>
      <c r="N36" s="327"/>
      <c r="O36" s="327"/>
      <c r="P36" s="327"/>
      <c r="Q36" s="327"/>
      <c r="R36" s="327"/>
      <c r="S36" s="327"/>
      <c r="T36" s="327"/>
      <c r="U36" s="327"/>
      <c r="V36" s="327"/>
      <c r="W36" s="327"/>
      <c r="X36" s="327"/>
      <c r="Y36" s="327"/>
      <c r="Z36" s="327"/>
      <c r="AA36" s="327"/>
      <c r="AB36" s="327"/>
      <c r="AC36" s="327"/>
      <c r="AD36" s="327"/>
      <c r="AE36" s="327"/>
      <c r="AF36" s="327"/>
      <c r="AG36" s="327"/>
      <c r="AH36" s="327"/>
      <c r="AI36" s="327"/>
      <c r="AJ36" s="327"/>
      <c r="AK36" s="327"/>
      <c r="AL36" s="327"/>
      <c r="AM36" s="327"/>
      <c r="AN36" s="327"/>
      <c r="AO36" s="327"/>
      <c r="AP36" s="327"/>
      <c r="AQ36" s="327"/>
      <c r="AR36" s="327"/>
      <c r="AS36" s="327"/>
      <c r="AT36" s="327"/>
      <c r="AU36" s="327"/>
      <c r="AV36" s="327"/>
      <c r="AW36" s="327"/>
      <c r="AX36" s="327"/>
      <c r="AY36" s="327"/>
      <c r="AZ36" s="327"/>
      <c r="BA36" s="327"/>
      <c r="BB36" s="327"/>
      <c r="BC36" s="327"/>
      <c r="BD36" s="327"/>
      <c r="BE36" s="327"/>
      <c r="BF36" s="327"/>
      <c r="BG36" s="327"/>
      <c r="BH36" s="327"/>
      <c r="BI36" s="327"/>
      <c r="BJ36" s="327"/>
      <c r="BK36" s="327"/>
      <c r="BL36" s="327"/>
      <c r="BM36" s="327"/>
      <c r="BN36" s="327"/>
      <c r="BO36" s="327"/>
      <c r="BP36" s="327"/>
      <c r="BQ36" s="327"/>
      <c r="BR36" s="327"/>
      <c r="BS36" s="327"/>
      <c r="BT36" s="327"/>
      <c r="BU36" s="327"/>
      <c r="BV36" s="327"/>
      <c r="BW36" s="327"/>
      <c r="BX36" s="327"/>
      <c r="BY36" s="327"/>
      <c r="BZ36" s="327"/>
      <c r="CA36" s="327"/>
      <c r="CB36" s="327"/>
      <c r="CC36" s="327"/>
      <c r="CD36" s="327"/>
      <c r="CE36" s="327"/>
      <c r="CF36" s="327"/>
      <c r="CG36" s="327"/>
      <c r="CH36" s="327"/>
      <c r="CI36" s="327"/>
      <c r="CJ36" s="327"/>
      <c r="CK36" s="327"/>
      <c r="CL36" s="327"/>
      <c r="CM36" s="327"/>
      <c r="CN36" s="327"/>
      <c r="CO36" s="327"/>
      <c r="CP36" s="327"/>
      <c r="CQ36" s="327"/>
      <c r="CR36" s="327"/>
      <c r="CS36" s="327"/>
      <c r="CT36" s="327"/>
      <c r="CU36" s="327"/>
      <c r="CV36" s="327"/>
      <c r="CW36" s="327"/>
      <c r="CX36" s="327"/>
      <c r="CY36" s="327"/>
      <c r="CZ36" s="327"/>
      <c r="DA36" s="327"/>
      <c r="DB36" s="327"/>
      <c r="DC36" s="327"/>
      <c r="DD36" s="327"/>
      <c r="DE36" s="327"/>
      <c r="DF36" s="327"/>
      <c r="DG36" s="327"/>
      <c r="DH36" s="327"/>
      <c r="DI36" s="327"/>
      <c r="DJ36" s="327"/>
      <c r="DK36" s="327"/>
      <c r="DL36" s="327"/>
      <c r="DM36" s="327"/>
      <c r="DN36" s="327"/>
      <c r="DO36" s="327"/>
      <c r="DP36" s="327"/>
      <c r="DQ36" s="327"/>
      <c r="DR36" s="327"/>
      <c r="DS36" s="327"/>
      <c r="DT36" s="327"/>
      <c r="DU36" s="327"/>
      <c r="DV36" s="327"/>
      <c r="DW36" s="327"/>
      <c r="DX36" s="327"/>
      <c r="DY36" s="327"/>
      <c r="DZ36" s="327"/>
      <c r="EA36" s="327"/>
      <c r="EB36" s="327"/>
      <c r="EC36" s="327"/>
      <c r="ED36" s="327"/>
      <c r="EE36" s="327"/>
      <c r="EF36" s="327"/>
      <c r="EG36" s="327"/>
      <c r="EH36" s="327"/>
      <c r="EI36" s="327"/>
      <c r="EJ36" s="327" t="s">
        <v>134</v>
      </c>
    </row>
    <row r="37" spans="2:140" x14ac:dyDescent="0.25">
      <c r="B37" s="313" t="s">
        <v>1902</v>
      </c>
      <c r="C37" s="325"/>
      <c r="D37" s="325"/>
      <c r="E37" s="325"/>
      <c r="F37" s="325"/>
      <c r="G37" s="325"/>
      <c r="H37" s="325"/>
      <c r="I37" s="325"/>
      <c r="J37" s="325"/>
      <c r="K37" s="325"/>
      <c r="L37" s="325"/>
      <c r="M37" s="325"/>
      <c r="N37" s="325"/>
      <c r="O37" s="325"/>
      <c r="P37" s="325"/>
      <c r="Q37" s="325"/>
      <c r="R37" s="325"/>
      <c r="S37" s="325"/>
      <c r="T37" s="325"/>
      <c r="U37" s="325"/>
      <c r="V37" s="325"/>
      <c r="W37" s="325"/>
      <c r="X37" s="325"/>
      <c r="Y37" s="325"/>
      <c r="Z37" s="325"/>
      <c r="AA37" s="325"/>
      <c r="AB37" s="325"/>
      <c r="AC37" s="325"/>
      <c r="AD37" s="325"/>
      <c r="AE37" s="325"/>
      <c r="AF37" s="325"/>
      <c r="AG37" s="323"/>
      <c r="AH37" s="325"/>
      <c r="AI37" s="325"/>
      <c r="AJ37" s="323"/>
      <c r="AK37" s="323"/>
      <c r="AL37" s="325"/>
      <c r="AM37" s="323"/>
      <c r="AN37" s="325"/>
      <c r="AO37" s="325"/>
      <c r="AP37" s="325"/>
      <c r="AQ37" s="325"/>
      <c r="AR37" s="325"/>
      <c r="AS37" s="325"/>
      <c r="AT37" s="325"/>
      <c r="AU37" s="325"/>
      <c r="AV37" s="325"/>
      <c r="AW37" s="323"/>
      <c r="AX37" s="325"/>
      <c r="AY37" s="323"/>
      <c r="AZ37" s="325"/>
      <c r="BA37" s="325"/>
      <c r="BB37" s="325"/>
      <c r="BC37" s="325"/>
      <c r="BD37" s="323"/>
      <c r="BE37" s="325"/>
      <c r="BF37" s="325"/>
      <c r="BG37" s="325"/>
      <c r="BH37" s="325"/>
      <c r="BI37" s="325"/>
      <c r="BJ37" s="325"/>
      <c r="BK37" s="325"/>
      <c r="BL37" s="325"/>
      <c r="BM37" s="325"/>
      <c r="BN37" s="325"/>
      <c r="BO37" s="323"/>
      <c r="BP37" s="323"/>
      <c r="BQ37" s="325"/>
      <c r="BR37" s="325"/>
      <c r="BS37" s="325"/>
      <c r="BT37" s="325"/>
      <c r="BU37" s="325"/>
      <c r="BV37" s="325"/>
      <c r="BW37" s="325"/>
      <c r="BX37" s="325"/>
      <c r="BY37" s="325"/>
      <c r="BZ37" s="325"/>
      <c r="CA37" s="325"/>
      <c r="CB37" s="325"/>
      <c r="CC37" s="325"/>
      <c r="CD37" s="325"/>
      <c r="CE37" s="325"/>
      <c r="CF37" s="325"/>
      <c r="CG37" s="325"/>
      <c r="CH37" s="325"/>
      <c r="CI37" s="325"/>
      <c r="CJ37" s="325"/>
      <c r="CK37" s="325"/>
      <c r="CL37" s="325"/>
      <c r="CM37" s="325"/>
      <c r="CN37" s="325"/>
      <c r="CO37" s="325"/>
      <c r="CP37" s="325"/>
      <c r="CQ37" s="325"/>
      <c r="CR37" s="325"/>
      <c r="CS37" s="325"/>
      <c r="CT37" s="325"/>
      <c r="CU37" s="325"/>
      <c r="CV37" s="325"/>
      <c r="CW37" s="325"/>
      <c r="CX37" s="325"/>
      <c r="CY37" s="325"/>
      <c r="CZ37" s="325"/>
      <c r="DA37" s="325"/>
      <c r="DB37" s="325"/>
      <c r="DC37" s="325"/>
      <c r="DD37" s="325"/>
      <c r="DE37" s="325"/>
      <c r="DF37" s="325"/>
      <c r="DG37" s="325"/>
      <c r="DH37" s="325"/>
      <c r="DI37" s="325"/>
      <c r="DJ37" s="325"/>
      <c r="DK37" s="323"/>
      <c r="DL37" s="325"/>
      <c r="DM37" s="325"/>
      <c r="DN37" s="325"/>
      <c r="DO37" s="325"/>
      <c r="DP37" s="325"/>
      <c r="DQ37" s="325"/>
      <c r="DR37" s="325"/>
      <c r="DS37" s="325"/>
      <c r="DT37" s="325"/>
      <c r="DU37" s="325"/>
      <c r="DV37" s="325"/>
      <c r="DW37" s="325"/>
      <c r="DX37" s="325"/>
      <c r="DY37" s="325"/>
      <c r="DZ37" s="325"/>
      <c r="EA37" s="325"/>
      <c r="EB37" s="325"/>
      <c r="EC37" s="325"/>
      <c r="ED37" s="325"/>
      <c r="EE37" s="325"/>
      <c r="EF37" s="325"/>
      <c r="EG37" s="325"/>
      <c r="EH37" s="325"/>
      <c r="EI37" s="325"/>
      <c r="EJ37" s="325" t="s">
        <v>134</v>
      </c>
    </row>
    <row r="38" spans="2:140" x14ac:dyDescent="0.25">
      <c r="B38" s="313" t="s">
        <v>1880</v>
      </c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  <c r="W38" s="325"/>
      <c r="X38" s="325"/>
      <c r="Y38" s="325"/>
      <c r="Z38" s="325"/>
      <c r="AA38" s="325"/>
      <c r="AB38" s="325"/>
      <c r="AC38" s="325"/>
      <c r="AD38" s="325"/>
      <c r="AE38" s="325"/>
      <c r="AF38" s="325"/>
      <c r="AG38" s="323"/>
      <c r="AH38" s="325"/>
      <c r="AI38" s="325"/>
      <c r="AJ38" s="323"/>
      <c r="AK38" s="323"/>
      <c r="AL38" s="325"/>
      <c r="AM38" s="323"/>
      <c r="AN38" s="325"/>
      <c r="AO38" s="325"/>
      <c r="AP38" s="325"/>
      <c r="AQ38" s="325"/>
      <c r="AR38" s="325"/>
      <c r="AS38" s="325"/>
      <c r="AT38" s="325"/>
      <c r="AU38" s="325"/>
      <c r="AV38" s="325"/>
      <c r="AW38" s="323"/>
      <c r="AX38" s="325"/>
      <c r="AY38" s="323"/>
      <c r="AZ38" s="325"/>
      <c r="BA38" s="325"/>
      <c r="BB38" s="325"/>
      <c r="BC38" s="325"/>
      <c r="BD38" s="323"/>
      <c r="BE38" s="325"/>
      <c r="BF38" s="325"/>
      <c r="BG38" s="325"/>
      <c r="BH38" s="325"/>
      <c r="BI38" s="325"/>
      <c r="BJ38" s="325"/>
      <c r="BK38" s="325"/>
      <c r="BL38" s="325"/>
      <c r="BM38" s="325"/>
      <c r="BN38" s="325"/>
      <c r="BO38" s="323"/>
      <c r="BP38" s="323"/>
      <c r="BQ38" s="325"/>
      <c r="BR38" s="325"/>
      <c r="BS38" s="325"/>
      <c r="BT38" s="325"/>
      <c r="BU38" s="325"/>
      <c r="BV38" s="325"/>
      <c r="BW38" s="325"/>
      <c r="BX38" s="325"/>
      <c r="BY38" s="325"/>
      <c r="BZ38" s="325"/>
      <c r="CA38" s="325"/>
      <c r="CB38" s="325"/>
      <c r="CC38" s="325"/>
      <c r="CD38" s="325"/>
      <c r="CE38" s="325"/>
      <c r="CF38" s="325"/>
      <c r="CG38" s="325"/>
      <c r="CH38" s="325"/>
      <c r="CI38" s="325"/>
      <c r="CJ38" s="325"/>
      <c r="CK38" s="325"/>
      <c r="CL38" s="325"/>
      <c r="CM38" s="325"/>
      <c r="CN38" s="325"/>
      <c r="CO38" s="325"/>
      <c r="CP38" s="325"/>
      <c r="CQ38" s="325"/>
      <c r="CR38" s="325"/>
      <c r="CS38" s="325"/>
      <c r="CT38" s="325"/>
      <c r="CU38" s="325"/>
      <c r="CV38" s="325"/>
      <c r="CW38" s="325"/>
      <c r="CX38" s="325"/>
      <c r="CY38" s="325"/>
      <c r="CZ38" s="325"/>
      <c r="DA38" s="325"/>
      <c r="DB38" s="325"/>
      <c r="DC38" s="325"/>
      <c r="DD38" s="325"/>
      <c r="DE38" s="325"/>
      <c r="DF38" s="325"/>
      <c r="DG38" s="325"/>
      <c r="DH38" s="325"/>
      <c r="DI38" s="325"/>
      <c r="DJ38" s="325"/>
      <c r="DK38" s="323"/>
      <c r="DL38" s="325"/>
      <c r="DM38" s="325"/>
      <c r="DN38" s="325"/>
      <c r="DO38" s="325"/>
      <c r="DP38" s="325"/>
      <c r="DQ38" s="325"/>
      <c r="DR38" s="325"/>
      <c r="DS38" s="325"/>
      <c r="DT38" s="325"/>
      <c r="DU38" s="325"/>
      <c r="DV38" s="325"/>
      <c r="DW38" s="325"/>
      <c r="DX38" s="325"/>
      <c r="DY38" s="325"/>
      <c r="DZ38" s="325"/>
      <c r="EA38" s="325"/>
      <c r="EB38" s="325"/>
      <c r="EC38" s="325"/>
      <c r="ED38" s="325"/>
      <c r="EE38" s="325"/>
      <c r="EF38" s="325"/>
      <c r="EG38" s="325"/>
      <c r="EH38" s="325"/>
      <c r="EI38" s="325"/>
      <c r="EJ38" s="325" t="s">
        <v>134</v>
      </c>
    </row>
    <row r="39" spans="2:140" x14ac:dyDescent="0.25">
      <c r="B39" s="313" t="s">
        <v>1881</v>
      </c>
      <c r="C39" s="325"/>
      <c r="D39" s="325"/>
      <c r="E39" s="325"/>
      <c r="F39" s="325"/>
      <c r="G39" s="325"/>
      <c r="H39" s="325"/>
      <c r="I39" s="325"/>
      <c r="J39" s="325"/>
      <c r="K39" s="325"/>
      <c r="L39" s="325"/>
      <c r="M39" s="325"/>
      <c r="N39" s="325"/>
      <c r="O39" s="325"/>
      <c r="P39" s="325"/>
      <c r="Q39" s="325"/>
      <c r="R39" s="325"/>
      <c r="S39" s="325"/>
      <c r="T39" s="325"/>
      <c r="U39" s="325"/>
      <c r="V39" s="325"/>
      <c r="W39" s="325"/>
      <c r="X39" s="325"/>
      <c r="Y39" s="325"/>
      <c r="Z39" s="325"/>
      <c r="AA39" s="325"/>
      <c r="AB39" s="325"/>
      <c r="AC39" s="325"/>
      <c r="AD39" s="325"/>
      <c r="AE39" s="325"/>
      <c r="AF39" s="325"/>
      <c r="AG39" s="326"/>
      <c r="AH39" s="325"/>
      <c r="AI39" s="325"/>
      <c r="AJ39" s="326"/>
      <c r="AK39" s="326"/>
      <c r="AL39" s="325"/>
      <c r="AM39" s="326"/>
      <c r="AN39" s="325"/>
      <c r="AO39" s="325"/>
      <c r="AP39" s="325"/>
      <c r="AQ39" s="325"/>
      <c r="AR39" s="325"/>
      <c r="AS39" s="325"/>
      <c r="AT39" s="325"/>
      <c r="AU39" s="325"/>
      <c r="AV39" s="325"/>
      <c r="AW39" s="326"/>
      <c r="AX39" s="325"/>
      <c r="AY39" s="326"/>
      <c r="AZ39" s="325"/>
      <c r="BA39" s="325"/>
      <c r="BB39" s="325"/>
      <c r="BC39" s="325"/>
      <c r="BD39" s="326"/>
      <c r="BE39" s="325"/>
      <c r="BF39" s="325"/>
      <c r="BG39" s="325"/>
      <c r="BH39" s="325"/>
      <c r="BI39" s="325"/>
      <c r="BJ39" s="325"/>
      <c r="BK39" s="325"/>
      <c r="BL39" s="325"/>
      <c r="BM39" s="325"/>
      <c r="BN39" s="325"/>
      <c r="BO39" s="326"/>
      <c r="BP39" s="326"/>
      <c r="BQ39" s="325"/>
      <c r="BR39" s="325"/>
      <c r="BS39" s="325"/>
      <c r="BT39" s="325"/>
      <c r="BU39" s="325"/>
      <c r="BV39" s="325"/>
      <c r="BW39" s="325"/>
      <c r="BX39" s="325"/>
      <c r="BY39" s="325"/>
      <c r="BZ39" s="325"/>
      <c r="CA39" s="325"/>
      <c r="CB39" s="325"/>
      <c r="CC39" s="325"/>
      <c r="CD39" s="325"/>
      <c r="CE39" s="325"/>
      <c r="CF39" s="325"/>
      <c r="CG39" s="325"/>
      <c r="CH39" s="325"/>
      <c r="CI39" s="325"/>
      <c r="CJ39" s="325"/>
      <c r="CK39" s="325"/>
      <c r="CL39" s="325"/>
      <c r="CM39" s="325"/>
      <c r="CN39" s="325"/>
      <c r="CO39" s="325"/>
      <c r="CP39" s="325"/>
      <c r="CQ39" s="325"/>
      <c r="CR39" s="325"/>
      <c r="CS39" s="325"/>
      <c r="CT39" s="325"/>
      <c r="CU39" s="325"/>
      <c r="CV39" s="325"/>
      <c r="CW39" s="325"/>
      <c r="CX39" s="325"/>
      <c r="CY39" s="325"/>
      <c r="CZ39" s="325"/>
      <c r="DA39" s="325"/>
      <c r="DB39" s="325"/>
      <c r="DC39" s="325"/>
      <c r="DD39" s="325"/>
      <c r="DE39" s="325"/>
      <c r="DF39" s="325"/>
      <c r="DG39" s="325"/>
      <c r="DH39" s="325"/>
      <c r="DI39" s="325"/>
      <c r="DJ39" s="325"/>
      <c r="DK39" s="326"/>
      <c r="DL39" s="325"/>
      <c r="DM39" s="325"/>
      <c r="DN39" s="325"/>
      <c r="DO39" s="325"/>
      <c r="DP39" s="325"/>
      <c r="DQ39" s="325"/>
      <c r="DR39" s="325"/>
      <c r="DS39" s="325"/>
      <c r="DT39" s="325"/>
      <c r="DU39" s="325"/>
      <c r="DV39" s="325"/>
      <c r="DW39" s="325"/>
      <c r="DX39" s="325"/>
      <c r="DY39" s="325"/>
      <c r="DZ39" s="325"/>
      <c r="EA39" s="325"/>
      <c r="EB39" s="325"/>
      <c r="EC39" s="325"/>
      <c r="ED39" s="325"/>
      <c r="EE39" s="325"/>
      <c r="EF39" s="325"/>
      <c r="EG39" s="325"/>
      <c r="EH39" s="325"/>
      <c r="EI39" s="325"/>
      <c r="EJ39" s="325" t="s">
        <v>134</v>
      </c>
    </row>
    <row r="40" spans="2:140" x14ac:dyDescent="0.25">
      <c r="B40" s="332" t="s">
        <v>1901</v>
      </c>
      <c r="C40" s="333"/>
      <c r="D40" s="334">
        <f>D8</f>
        <v>67.98</v>
      </c>
      <c r="E40" s="333"/>
      <c r="F40" s="333"/>
      <c r="G40" s="333"/>
      <c r="H40" s="333"/>
      <c r="I40" s="333"/>
      <c r="J40" s="333"/>
      <c r="K40" s="333"/>
      <c r="L40" s="333"/>
      <c r="M40" s="333"/>
      <c r="N40" s="333"/>
      <c r="O40" s="333"/>
      <c r="P40" s="333"/>
      <c r="Q40" s="333"/>
      <c r="R40" s="333"/>
      <c r="S40" s="333"/>
      <c r="T40" s="333"/>
      <c r="U40" s="333"/>
      <c r="V40" s="333"/>
      <c r="W40" s="333"/>
      <c r="X40" s="333"/>
      <c r="Y40" s="333"/>
      <c r="Z40" s="333"/>
      <c r="AA40" s="333"/>
      <c r="AB40" s="333"/>
      <c r="AC40" s="333"/>
      <c r="AD40" s="333"/>
      <c r="AE40" s="333"/>
      <c r="AF40" s="333"/>
      <c r="AG40" s="334">
        <f>K8</f>
        <v>50.8</v>
      </c>
      <c r="AH40" s="333"/>
      <c r="AI40" s="333"/>
      <c r="AJ40" s="334">
        <f>K8</f>
        <v>50.8</v>
      </c>
      <c r="AK40" s="334">
        <f>K8</f>
        <v>50.8</v>
      </c>
      <c r="AL40" s="333"/>
      <c r="AM40" s="334">
        <f>K8</f>
        <v>50.8</v>
      </c>
      <c r="AN40" s="333"/>
      <c r="AO40" s="333"/>
      <c r="AP40" s="333"/>
      <c r="AQ40" s="333"/>
      <c r="AR40" s="333"/>
      <c r="AS40" s="333"/>
      <c r="AT40" s="333"/>
      <c r="AU40" s="333"/>
      <c r="AV40" s="333"/>
      <c r="AW40" s="334"/>
      <c r="AX40" s="333"/>
      <c r="AY40" s="334"/>
      <c r="AZ40" s="333"/>
      <c r="BA40" s="333"/>
      <c r="BB40" s="333"/>
      <c r="BC40" s="333"/>
      <c r="BD40" s="334"/>
      <c r="BE40" s="333"/>
      <c r="BF40" s="333"/>
      <c r="BG40" s="333"/>
      <c r="BH40" s="333"/>
      <c r="BI40" s="333"/>
      <c r="BJ40" s="333"/>
      <c r="BK40" s="333"/>
      <c r="BL40" s="333"/>
      <c r="BM40" s="333"/>
      <c r="BN40" s="333"/>
      <c r="BO40" s="334"/>
      <c r="BP40" s="334">
        <f>K8</f>
        <v>50.8</v>
      </c>
      <c r="BQ40" s="333"/>
      <c r="BR40" s="333"/>
      <c r="BS40" s="333"/>
      <c r="BT40" s="333"/>
      <c r="BU40" s="333"/>
      <c r="BV40" s="333"/>
      <c r="BW40" s="333"/>
      <c r="BX40" s="333"/>
      <c r="BY40" s="333"/>
      <c r="BZ40" s="333"/>
      <c r="CA40" s="333"/>
      <c r="CB40" s="333"/>
      <c r="CC40" s="333"/>
      <c r="CD40" s="333"/>
      <c r="CE40" s="333"/>
      <c r="CF40" s="333"/>
      <c r="CG40" s="333"/>
      <c r="CH40" s="333"/>
      <c r="CI40" s="333"/>
      <c r="CJ40" s="333"/>
      <c r="CK40" s="333"/>
      <c r="CL40" s="333"/>
      <c r="CM40" s="333"/>
      <c r="CN40" s="333"/>
      <c r="CO40" s="333"/>
      <c r="CP40" s="333"/>
      <c r="CQ40" s="333"/>
      <c r="CR40" s="333"/>
      <c r="CS40" s="333"/>
      <c r="CT40" s="333"/>
      <c r="CU40" s="333"/>
      <c r="CV40" s="333"/>
      <c r="CW40" s="333"/>
      <c r="CX40" s="333"/>
      <c r="CY40" s="333"/>
      <c r="CZ40" s="333"/>
      <c r="DA40" s="333"/>
      <c r="DB40" s="333"/>
      <c r="DC40" s="333"/>
      <c r="DD40" s="333"/>
      <c r="DE40" s="333"/>
      <c r="DF40" s="333"/>
      <c r="DG40" s="333"/>
      <c r="DH40" s="333"/>
      <c r="DI40" s="333"/>
      <c r="DJ40" s="333"/>
      <c r="DK40" s="334"/>
      <c r="DL40" s="333"/>
      <c r="DM40" s="333"/>
      <c r="DN40" s="333"/>
      <c r="DO40" s="333"/>
      <c r="DP40" s="333"/>
      <c r="DQ40" s="333"/>
      <c r="DR40" s="333"/>
      <c r="DS40" s="333"/>
      <c r="DT40" s="333"/>
      <c r="DU40" s="333"/>
      <c r="DV40" s="333"/>
      <c r="DW40" s="333"/>
      <c r="DX40" s="333"/>
      <c r="DY40" s="333"/>
      <c r="DZ40" s="333"/>
      <c r="EA40" s="333"/>
      <c r="EB40" s="333"/>
      <c r="EC40" s="333"/>
      <c r="ED40" s="333"/>
      <c r="EE40" s="333"/>
      <c r="EF40" s="333"/>
      <c r="EG40" s="333"/>
      <c r="EH40" s="333"/>
      <c r="EI40" s="333"/>
      <c r="EJ40" s="333" t="s">
        <v>134</v>
      </c>
    </row>
    <row r="41" spans="2:140" x14ac:dyDescent="0.25">
      <c r="B41" s="313" t="s">
        <v>1880</v>
      </c>
      <c r="C41" s="325"/>
      <c r="D41" s="324">
        <f>D14</f>
        <v>74.778000000000006</v>
      </c>
      <c r="E41" s="325"/>
      <c r="F41" s="325"/>
      <c r="G41" s="325"/>
      <c r="H41" s="325"/>
      <c r="I41" s="325"/>
      <c r="J41" s="325"/>
      <c r="K41" s="325"/>
      <c r="L41" s="325"/>
      <c r="M41" s="325"/>
      <c r="N41" s="325"/>
      <c r="O41" s="325"/>
      <c r="P41" s="325"/>
      <c r="Q41" s="325"/>
      <c r="R41" s="325"/>
      <c r="S41" s="325"/>
      <c r="T41" s="325"/>
      <c r="U41" s="325"/>
      <c r="V41" s="325"/>
      <c r="W41" s="325"/>
      <c r="X41" s="325"/>
      <c r="Y41" s="325"/>
      <c r="Z41" s="325"/>
      <c r="AA41" s="325"/>
      <c r="AB41" s="325"/>
      <c r="AC41" s="325"/>
      <c r="AD41" s="325"/>
      <c r="AE41" s="325"/>
      <c r="AF41" s="325"/>
      <c r="AG41" s="295">
        <v>53.5</v>
      </c>
      <c r="AH41" s="325"/>
      <c r="AI41" s="325"/>
      <c r="AJ41" s="295">
        <v>53.5</v>
      </c>
      <c r="AK41" s="295">
        <v>53.5</v>
      </c>
      <c r="AL41" s="325"/>
      <c r="AM41" s="295">
        <v>53.5</v>
      </c>
      <c r="AN41" s="325"/>
      <c r="AO41" s="325"/>
      <c r="AP41" s="325"/>
      <c r="AQ41" s="325"/>
      <c r="AR41" s="325"/>
      <c r="AS41" s="325"/>
      <c r="AT41" s="325"/>
      <c r="AU41" s="325"/>
      <c r="AV41" s="325"/>
      <c r="AW41" s="323"/>
      <c r="AX41" s="325"/>
      <c r="AY41" s="323"/>
      <c r="AZ41" s="325"/>
      <c r="BA41" s="325"/>
      <c r="BB41" s="325"/>
      <c r="BC41" s="325"/>
      <c r="BD41" s="323"/>
      <c r="BE41" s="325"/>
      <c r="BF41" s="325"/>
      <c r="BG41" s="325"/>
      <c r="BH41" s="325"/>
      <c r="BI41" s="325"/>
      <c r="BJ41" s="325"/>
      <c r="BK41" s="325"/>
      <c r="BL41" s="325"/>
      <c r="BM41" s="325"/>
      <c r="BN41" s="325"/>
      <c r="BO41" s="323"/>
      <c r="BP41" s="295">
        <v>53.5</v>
      </c>
      <c r="BQ41" s="325"/>
      <c r="BR41" s="325"/>
      <c r="BS41" s="325"/>
      <c r="BT41" s="325"/>
      <c r="BU41" s="325"/>
      <c r="BV41" s="325"/>
      <c r="BW41" s="325"/>
      <c r="BX41" s="325"/>
      <c r="BY41" s="325"/>
      <c r="BZ41" s="325"/>
      <c r="CA41" s="325"/>
      <c r="CB41" s="325"/>
      <c r="CC41" s="325"/>
      <c r="CD41" s="325"/>
      <c r="CE41" s="325"/>
      <c r="CF41" s="325"/>
      <c r="CG41" s="325"/>
      <c r="CH41" s="325"/>
      <c r="CI41" s="325"/>
      <c r="CJ41" s="325"/>
      <c r="CK41" s="325"/>
      <c r="CL41" s="325"/>
      <c r="CM41" s="325"/>
      <c r="CN41" s="325"/>
      <c r="CO41" s="325"/>
      <c r="CP41" s="325"/>
      <c r="CQ41" s="325"/>
      <c r="CR41" s="325"/>
      <c r="CS41" s="325"/>
      <c r="CT41" s="325"/>
      <c r="CU41" s="325"/>
      <c r="CV41" s="325"/>
      <c r="CW41" s="325"/>
      <c r="CX41" s="325"/>
      <c r="CY41" s="325"/>
      <c r="CZ41" s="325"/>
      <c r="DA41" s="325"/>
      <c r="DB41" s="325"/>
      <c r="DC41" s="325"/>
      <c r="DD41" s="325"/>
      <c r="DE41" s="325"/>
      <c r="DF41" s="325"/>
      <c r="DG41" s="325"/>
      <c r="DH41" s="325"/>
      <c r="DI41" s="325"/>
      <c r="DJ41" s="325"/>
      <c r="DK41" s="323"/>
      <c r="DL41" s="325"/>
      <c r="DM41" s="325"/>
      <c r="DN41" s="325"/>
      <c r="DO41" s="325"/>
      <c r="DP41" s="325"/>
      <c r="DQ41" s="325"/>
      <c r="DR41" s="325"/>
      <c r="DS41" s="325"/>
      <c r="DT41" s="325"/>
      <c r="DU41" s="325"/>
      <c r="DV41" s="325"/>
      <c r="DW41" s="325"/>
      <c r="DX41" s="325"/>
      <c r="DY41" s="325"/>
      <c r="DZ41" s="325"/>
      <c r="EA41" s="325"/>
      <c r="EB41" s="325"/>
      <c r="EC41" s="325"/>
      <c r="ED41" s="325"/>
      <c r="EE41" s="325"/>
      <c r="EF41" s="325"/>
      <c r="EG41" s="325"/>
      <c r="EH41" s="325"/>
      <c r="EI41" s="325"/>
      <c r="EJ41" s="325" t="s">
        <v>134</v>
      </c>
    </row>
    <row r="42" spans="2:140" x14ac:dyDescent="0.25">
      <c r="B42" s="313" t="s">
        <v>1881</v>
      </c>
      <c r="C42" s="325"/>
      <c r="D42" s="326">
        <f t="shared" ref="D42" si="7">D41/D40-1</f>
        <v>0.10000000000000009</v>
      </c>
      <c r="E42" s="325"/>
      <c r="F42" s="325"/>
      <c r="G42" s="325"/>
      <c r="H42" s="325"/>
      <c r="I42" s="325"/>
      <c r="J42" s="325"/>
      <c r="K42" s="325"/>
      <c r="L42" s="325"/>
      <c r="M42" s="325"/>
      <c r="N42" s="325"/>
      <c r="O42" s="325"/>
      <c r="P42" s="325"/>
      <c r="Q42" s="325"/>
      <c r="R42" s="325"/>
      <c r="S42" s="325"/>
      <c r="T42" s="325"/>
      <c r="U42" s="325"/>
      <c r="V42" s="325"/>
      <c r="W42" s="325"/>
      <c r="X42" s="325"/>
      <c r="Y42" s="325"/>
      <c r="Z42" s="325"/>
      <c r="AA42" s="325"/>
      <c r="AB42" s="325"/>
      <c r="AC42" s="325"/>
      <c r="AD42" s="325"/>
      <c r="AE42" s="325"/>
      <c r="AF42" s="325"/>
      <c r="AG42" s="326">
        <f t="shared" ref="AG42" si="8">AG41/AG40-1</f>
        <v>5.3149606299212726E-2</v>
      </c>
      <c r="AH42" s="325"/>
      <c r="AI42" s="325"/>
      <c r="AJ42" s="326">
        <f t="shared" ref="AJ42:AK42" si="9">AJ41/AJ40-1</f>
        <v>5.3149606299212726E-2</v>
      </c>
      <c r="AK42" s="326">
        <f t="shared" si="9"/>
        <v>5.3149606299212726E-2</v>
      </c>
      <c r="AL42" s="325"/>
      <c r="AM42" s="326">
        <f t="shared" ref="AM42" si="10">AM41/AM40-1</f>
        <v>5.3149606299212726E-2</v>
      </c>
      <c r="AN42" s="325"/>
      <c r="AO42" s="325"/>
      <c r="AP42" s="325"/>
      <c r="AQ42" s="325"/>
      <c r="AR42" s="325"/>
      <c r="AS42" s="325"/>
      <c r="AT42" s="325"/>
      <c r="AU42" s="325"/>
      <c r="AV42" s="325"/>
      <c r="AW42" s="326"/>
      <c r="AX42" s="325"/>
      <c r="AY42" s="326"/>
      <c r="AZ42" s="325"/>
      <c r="BA42" s="325"/>
      <c r="BB42" s="325"/>
      <c r="BC42" s="325"/>
      <c r="BD42" s="326"/>
      <c r="BE42" s="325"/>
      <c r="BF42" s="325"/>
      <c r="BG42" s="325"/>
      <c r="BH42" s="325"/>
      <c r="BI42" s="325"/>
      <c r="BJ42" s="325"/>
      <c r="BK42" s="325"/>
      <c r="BL42" s="325"/>
      <c r="BM42" s="325"/>
      <c r="BN42" s="325"/>
      <c r="BO42" s="326"/>
      <c r="BP42" s="326">
        <f t="shared" ref="BP42" si="11">BP41/BP40-1</f>
        <v>5.3149606299212726E-2</v>
      </c>
      <c r="BQ42" s="325"/>
      <c r="BR42" s="325"/>
      <c r="BS42" s="325"/>
      <c r="BT42" s="325"/>
      <c r="BU42" s="325"/>
      <c r="BV42" s="325"/>
      <c r="BW42" s="325"/>
      <c r="BX42" s="325"/>
      <c r="BY42" s="325"/>
      <c r="BZ42" s="325"/>
      <c r="CA42" s="325"/>
      <c r="CB42" s="325"/>
      <c r="CC42" s="325"/>
      <c r="CD42" s="325"/>
      <c r="CE42" s="325"/>
      <c r="CF42" s="325"/>
      <c r="CG42" s="325"/>
      <c r="CH42" s="325"/>
      <c r="CI42" s="325"/>
      <c r="CJ42" s="325"/>
      <c r="CK42" s="325"/>
      <c r="CL42" s="325"/>
      <c r="CM42" s="325"/>
      <c r="CN42" s="325"/>
      <c r="CO42" s="325"/>
      <c r="CP42" s="325"/>
      <c r="CQ42" s="325"/>
      <c r="CR42" s="325"/>
      <c r="CS42" s="325"/>
      <c r="CT42" s="325"/>
      <c r="CU42" s="325"/>
      <c r="CV42" s="325"/>
      <c r="CW42" s="325"/>
      <c r="CX42" s="325"/>
      <c r="CY42" s="325"/>
      <c r="CZ42" s="325"/>
      <c r="DA42" s="325"/>
      <c r="DB42" s="325"/>
      <c r="DC42" s="325"/>
      <c r="DD42" s="325"/>
      <c r="DE42" s="325"/>
      <c r="DF42" s="325"/>
      <c r="DG42" s="325"/>
      <c r="DH42" s="325"/>
      <c r="DI42" s="325"/>
      <c r="DJ42" s="325"/>
      <c r="DK42" s="326"/>
      <c r="DL42" s="325"/>
      <c r="DM42" s="325"/>
      <c r="DN42" s="325"/>
      <c r="DO42" s="325"/>
      <c r="DP42" s="325"/>
      <c r="DQ42" s="325"/>
      <c r="DR42" s="325"/>
      <c r="DS42" s="325"/>
      <c r="DT42" s="325"/>
      <c r="DU42" s="325"/>
      <c r="DV42" s="325"/>
      <c r="DW42" s="325"/>
      <c r="DX42" s="325"/>
      <c r="DY42" s="325"/>
      <c r="DZ42" s="325"/>
      <c r="EA42" s="325"/>
      <c r="EB42" s="325"/>
      <c r="EC42" s="325"/>
      <c r="ED42" s="325"/>
      <c r="EE42" s="325"/>
      <c r="EF42" s="325"/>
      <c r="EG42" s="325"/>
      <c r="EH42" s="325"/>
      <c r="EI42" s="325"/>
      <c r="EJ42" s="325" t="s">
        <v>134</v>
      </c>
    </row>
    <row r="45" spans="2:140" x14ac:dyDescent="0.25">
      <c r="B45" s="317" t="s">
        <v>1882</v>
      </c>
      <c r="C45" s="318"/>
    </row>
    <row r="46" spans="2:140" x14ac:dyDescent="0.25">
      <c r="T46" t="s">
        <v>1883</v>
      </c>
      <c r="X46" t="s">
        <v>1896</v>
      </c>
      <c r="AB46" t="s">
        <v>1884</v>
      </c>
      <c r="AF46" t="s">
        <v>1885</v>
      </c>
      <c r="AH46" s="311">
        <v>40</v>
      </c>
    </row>
    <row r="47" spans="2:140" x14ac:dyDescent="0.25">
      <c r="B47" s="240" t="s">
        <v>1829</v>
      </c>
      <c r="C47" s="241" t="s">
        <v>1853</v>
      </c>
      <c r="D47" s="241" t="s">
        <v>1852</v>
      </c>
      <c r="E47" s="241" t="s">
        <v>1861</v>
      </c>
      <c r="F47" s="241" t="s">
        <v>1862</v>
      </c>
      <c r="G47" s="240" t="s">
        <v>1855</v>
      </c>
      <c r="H47" s="240" t="s">
        <v>1854</v>
      </c>
      <c r="I47" s="240" t="s">
        <v>1863</v>
      </c>
      <c r="J47" s="240" t="s">
        <v>1864</v>
      </c>
      <c r="K47" s="240" t="s">
        <v>1866</v>
      </c>
      <c r="L47" s="240" t="s">
        <v>1867</v>
      </c>
      <c r="M47" s="240" t="s">
        <v>1869</v>
      </c>
      <c r="N47" s="240" t="s">
        <v>1871</v>
      </c>
      <c r="O47" s="240" t="s">
        <v>1872</v>
      </c>
      <c r="P47" s="240" t="s">
        <v>1831</v>
      </c>
      <c r="Q47" s="240" t="s">
        <v>1831</v>
      </c>
      <c r="R47" s="240" t="s">
        <v>1831</v>
      </c>
      <c r="T47" s="240" t="s">
        <v>1831</v>
      </c>
      <c r="U47" s="240" t="s">
        <v>1831</v>
      </c>
      <c r="V47" s="240" t="s">
        <v>1831</v>
      </c>
      <c r="X47" s="240" t="s">
        <v>1831</v>
      </c>
      <c r="Y47" s="240" t="s">
        <v>1831</v>
      </c>
      <c r="Z47" s="240" t="s">
        <v>1831</v>
      </c>
      <c r="AB47" s="240" t="s">
        <v>1831</v>
      </c>
      <c r="AC47" s="240" t="s">
        <v>1831</v>
      </c>
      <c r="AD47" s="240" t="s">
        <v>1831</v>
      </c>
      <c r="AF47" s="240" t="s">
        <v>1879</v>
      </c>
      <c r="AG47" s="240" t="s">
        <v>1879</v>
      </c>
      <c r="AH47" s="240" t="s">
        <v>1879</v>
      </c>
    </row>
    <row r="48" spans="2:140" x14ac:dyDescent="0.25">
      <c r="B48" s="237" t="s">
        <v>1632</v>
      </c>
      <c r="C48" s="238" t="s">
        <v>1859</v>
      </c>
      <c r="D48" s="238" t="s">
        <v>1859</v>
      </c>
      <c r="E48" s="238" t="s">
        <v>1860</v>
      </c>
      <c r="F48" s="238" t="s">
        <v>1860</v>
      </c>
      <c r="G48" s="237" t="s">
        <v>59</v>
      </c>
      <c r="H48" s="237" t="s">
        <v>59</v>
      </c>
      <c r="I48" s="237" t="s">
        <v>1865</v>
      </c>
      <c r="J48" s="237" t="s">
        <v>1865</v>
      </c>
      <c r="K48" s="237" t="s">
        <v>9</v>
      </c>
      <c r="L48" s="237" t="s">
        <v>1868</v>
      </c>
      <c r="M48" s="237" t="s">
        <v>1868</v>
      </c>
      <c r="N48" s="237" t="s">
        <v>1870</v>
      </c>
      <c r="O48" s="237" t="s">
        <v>1870</v>
      </c>
      <c r="P48" s="237" t="s">
        <v>1610</v>
      </c>
      <c r="Q48" s="237" t="s">
        <v>1858</v>
      </c>
      <c r="R48" s="237" t="s">
        <v>1845</v>
      </c>
      <c r="T48" s="237" t="s">
        <v>1610</v>
      </c>
      <c r="U48" s="237" t="s">
        <v>1858</v>
      </c>
      <c r="V48" s="237" t="s">
        <v>1845</v>
      </c>
      <c r="X48" s="237" t="s">
        <v>1610</v>
      </c>
      <c r="Y48" s="237" t="s">
        <v>1858</v>
      </c>
      <c r="Z48" s="237" t="s">
        <v>1845</v>
      </c>
      <c r="AB48" s="237" t="s">
        <v>1610</v>
      </c>
      <c r="AC48" s="237" t="s">
        <v>1858</v>
      </c>
      <c r="AD48" s="237" t="s">
        <v>1845</v>
      </c>
      <c r="AF48" s="237" t="s">
        <v>1610</v>
      </c>
      <c r="AG48" s="237" t="s">
        <v>1858</v>
      </c>
      <c r="AH48" s="237" t="s">
        <v>1845</v>
      </c>
    </row>
    <row r="49" spans="1:34" x14ac:dyDescent="0.25">
      <c r="A49" s="339" t="s">
        <v>1897</v>
      </c>
      <c r="B49" s="340" t="s">
        <v>370</v>
      </c>
      <c r="C49" s="341">
        <f>'Etanol (transposta)'!M38/1000000</f>
        <v>6.9400000000000006E-5</v>
      </c>
      <c r="D49" s="341">
        <f>'Etanol (transposta)'!V38/1000000</f>
        <v>8.7000000000000001E-5</v>
      </c>
      <c r="E49" s="342">
        <f>'Etanol (transposta)'!H38</f>
        <v>18</v>
      </c>
      <c r="F49" s="342">
        <f>'Etanol (transposta)'!Q38</f>
        <v>0.4</v>
      </c>
      <c r="G49" s="343">
        <f>'Etanol (transposta)'!F38/100</f>
        <v>1</v>
      </c>
      <c r="H49" s="343">
        <f t="shared" ref="H49:H52" si="12">G49</f>
        <v>1</v>
      </c>
      <c r="I49" s="341">
        <f>C49*G49*'CBIOs Etanol'!$AE$36</f>
        <v>1.4810945480000001E-3</v>
      </c>
      <c r="J49" s="341">
        <f>D49*H49*'CBIOs Etanol'!$AE$39</f>
        <v>1.9447684200000002E-3</v>
      </c>
      <c r="K49" s="344">
        <f>'Etanol (transposta)'!CI38</f>
        <v>2840568.59</v>
      </c>
      <c r="L49" s="342">
        <f>'Etanol (transposta)'!CL38</f>
        <v>68.81</v>
      </c>
      <c r="M49" s="342">
        <f>'Etanol (transposta)'!CK38</f>
        <v>0</v>
      </c>
      <c r="N49" s="344">
        <f t="shared" ref="N49:N52" si="13">K49*L49</f>
        <v>195459524.67789999</v>
      </c>
      <c r="O49" s="344">
        <f t="shared" ref="O49:O52" si="14">M49*K49</f>
        <v>0</v>
      </c>
      <c r="P49" s="344">
        <f t="shared" ref="P49:Q52" si="15">I49*N49</f>
        <v>289494.03635510913</v>
      </c>
      <c r="Q49" s="344">
        <f t="shared" si="15"/>
        <v>0</v>
      </c>
      <c r="R49" s="344">
        <f t="shared" ref="R49:R52" si="16">P49+Q49</f>
        <v>289494.03635510913</v>
      </c>
      <c r="S49" s="340"/>
      <c r="T49" s="345">
        <v>289494.03635510913</v>
      </c>
      <c r="U49" s="345">
        <v>0</v>
      </c>
      <c r="V49" s="345">
        <v>289494.03635510913</v>
      </c>
      <c r="W49" s="340"/>
      <c r="X49" s="345">
        <f t="shared" ref="X49:Z53" si="17">P49</f>
        <v>289494.03635510913</v>
      </c>
      <c r="Y49" s="345">
        <f t="shared" si="17"/>
        <v>0</v>
      </c>
      <c r="Z49" s="345">
        <f t="shared" si="17"/>
        <v>289494.03635510913</v>
      </c>
      <c r="AA49" s="340"/>
      <c r="AB49" s="345">
        <f t="shared" ref="AB49:AD53" si="18">X49-T49</f>
        <v>0</v>
      </c>
      <c r="AC49" s="345">
        <f t="shared" si="18"/>
        <v>0</v>
      </c>
      <c r="AD49" s="345">
        <f t="shared" si="18"/>
        <v>0</v>
      </c>
      <c r="AE49" s="340"/>
      <c r="AF49" s="345">
        <f t="shared" ref="AF49:AH53" si="19">AB49*$AH$46</f>
        <v>0</v>
      </c>
      <c r="AG49" s="345">
        <f t="shared" si="19"/>
        <v>0</v>
      </c>
      <c r="AH49" s="345">
        <f t="shared" si="19"/>
        <v>0</v>
      </c>
    </row>
    <row r="50" spans="1:34" x14ac:dyDescent="0.25">
      <c r="B50" t="s">
        <v>1889</v>
      </c>
      <c r="C50" s="320">
        <f>AM20/1000000</f>
        <v>6.2500000000000001E-5</v>
      </c>
      <c r="D50" s="320">
        <f>AM17/1000000</f>
        <v>6.3E-5</v>
      </c>
      <c r="E50" s="144">
        <f>'Etanol (transposta)'!H39</f>
        <v>28.8</v>
      </c>
      <c r="F50" s="144">
        <f>'Etanol (transposta)'!Q39</f>
        <v>28.3</v>
      </c>
      <c r="G50" s="315">
        <f>'Etanol (transposta)'!F39/100</f>
        <v>0.92530000000000001</v>
      </c>
      <c r="H50" s="315">
        <f t="shared" si="12"/>
        <v>0.92530000000000001</v>
      </c>
      <c r="I50" s="314">
        <f>C50*G50*'CBIOs Etanol'!$AE$36</f>
        <v>1.2342009953750001E-3</v>
      </c>
      <c r="J50" s="314">
        <f>D50*H50*'CBIOs Etanol'!$AE$39</f>
        <v>1.3030820206740002E-3</v>
      </c>
      <c r="K50" s="147">
        <f>'Etanol (transposta)'!CI39</f>
        <v>4320209.68</v>
      </c>
      <c r="L50" s="144">
        <f>'Etanol (transposta)'!CL39</f>
        <v>45.56</v>
      </c>
      <c r="M50" s="144">
        <f>'Etanol (transposta)'!CK39</f>
        <v>8.56</v>
      </c>
      <c r="N50" s="147">
        <f t="shared" si="13"/>
        <v>196828753.02079999</v>
      </c>
      <c r="O50" s="147">
        <f t="shared" si="14"/>
        <v>36980994.860799998</v>
      </c>
      <c r="P50" s="147">
        <f t="shared" si="15"/>
        <v>242926.2428966914</v>
      </c>
      <c r="Q50" s="147">
        <f t="shared" si="15"/>
        <v>48189.269509746075</v>
      </c>
      <c r="R50" s="147">
        <f t="shared" si="16"/>
        <v>291115.51240643748</v>
      </c>
      <c r="T50" s="296">
        <v>227767.64533993788</v>
      </c>
      <c r="U50" s="296">
        <v>45206.12425438084</v>
      </c>
      <c r="V50" s="296">
        <v>272973.7695943187</v>
      </c>
      <c r="X50" s="296">
        <f t="shared" si="17"/>
        <v>242926.2428966914</v>
      </c>
      <c r="Y50" s="296">
        <f t="shared" si="17"/>
        <v>48189.269509746075</v>
      </c>
      <c r="Z50" s="296">
        <f t="shared" si="17"/>
        <v>291115.51240643748</v>
      </c>
      <c r="AB50" s="296">
        <f t="shared" si="18"/>
        <v>15158.597556753521</v>
      </c>
      <c r="AC50" s="296">
        <f t="shared" si="18"/>
        <v>2983.1452553652343</v>
      </c>
      <c r="AD50" s="296">
        <f t="shared" si="18"/>
        <v>18141.742812118784</v>
      </c>
      <c r="AE50" s="356">
        <f>((Z50/V50)-1)</f>
        <v>6.6459655955516173E-2</v>
      </c>
      <c r="AF50" s="296">
        <f t="shared" si="19"/>
        <v>606343.90227014082</v>
      </c>
      <c r="AG50" s="296">
        <f t="shared" si="19"/>
        <v>119325.81021460937</v>
      </c>
      <c r="AH50" s="296">
        <f t="shared" si="19"/>
        <v>725669.71248475136</v>
      </c>
    </row>
    <row r="51" spans="1:34" x14ac:dyDescent="0.25">
      <c r="B51" t="s">
        <v>1888</v>
      </c>
      <c r="C51" s="320">
        <f>AM27/1000000</f>
        <v>6.2500000000000001E-5</v>
      </c>
      <c r="D51" s="320">
        <f>AM24/1000000</f>
        <v>6.2899999999999997E-5</v>
      </c>
      <c r="E51" s="144">
        <f>'Etanol (transposta)'!H40</f>
        <v>29.5</v>
      </c>
      <c r="F51" s="144">
        <f>'Etanol (transposta)'!Q40</f>
        <v>29.1</v>
      </c>
      <c r="G51" s="315">
        <f>'Etanol (transposta)'!F40/100</f>
        <v>0.95590000000000008</v>
      </c>
      <c r="H51" s="315">
        <f t="shared" si="12"/>
        <v>0.95590000000000008</v>
      </c>
      <c r="I51" s="314">
        <f>C51*G51*'CBIOs Etanol'!$AE$36</f>
        <v>1.2750164611250001E-3</v>
      </c>
      <c r="J51" s="314">
        <f>D51*H51*'CBIOs Etanol'!$AE$39</f>
        <v>1.3440386200626001E-3</v>
      </c>
      <c r="K51" s="316">
        <v>3282139.42</v>
      </c>
      <c r="L51" s="144">
        <f>'Etanol (transposta)'!CL40</f>
        <v>23.27</v>
      </c>
      <c r="M51" s="144">
        <f>'Etanol (transposta)'!CK40</f>
        <v>24.85</v>
      </c>
      <c r="N51" s="147">
        <f>K51*L51</f>
        <v>76375384.303399995</v>
      </c>
      <c r="O51" s="147">
        <f t="shared" si="14"/>
        <v>81561164.586999997</v>
      </c>
      <c r="P51" s="147">
        <f t="shared" si="15"/>
        <v>97379.872211582944</v>
      </c>
      <c r="Q51" s="147">
        <f t="shared" si="15"/>
        <v>109621.35510221009</v>
      </c>
      <c r="R51" s="147">
        <f t="shared" si="16"/>
        <v>207001.22731379303</v>
      </c>
      <c r="T51" s="296">
        <v>90212.713616810433</v>
      </c>
      <c r="U51" s="296">
        <v>101604.53104068121</v>
      </c>
      <c r="V51" s="296">
        <v>191817.24465749162</v>
      </c>
      <c r="X51" s="296">
        <f t="shared" si="17"/>
        <v>97379.872211582944</v>
      </c>
      <c r="Y51" s="296">
        <f t="shared" si="17"/>
        <v>109621.35510221009</v>
      </c>
      <c r="Z51" s="296">
        <f t="shared" si="17"/>
        <v>207001.22731379303</v>
      </c>
      <c r="AB51" s="296">
        <f t="shared" si="18"/>
        <v>7167.1585947725107</v>
      </c>
      <c r="AC51" s="296">
        <f t="shared" si="18"/>
        <v>8016.8240615288814</v>
      </c>
      <c r="AD51" s="296">
        <f t="shared" si="18"/>
        <v>15183.982656301407</v>
      </c>
      <c r="AE51" s="356">
        <f>((Z51/V51)-1)</f>
        <v>7.9158590164371656E-2</v>
      </c>
      <c r="AF51" s="296">
        <f t="shared" si="19"/>
        <v>286686.34379090043</v>
      </c>
      <c r="AG51" s="296">
        <f t="shared" si="19"/>
        <v>320672.96246115526</v>
      </c>
      <c r="AH51" s="296">
        <f t="shared" si="19"/>
        <v>607359.30625205627</v>
      </c>
    </row>
    <row r="52" spans="1:34" x14ac:dyDescent="0.25">
      <c r="B52" t="s">
        <v>1890</v>
      </c>
      <c r="C52" s="320">
        <f>AM34/1000000</f>
        <v>6.3799999999999992E-5</v>
      </c>
      <c r="D52" s="320">
        <f>AM31/1000000</f>
        <v>6.4400000000000007E-5</v>
      </c>
      <c r="E52" s="144">
        <f>'Etanol (transposta)'!H41</f>
        <v>28.2</v>
      </c>
      <c r="F52" s="144">
        <f>'Etanol (transposta)'!Q41</f>
        <v>27.7</v>
      </c>
      <c r="G52" s="315">
        <f>'Etanol (transposta)'!F41/100</f>
        <v>0.9131999999999999</v>
      </c>
      <c r="H52" s="315">
        <f t="shared" si="12"/>
        <v>0.9131999999999999</v>
      </c>
      <c r="I52" s="314">
        <f>C52*G52*'CBIOs Etanol'!$AE$36</f>
        <v>1.2433972266671998E-3</v>
      </c>
      <c r="J52" s="314">
        <f>D52*H52*'CBIOs Etanol'!$AE$39</f>
        <v>1.3146205328928001E-3</v>
      </c>
      <c r="K52" s="147">
        <f>'Etanol (transposta)'!CI41</f>
        <v>1694170.58</v>
      </c>
      <c r="L52" s="144">
        <f>'Etanol (transposta)'!CL41</f>
        <v>7.84</v>
      </c>
      <c r="M52" s="144">
        <f>'Etanol (transposta)'!CK41</f>
        <v>78.86</v>
      </c>
      <c r="N52" s="147">
        <f t="shared" si="13"/>
        <v>13282297.347200001</v>
      </c>
      <c r="O52" s="147">
        <f t="shared" si="14"/>
        <v>133602291.93880001</v>
      </c>
      <c r="P52" s="147">
        <f t="shared" si="15"/>
        <v>16515.171685277586</v>
      </c>
      <c r="Q52" s="147">
        <f t="shared" si="15"/>
        <v>175636.3162242847</v>
      </c>
      <c r="R52" s="147">
        <f t="shared" si="16"/>
        <v>192151.4879095623</v>
      </c>
      <c r="T52" s="296">
        <v>15324.422629599267</v>
      </c>
      <c r="U52" s="296">
        <v>162818.1378663012</v>
      </c>
      <c r="V52" s="296">
        <v>178142.56049590046</v>
      </c>
      <c r="X52" s="296">
        <f t="shared" si="17"/>
        <v>16515.171685277586</v>
      </c>
      <c r="Y52" s="296">
        <f t="shared" si="17"/>
        <v>175636.3162242847</v>
      </c>
      <c r="Z52" s="296">
        <f t="shared" si="17"/>
        <v>192151.4879095623</v>
      </c>
      <c r="AB52" s="296">
        <f t="shared" si="18"/>
        <v>1190.7490556783196</v>
      </c>
      <c r="AC52" s="296">
        <f t="shared" si="18"/>
        <v>12818.178357983503</v>
      </c>
      <c r="AD52" s="296">
        <f t="shared" si="18"/>
        <v>14008.927413661848</v>
      </c>
      <c r="AE52" s="356">
        <f>((Z52/V52)-1)</f>
        <v>7.8638857410967988E-2</v>
      </c>
      <c r="AF52" s="296">
        <f t="shared" si="19"/>
        <v>47629.962227132783</v>
      </c>
      <c r="AG52" s="296">
        <f t="shared" si="19"/>
        <v>512727.13431934011</v>
      </c>
      <c r="AH52" s="296">
        <f t="shared" si="19"/>
        <v>560357.09654647391</v>
      </c>
    </row>
    <row r="53" spans="1:34" x14ac:dyDescent="0.25">
      <c r="B53" s="336" t="s">
        <v>407</v>
      </c>
      <c r="C53" s="320">
        <f>AG41/1000000</f>
        <v>5.3499999999999999E-5</v>
      </c>
      <c r="D53" s="353">
        <f>'Etanol (transposta)'!V47/1000000</f>
        <v>8.7000000000000001E-5</v>
      </c>
      <c r="E53" s="144">
        <f>'Etanol (transposta)'!H47</f>
        <v>36.6</v>
      </c>
      <c r="F53" s="144">
        <f>'Etanol (transposta)'!Q47</f>
        <v>0.4</v>
      </c>
      <c r="G53" s="354">
        <f>D41/100</f>
        <v>0.74778000000000011</v>
      </c>
      <c r="H53" s="315">
        <f t="shared" ref="H53" si="20">G53</f>
        <v>0.74778000000000011</v>
      </c>
      <c r="I53" s="314">
        <f>C53*G53*'CBIOs Etanol'!$AE$36</f>
        <v>8.5378975704660008E-4</v>
      </c>
      <c r="J53" s="314">
        <f>D53*H53*'CBIOs Etanol'!$AE$39</f>
        <v>1.4542589291076005E-3</v>
      </c>
      <c r="K53" s="147">
        <f>'Etanol (transposta)'!CI47</f>
        <v>1551909.31</v>
      </c>
      <c r="L53" s="144">
        <f>'Etanol (transposta)'!CL47</f>
        <v>36.33</v>
      </c>
      <c r="M53" s="144">
        <f>'Etanol (transposta)'!CK47</f>
        <v>0</v>
      </c>
      <c r="N53" s="147">
        <f t="shared" ref="N53" si="21">K53*L53</f>
        <v>56380865.232299998</v>
      </c>
      <c r="O53" s="147">
        <f t="shared" ref="O53" si="22">M53*K53</f>
        <v>0</v>
      </c>
      <c r="P53" s="147">
        <f t="shared" ref="P53" si="23">I53*N53</f>
        <v>48137.405228762516</v>
      </c>
      <c r="Q53" s="147">
        <f t="shared" ref="Q53" si="24">J53*O53</f>
        <v>0</v>
      </c>
      <c r="R53" s="147">
        <f t="shared" ref="R53" si="25">P53+Q53</f>
        <v>48137.405228762516</v>
      </c>
      <c r="T53" s="296">
        <v>41552.764411574099</v>
      </c>
      <c r="U53" s="296">
        <v>0</v>
      </c>
      <c r="V53" s="296">
        <v>41552.764411574099</v>
      </c>
      <c r="X53" s="296">
        <f t="shared" si="17"/>
        <v>48137.405228762516</v>
      </c>
      <c r="Y53" s="296">
        <f t="shared" si="17"/>
        <v>0</v>
      </c>
      <c r="Z53" s="296">
        <f t="shared" si="17"/>
        <v>48137.405228762516</v>
      </c>
      <c r="AB53" s="296">
        <f t="shared" si="18"/>
        <v>6584.6408171884177</v>
      </c>
      <c r="AC53" s="296">
        <f t="shared" si="18"/>
        <v>0</v>
      </c>
      <c r="AD53" s="296">
        <f t="shared" si="18"/>
        <v>6584.6408171884177</v>
      </c>
      <c r="AE53" s="356">
        <f>((Z53/V53)-1)</f>
        <v>0.15846456692913402</v>
      </c>
      <c r="AF53" s="296">
        <f t="shared" si="19"/>
        <v>263385.63268753671</v>
      </c>
      <c r="AG53" s="296">
        <f t="shared" si="19"/>
        <v>0</v>
      </c>
      <c r="AH53" s="296">
        <f t="shared" si="19"/>
        <v>263385.63268753671</v>
      </c>
    </row>
    <row r="54" spans="1:34" x14ac:dyDescent="0.25">
      <c r="C54" s="465" t="s">
        <v>1898</v>
      </c>
      <c r="D54" s="465"/>
      <c r="G54" s="355" t="s">
        <v>1906</v>
      </c>
    </row>
    <row r="55" spans="1:34" x14ac:dyDescent="0.25">
      <c r="S55" s="319" t="s">
        <v>1845</v>
      </c>
      <c r="T55" s="328">
        <f t="shared" ref="T55:U55" si="26">SUM(T50:T53)</f>
        <v>374857.54599792173</v>
      </c>
      <c r="U55" s="328">
        <f t="shared" si="26"/>
        <v>309628.79316136322</v>
      </c>
      <c r="V55" s="328">
        <f>SUM(V50:V53)</f>
        <v>684486.33915928483</v>
      </c>
      <c r="X55" s="328">
        <f t="shared" ref="X55:AH55" si="27">SUM(X50:X53)</f>
        <v>404958.69202231447</v>
      </c>
      <c r="Y55" s="328">
        <f t="shared" si="27"/>
        <v>333446.94083624089</v>
      </c>
      <c r="Z55" s="328">
        <f t="shared" si="27"/>
        <v>738405.63285855541</v>
      </c>
      <c r="AA55" s="311"/>
      <c r="AB55" s="328">
        <f t="shared" si="27"/>
        <v>30101.146024392769</v>
      </c>
      <c r="AC55" s="328">
        <f t="shared" si="27"/>
        <v>23818.147674877619</v>
      </c>
      <c r="AD55" s="328">
        <f t="shared" si="27"/>
        <v>53919.293699270456</v>
      </c>
      <c r="AF55" s="328">
        <f t="shared" si="27"/>
        <v>1204045.8409757107</v>
      </c>
      <c r="AG55" s="328">
        <f t="shared" si="27"/>
        <v>952725.90699510474</v>
      </c>
      <c r="AH55" s="328">
        <f t="shared" si="27"/>
        <v>2156771.7479708181</v>
      </c>
    </row>
    <row r="57" spans="1:34" x14ac:dyDescent="0.25">
      <c r="AE57" s="311"/>
      <c r="AG57" s="337">
        <v>0.2</v>
      </c>
      <c r="AH57" s="338">
        <f>AH55*AG57</f>
        <v>431354.34959416365</v>
      </c>
    </row>
    <row r="58" spans="1:34" x14ac:dyDescent="0.25">
      <c r="S58" s="319"/>
      <c r="W58" s="319"/>
      <c r="AG58" s="337">
        <v>0.5</v>
      </c>
      <c r="AH58" s="338">
        <f>AH57*AG58</f>
        <v>215677.17479708183</v>
      </c>
    </row>
  </sheetData>
  <mergeCells count="1">
    <mergeCell ref="C54:D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CC7-E582-6C4B-B825-FF217CF99506}">
  <dimension ref="B2:M126"/>
  <sheetViews>
    <sheetView showGridLines="0" zoomScale="131" zoomScaleNormal="131" workbookViewId="0">
      <pane xSplit="8" ySplit="3" topLeftCell="I4" activePane="bottomRight" state="frozen"/>
      <selection pane="topRight"/>
      <selection pane="bottomLeft"/>
      <selection pane="bottomRight"/>
    </sheetView>
  </sheetViews>
  <sheetFormatPr defaultColWidth="9.140625" defaultRowHeight="16.5" x14ac:dyDescent="0.3"/>
  <cols>
    <col min="1" max="1" width="9.140625" style="172"/>
    <col min="2" max="2" width="40" style="233" bestFit="1" customWidth="1"/>
    <col min="3" max="3" width="15.42578125" style="233" bestFit="1" customWidth="1"/>
    <col min="4" max="8" width="12.42578125" style="233" customWidth="1"/>
    <col min="9" max="9" width="2.7109375" style="172" bestFit="1" customWidth="1"/>
    <col min="10" max="11" width="12.42578125" style="172" customWidth="1"/>
    <col min="12" max="12" width="14.42578125" style="172" bestFit="1" customWidth="1"/>
    <col min="13" max="13" width="2.7109375" style="172" customWidth="1"/>
    <col min="14" max="16384" width="9.140625" style="172"/>
  </cols>
  <sheetData>
    <row r="2" spans="2:13" ht="17.100000000000001" customHeight="1" x14ac:dyDescent="0.3">
      <c r="B2" s="168"/>
      <c r="C2" s="169"/>
      <c r="D2" s="466" t="s">
        <v>1766</v>
      </c>
      <c r="E2" s="467"/>
      <c r="F2" s="169"/>
      <c r="G2" s="169"/>
      <c r="H2" s="169"/>
      <c r="I2" s="170" t="s">
        <v>1767</v>
      </c>
      <c r="J2" s="171"/>
      <c r="K2" s="171"/>
      <c r="L2" s="171"/>
      <c r="M2" s="170" t="s">
        <v>1767</v>
      </c>
    </row>
    <row r="3" spans="2:13" s="176" customFormat="1" ht="17.100000000000001" customHeight="1" x14ac:dyDescent="0.25">
      <c r="B3" s="168"/>
      <c r="C3" s="173"/>
      <c r="D3" s="174" t="s">
        <v>1768</v>
      </c>
      <c r="E3" s="174" t="s">
        <v>1769</v>
      </c>
      <c r="F3" s="175" t="s">
        <v>1770</v>
      </c>
      <c r="G3" s="175" t="s">
        <v>1771</v>
      </c>
      <c r="H3" s="175" t="s">
        <v>1772</v>
      </c>
      <c r="I3" s="170" t="s">
        <v>1767</v>
      </c>
      <c r="J3" s="175" t="s">
        <v>1773</v>
      </c>
      <c r="K3" s="175" t="s">
        <v>1773</v>
      </c>
      <c r="L3" s="175" t="s">
        <v>1774</v>
      </c>
      <c r="M3" s="170" t="s">
        <v>1767</v>
      </c>
    </row>
    <row r="4" spans="2:13" s="176" customFormat="1" ht="17.100000000000001" customHeight="1" x14ac:dyDescent="0.3">
      <c r="B4" s="177" t="s">
        <v>1775</v>
      </c>
      <c r="C4" s="178">
        <v>75</v>
      </c>
      <c r="D4" s="178"/>
      <c r="E4" s="178"/>
      <c r="F4" s="178"/>
      <c r="G4" s="178"/>
      <c r="H4" s="178"/>
      <c r="I4" s="170" t="s">
        <v>1767</v>
      </c>
      <c r="J4" s="179"/>
      <c r="K4" s="179"/>
      <c r="L4" s="179"/>
      <c r="M4" s="170" t="s">
        <v>1767</v>
      </c>
    </row>
    <row r="5" spans="2:13" s="176" customFormat="1" ht="17.100000000000001" customHeight="1" x14ac:dyDescent="0.25">
      <c r="B5" s="173" t="s">
        <v>1776</v>
      </c>
      <c r="C5" s="173"/>
      <c r="D5" s="173"/>
      <c r="E5" s="173"/>
      <c r="F5" s="173"/>
      <c r="G5" s="173"/>
      <c r="H5" s="180"/>
      <c r="I5" s="170" t="s">
        <v>1767</v>
      </c>
      <c r="J5" s="175" t="s">
        <v>1777</v>
      </c>
      <c r="K5" s="175" t="s">
        <v>1777</v>
      </c>
      <c r="L5" s="175" t="s">
        <v>1778</v>
      </c>
      <c r="M5" s="170" t="s">
        <v>1767</v>
      </c>
    </row>
    <row r="6" spans="2:13" ht="17.100000000000001" customHeight="1" x14ac:dyDescent="0.3">
      <c r="B6" s="169" t="s">
        <v>731</v>
      </c>
      <c r="C6" s="169"/>
      <c r="D6" s="169"/>
      <c r="E6" s="169"/>
      <c r="F6" s="169"/>
      <c r="G6" s="169"/>
      <c r="H6" s="180"/>
      <c r="I6" s="170" t="s">
        <v>1767</v>
      </c>
      <c r="J6" s="180" t="s">
        <v>1779</v>
      </c>
      <c r="K6" s="180" t="s">
        <v>1779</v>
      </c>
      <c r="L6" s="175" t="s">
        <v>1778</v>
      </c>
      <c r="M6" s="170" t="s">
        <v>1767</v>
      </c>
    </row>
    <row r="7" spans="2:13" ht="17.100000000000001" customHeight="1" x14ac:dyDescent="0.3">
      <c r="B7" s="169" t="s">
        <v>1780</v>
      </c>
      <c r="C7" s="169"/>
      <c r="D7" s="169"/>
      <c r="E7" s="169"/>
      <c r="F7" s="169"/>
      <c r="G7" s="169"/>
      <c r="H7" s="180"/>
      <c r="I7" s="170" t="s">
        <v>1767</v>
      </c>
      <c r="J7" s="181">
        <v>43931</v>
      </c>
      <c r="K7" s="181">
        <v>43931</v>
      </c>
      <c r="L7" s="175" t="s">
        <v>1778</v>
      </c>
      <c r="M7" s="170" t="s">
        <v>1767</v>
      </c>
    </row>
    <row r="8" spans="2:13" ht="17.100000000000001" customHeight="1" x14ac:dyDescent="0.3">
      <c r="B8" s="182" t="s">
        <v>1781</v>
      </c>
      <c r="C8" s="169"/>
      <c r="D8" s="169"/>
      <c r="E8" s="169"/>
      <c r="F8" s="169"/>
      <c r="G8" s="169"/>
      <c r="H8" s="180" t="s">
        <v>1778</v>
      </c>
      <c r="I8" s="170" t="s">
        <v>1767</v>
      </c>
      <c r="J8" s="179"/>
      <c r="K8" s="179"/>
      <c r="L8" s="179"/>
      <c r="M8" s="170" t="s">
        <v>1767</v>
      </c>
    </row>
    <row r="9" spans="2:13" s="185" customFormat="1" ht="17.100000000000001" customHeight="1" x14ac:dyDescent="0.25">
      <c r="B9" s="173" t="s">
        <v>1782</v>
      </c>
      <c r="C9" s="180" t="s">
        <v>1783</v>
      </c>
      <c r="D9" s="183"/>
      <c r="E9" s="183"/>
      <c r="F9" s="184">
        <v>1.4386850000000001E-3</v>
      </c>
      <c r="G9" s="184">
        <v>6.7103900000000001E-4</v>
      </c>
      <c r="H9" s="184">
        <v>1.2206385721505333E-3</v>
      </c>
      <c r="I9" s="170" t="s">
        <v>1767</v>
      </c>
      <c r="J9" s="184">
        <v>1.245746E-3</v>
      </c>
      <c r="K9" s="184"/>
      <c r="L9" s="184"/>
      <c r="M9" s="170" t="s">
        <v>1767</v>
      </c>
    </row>
    <row r="10" spans="2:13" s="176" customFormat="1" ht="17.100000000000001" customHeight="1" x14ac:dyDescent="0.25">
      <c r="B10" s="173" t="s">
        <v>1784</v>
      </c>
      <c r="C10" s="180" t="s">
        <v>1783</v>
      </c>
      <c r="D10" s="183"/>
      <c r="E10" s="183"/>
      <c r="F10" s="184">
        <v>1.389326E-3</v>
      </c>
      <c r="G10" s="184">
        <v>6.346085E-4</v>
      </c>
      <c r="H10" s="184">
        <v>1.1718986495256984E-3</v>
      </c>
      <c r="I10" s="170" t="s">
        <v>1767</v>
      </c>
      <c r="J10" s="184"/>
      <c r="K10" s="184">
        <v>1.181175E-3</v>
      </c>
      <c r="L10" s="184"/>
      <c r="M10" s="170" t="s">
        <v>1767</v>
      </c>
    </row>
    <row r="11" spans="2:13" s="190" customFormat="1" ht="17.100000000000001" customHeight="1" x14ac:dyDescent="0.25">
      <c r="B11" s="186" t="s">
        <v>1785</v>
      </c>
      <c r="C11" s="187" t="s">
        <v>59</v>
      </c>
      <c r="D11" s="186"/>
      <c r="E11" s="186"/>
      <c r="F11" s="188">
        <v>1</v>
      </c>
      <c r="G11" s="188">
        <v>0.42180000000000001</v>
      </c>
      <c r="H11" s="188">
        <v>0.91276301369863011</v>
      </c>
      <c r="I11" s="170" t="s">
        <v>1767</v>
      </c>
      <c r="J11" s="189">
        <v>0.95589999999999997</v>
      </c>
      <c r="K11" s="189">
        <v>0.95589999999999997</v>
      </c>
      <c r="L11" s="189"/>
      <c r="M11" s="170" t="s">
        <v>1767</v>
      </c>
    </row>
    <row r="12" spans="2:13" ht="17.100000000000001" customHeight="1" x14ac:dyDescent="0.3">
      <c r="B12" s="169" t="s">
        <v>1786</v>
      </c>
      <c r="C12" s="191" t="s">
        <v>1787</v>
      </c>
      <c r="D12" s="169"/>
      <c r="E12" s="169"/>
      <c r="F12" s="192">
        <v>71.599999999999994</v>
      </c>
      <c r="G12" s="192">
        <v>49.7</v>
      </c>
      <c r="H12" s="192" t="s">
        <v>1788</v>
      </c>
      <c r="I12" s="170" t="s">
        <v>1767</v>
      </c>
      <c r="J12" s="193">
        <v>58.3</v>
      </c>
      <c r="K12" s="193">
        <v>57.9</v>
      </c>
      <c r="L12" s="194">
        <v>3.2800000000000003E-2</v>
      </c>
      <c r="M12" s="170" t="s">
        <v>1767</v>
      </c>
    </row>
    <row r="13" spans="2:13" s="195" customFormat="1" ht="17.100000000000001" customHeight="1" x14ac:dyDescent="0.25">
      <c r="B13" s="173" t="s">
        <v>1789</v>
      </c>
      <c r="C13" s="175" t="s">
        <v>1790</v>
      </c>
      <c r="D13" s="173"/>
      <c r="E13" s="173"/>
      <c r="F13" s="180"/>
      <c r="G13" s="180"/>
      <c r="H13" s="180"/>
      <c r="I13" s="170" t="s">
        <v>1767</v>
      </c>
      <c r="J13" s="175" t="s">
        <v>1791</v>
      </c>
      <c r="K13" s="175" t="s">
        <v>1792</v>
      </c>
      <c r="L13" s="175" t="s">
        <v>1778</v>
      </c>
      <c r="M13" s="170" t="s">
        <v>1767</v>
      </c>
    </row>
    <row r="14" spans="2:13" ht="17.100000000000001" customHeight="1" x14ac:dyDescent="0.3">
      <c r="B14" s="169" t="s">
        <v>725</v>
      </c>
      <c r="C14" s="175" t="s">
        <v>1790</v>
      </c>
      <c r="D14" s="169"/>
      <c r="E14" s="169"/>
      <c r="F14" s="180"/>
      <c r="G14" s="180"/>
      <c r="H14" s="180"/>
      <c r="I14" s="170" t="s">
        <v>1767</v>
      </c>
      <c r="J14" s="196" t="s">
        <v>82</v>
      </c>
      <c r="K14" s="196" t="s">
        <v>82</v>
      </c>
      <c r="L14" s="175" t="s">
        <v>1778</v>
      </c>
      <c r="M14" s="170" t="s">
        <v>1767</v>
      </c>
    </row>
    <row r="15" spans="2:13" ht="17.100000000000001" customHeight="1" x14ac:dyDescent="0.3">
      <c r="B15" s="169" t="s">
        <v>1793</v>
      </c>
      <c r="C15" s="191" t="s">
        <v>1726</v>
      </c>
      <c r="D15" s="169"/>
      <c r="E15" s="169"/>
      <c r="F15" s="197">
        <v>200533368.91439998</v>
      </c>
      <c r="G15" s="197">
        <v>0</v>
      </c>
      <c r="H15" s="197">
        <v>43369046.132877953</v>
      </c>
      <c r="I15" s="170" t="s">
        <v>1767</v>
      </c>
      <c r="J15" s="198">
        <f t="shared" ref="J15:K15" si="0">J79*J81</f>
        <v>81561164.586999997</v>
      </c>
      <c r="K15" s="198">
        <f t="shared" si="0"/>
        <v>81561164.586999997</v>
      </c>
      <c r="L15" s="175" t="s">
        <v>1778</v>
      </c>
      <c r="M15" s="170" t="s">
        <v>1767</v>
      </c>
    </row>
    <row r="16" spans="2:13" ht="17.100000000000001" customHeight="1" x14ac:dyDescent="0.3">
      <c r="B16" s="169" t="s">
        <v>1794</v>
      </c>
      <c r="C16" s="191" t="s">
        <v>1726</v>
      </c>
      <c r="D16" s="169"/>
      <c r="E16" s="169"/>
      <c r="F16" s="197">
        <v>308187922.57200003</v>
      </c>
      <c r="G16" s="197">
        <v>890604.63520000002</v>
      </c>
      <c r="H16" s="197">
        <v>105845748.73496309</v>
      </c>
      <c r="I16" s="170" t="s">
        <v>1767</v>
      </c>
      <c r="J16" s="198">
        <f t="shared" ref="J16:K16" si="1">J79*J82</f>
        <v>76375384.303399995</v>
      </c>
      <c r="K16" s="198">
        <f t="shared" si="1"/>
        <v>76375384.303399995</v>
      </c>
      <c r="L16" s="175" t="s">
        <v>1778</v>
      </c>
      <c r="M16" s="170" t="s">
        <v>1767</v>
      </c>
    </row>
    <row r="17" spans="2:13" ht="17.100000000000001" customHeight="1" x14ac:dyDescent="0.3">
      <c r="B17" s="169" t="s">
        <v>1795</v>
      </c>
      <c r="C17" s="191" t="s">
        <v>1796</v>
      </c>
      <c r="D17" s="169"/>
      <c r="E17" s="169"/>
      <c r="F17" s="199"/>
      <c r="G17" s="199"/>
      <c r="H17" s="197"/>
      <c r="I17" s="170" t="s">
        <v>1767</v>
      </c>
      <c r="J17" s="180"/>
      <c r="K17" s="180"/>
      <c r="L17" s="180"/>
      <c r="M17" s="170" t="s">
        <v>1767</v>
      </c>
    </row>
    <row r="18" spans="2:13" ht="17.100000000000001" customHeight="1" x14ac:dyDescent="0.3">
      <c r="B18" s="169" t="s">
        <v>1797</v>
      </c>
      <c r="C18" s="191" t="s">
        <v>1798</v>
      </c>
      <c r="D18" s="169"/>
      <c r="E18" s="169"/>
      <c r="F18" s="197"/>
      <c r="G18" s="197"/>
      <c r="H18" s="197"/>
      <c r="I18" s="170" t="s">
        <v>1767</v>
      </c>
      <c r="J18" s="180"/>
      <c r="K18" s="180"/>
      <c r="L18" s="180"/>
      <c r="M18" s="170" t="s">
        <v>1767</v>
      </c>
    </row>
    <row r="19" spans="2:13" ht="17.100000000000001" customHeight="1" x14ac:dyDescent="0.3">
      <c r="B19" s="169" t="s">
        <v>1799</v>
      </c>
      <c r="C19" s="191" t="s">
        <v>1798</v>
      </c>
      <c r="D19" s="169"/>
      <c r="E19" s="169"/>
      <c r="F19" s="197">
        <v>317189652.48599994</v>
      </c>
      <c r="G19" s="197">
        <v>0</v>
      </c>
      <c r="H19" s="197">
        <v>101375698.19120824</v>
      </c>
      <c r="I19" s="170" t="s">
        <v>1767</v>
      </c>
      <c r="J19" s="180"/>
      <c r="K19" s="180"/>
      <c r="L19" s="180"/>
      <c r="M19" s="170" t="s">
        <v>1767</v>
      </c>
    </row>
    <row r="20" spans="2:13" ht="17.100000000000001" customHeight="1" x14ac:dyDescent="0.3">
      <c r="B20" s="177" t="s">
        <v>1800</v>
      </c>
      <c r="C20" s="178"/>
      <c r="D20" s="178"/>
      <c r="E20" s="178"/>
      <c r="F20" s="178"/>
      <c r="G20" s="178"/>
      <c r="H20" s="200"/>
      <c r="I20" s="170" t="s">
        <v>1767</v>
      </c>
      <c r="J20" s="201"/>
      <c r="K20" s="201"/>
      <c r="L20" s="201"/>
      <c r="M20" s="170" t="s">
        <v>1767</v>
      </c>
    </row>
    <row r="21" spans="2:13" ht="17.100000000000001" customHeight="1" x14ac:dyDescent="0.3">
      <c r="B21" s="177" t="s">
        <v>1801</v>
      </c>
      <c r="C21" s="178"/>
      <c r="D21" s="178"/>
      <c r="E21" s="178"/>
      <c r="F21" s="178"/>
      <c r="G21" s="178"/>
      <c r="H21" s="178"/>
      <c r="I21" s="170" t="s">
        <v>1767</v>
      </c>
      <c r="J21" s="178"/>
      <c r="K21" s="178"/>
      <c r="L21" s="178"/>
      <c r="M21" s="170" t="s">
        <v>1767</v>
      </c>
    </row>
    <row r="22" spans="2:13" ht="17.100000000000001" customHeight="1" x14ac:dyDescent="0.3">
      <c r="B22" s="169" t="s">
        <v>2</v>
      </c>
      <c r="C22" s="202" t="s">
        <v>1802</v>
      </c>
      <c r="D22" s="169"/>
      <c r="E22" s="169"/>
      <c r="F22" s="197">
        <v>129213.77</v>
      </c>
      <c r="G22" s="197">
        <v>0</v>
      </c>
      <c r="H22" s="197">
        <v>49025.38</v>
      </c>
      <c r="I22" s="170" t="s">
        <v>1767</v>
      </c>
      <c r="J22" s="197">
        <v>49206.19</v>
      </c>
      <c r="K22" s="197">
        <v>49206.19</v>
      </c>
      <c r="L22" s="175" t="s">
        <v>1778</v>
      </c>
      <c r="M22" s="170" t="s">
        <v>1767</v>
      </c>
    </row>
    <row r="23" spans="2:13" ht="17.100000000000001" customHeight="1" x14ac:dyDescent="0.3">
      <c r="B23" s="169" t="s">
        <v>3</v>
      </c>
      <c r="C23" s="202" t="s">
        <v>1803</v>
      </c>
      <c r="D23" s="169"/>
      <c r="E23" s="169"/>
      <c r="F23" s="197">
        <v>8604270.8699999992</v>
      </c>
      <c r="G23" s="197">
        <v>0</v>
      </c>
      <c r="H23" s="197">
        <v>3074665.7225600006</v>
      </c>
      <c r="I23" s="170" t="s">
        <v>1767</v>
      </c>
      <c r="J23" s="197">
        <v>3277992.4</v>
      </c>
      <c r="K23" s="197">
        <v>3277992.4</v>
      </c>
      <c r="L23" s="175" t="s">
        <v>1778</v>
      </c>
      <c r="M23" s="170" t="s">
        <v>1767</v>
      </c>
    </row>
    <row r="24" spans="2:13" ht="17.100000000000001" customHeight="1" x14ac:dyDescent="0.3">
      <c r="B24" s="169" t="s">
        <v>1804</v>
      </c>
      <c r="C24" s="202" t="s">
        <v>1803</v>
      </c>
      <c r="D24" s="169"/>
      <c r="E24" s="169"/>
      <c r="F24" s="197">
        <v>6092015.0099999998</v>
      </c>
      <c r="G24" s="197">
        <v>0</v>
      </c>
      <c r="H24" s="197">
        <v>2405795.6349459463</v>
      </c>
      <c r="I24" s="170" t="s">
        <v>1767</v>
      </c>
      <c r="J24" s="197">
        <v>3264491.54</v>
      </c>
      <c r="K24" s="197">
        <v>3264491.54</v>
      </c>
      <c r="L24" s="175" t="s">
        <v>1778</v>
      </c>
      <c r="M24" s="170" t="s">
        <v>1767</v>
      </c>
    </row>
    <row r="25" spans="2:13" ht="17.100000000000001" customHeight="1" x14ac:dyDescent="0.3">
      <c r="B25" s="169" t="s">
        <v>5</v>
      </c>
      <c r="C25" s="202" t="s">
        <v>11</v>
      </c>
      <c r="D25" s="169"/>
      <c r="E25" s="169"/>
      <c r="F25" s="199">
        <v>191.14</v>
      </c>
      <c r="G25" s="199">
        <v>0</v>
      </c>
      <c r="H25" s="199">
        <v>82.367200000000025</v>
      </c>
      <c r="I25" s="170" t="s">
        <v>1767</v>
      </c>
      <c r="J25" s="192">
        <v>81</v>
      </c>
      <c r="K25" s="192">
        <v>81</v>
      </c>
      <c r="L25" s="203">
        <v>0</v>
      </c>
      <c r="M25" s="170" t="s">
        <v>1767</v>
      </c>
    </row>
    <row r="26" spans="2:13" s="207" customFormat="1" ht="17.100000000000001" customHeight="1" x14ac:dyDescent="0.3">
      <c r="B26" s="169" t="s">
        <v>13</v>
      </c>
      <c r="C26" s="204" t="s">
        <v>59</v>
      </c>
      <c r="D26" s="205"/>
      <c r="E26" s="205"/>
      <c r="F26" s="188">
        <v>0.53</v>
      </c>
      <c r="G26" s="188">
        <v>0</v>
      </c>
      <c r="H26" s="188">
        <v>0.48096666666666665</v>
      </c>
      <c r="I26" s="170" t="s">
        <v>1767</v>
      </c>
      <c r="J26" s="206">
        <v>0.5</v>
      </c>
      <c r="K26" s="206">
        <v>0.5</v>
      </c>
      <c r="L26" s="203">
        <v>0</v>
      </c>
      <c r="M26" s="170" t="s">
        <v>1767</v>
      </c>
    </row>
    <row r="27" spans="2:13" ht="17.100000000000001" customHeight="1" x14ac:dyDescent="0.3">
      <c r="B27" s="169" t="s">
        <v>6</v>
      </c>
      <c r="C27" s="202" t="s">
        <v>11</v>
      </c>
      <c r="D27" s="169"/>
      <c r="E27" s="169"/>
      <c r="F27" s="199">
        <v>71.84</v>
      </c>
      <c r="G27" s="199">
        <v>0</v>
      </c>
      <c r="H27" s="199">
        <v>10.38373333333333</v>
      </c>
      <c r="I27" s="170" t="s">
        <v>1767</v>
      </c>
      <c r="J27" s="199">
        <v>10.8</v>
      </c>
      <c r="K27" s="199">
        <v>10.8</v>
      </c>
      <c r="L27" s="203">
        <v>0</v>
      </c>
      <c r="M27" s="170" t="s">
        <v>1767</v>
      </c>
    </row>
    <row r="28" spans="2:13" ht="17.100000000000001" customHeight="1" x14ac:dyDescent="0.3">
      <c r="B28" s="169" t="s">
        <v>7</v>
      </c>
      <c r="C28" s="202" t="s">
        <v>1803</v>
      </c>
      <c r="D28" s="169"/>
      <c r="E28" s="169"/>
      <c r="F28" s="199">
        <v>47671.01</v>
      </c>
      <c r="G28" s="199">
        <v>0</v>
      </c>
      <c r="H28" s="199">
        <v>1954.1450671028815</v>
      </c>
      <c r="I28" s="170" t="s">
        <v>1767</v>
      </c>
      <c r="J28" s="179"/>
      <c r="K28" s="179"/>
      <c r="L28" s="203">
        <v>0</v>
      </c>
      <c r="M28" s="170" t="s">
        <v>1767</v>
      </c>
    </row>
    <row r="29" spans="2:13" ht="17.100000000000001" customHeight="1" x14ac:dyDescent="0.3">
      <c r="B29" s="208" t="s">
        <v>15</v>
      </c>
      <c r="C29" s="209" t="s">
        <v>59</v>
      </c>
      <c r="D29" s="210">
        <v>0.18</v>
      </c>
      <c r="E29" s="210">
        <v>1</v>
      </c>
      <c r="F29" s="211">
        <v>1</v>
      </c>
      <c r="G29" s="211">
        <v>0</v>
      </c>
      <c r="H29" s="210">
        <v>0.29711804566423988</v>
      </c>
      <c r="I29" s="170" t="s">
        <v>1767</v>
      </c>
      <c r="J29" s="210">
        <f t="shared" ref="J29:K29" si="2">IF(J22=0,"",J30/J22)</f>
        <v>0.39370615770089085</v>
      </c>
      <c r="K29" s="210">
        <f t="shared" si="2"/>
        <v>0.39370615770089085</v>
      </c>
      <c r="L29" s="212">
        <v>8.6E-3</v>
      </c>
      <c r="M29" s="170" t="s">
        <v>1767</v>
      </c>
    </row>
    <row r="30" spans="2:13" ht="17.100000000000001" customHeight="1" x14ac:dyDescent="0.3">
      <c r="B30" s="169" t="s">
        <v>15</v>
      </c>
      <c r="C30" s="202" t="s">
        <v>1802</v>
      </c>
      <c r="D30" s="169"/>
      <c r="E30" s="169"/>
      <c r="F30" s="213">
        <v>47516.7</v>
      </c>
      <c r="G30" s="214">
        <v>0</v>
      </c>
      <c r="H30" s="199">
        <v>12797.622799999999</v>
      </c>
      <c r="I30" s="170" t="s">
        <v>1767</v>
      </c>
      <c r="J30" s="197">
        <v>19372.78</v>
      </c>
      <c r="K30" s="197">
        <v>19372.78</v>
      </c>
      <c r="L30" s="187">
        <v>8.6E-3</v>
      </c>
      <c r="M30" s="170" t="s">
        <v>1767</v>
      </c>
    </row>
    <row r="31" spans="2:13" ht="17.100000000000001" customHeight="1" x14ac:dyDescent="0.3">
      <c r="B31" s="169" t="s">
        <v>17</v>
      </c>
      <c r="C31" s="202" t="s">
        <v>11</v>
      </c>
      <c r="D31" s="214">
        <v>5.79</v>
      </c>
      <c r="E31" s="214">
        <v>12</v>
      </c>
      <c r="F31" s="214">
        <v>9.76</v>
      </c>
      <c r="G31" s="214">
        <v>0</v>
      </c>
      <c r="H31" s="199">
        <v>0.27279999999999999</v>
      </c>
      <c r="I31" s="170" t="s">
        <v>1767</v>
      </c>
      <c r="J31" s="179"/>
      <c r="K31" s="179"/>
      <c r="L31" s="187">
        <v>-1.6999999999999999E-3</v>
      </c>
      <c r="M31" s="170" t="s">
        <v>1767</v>
      </c>
    </row>
    <row r="32" spans="2:13" ht="17.100000000000001" customHeight="1" x14ac:dyDescent="0.3">
      <c r="B32" s="169" t="s">
        <v>18</v>
      </c>
      <c r="C32" s="202" t="s">
        <v>11</v>
      </c>
      <c r="D32" s="214">
        <v>5.79</v>
      </c>
      <c r="E32" s="214">
        <v>12</v>
      </c>
      <c r="F32" s="214">
        <v>34.854824091080488</v>
      </c>
      <c r="G32" s="214">
        <v>0</v>
      </c>
      <c r="H32" s="199">
        <v>10.574049474878718</v>
      </c>
      <c r="I32" s="170" t="s">
        <v>1767</v>
      </c>
      <c r="J32" s="199">
        <v>8.52</v>
      </c>
      <c r="K32" s="199">
        <v>8.52</v>
      </c>
      <c r="L32" s="215">
        <v>-1.03E-2</v>
      </c>
      <c r="M32" s="170" t="s">
        <v>1767</v>
      </c>
    </row>
    <row r="33" spans="2:13" ht="17.100000000000001" customHeight="1" x14ac:dyDescent="0.3">
      <c r="B33" s="169" t="s">
        <v>19</v>
      </c>
      <c r="C33" s="202" t="s">
        <v>11</v>
      </c>
      <c r="D33" s="214">
        <v>2.79</v>
      </c>
      <c r="E33" s="214">
        <v>5</v>
      </c>
      <c r="F33" s="214">
        <v>13.52</v>
      </c>
      <c r="G33" s="214">
        <v>0</v>
      </c>
      <c r="H33" s="199">
        <v>4.1826973318284963</v>
      </c>
      <c r="I33" s="170" t="s">
        <v>1767</v>
      </c>
      <c r="J33" s="199">
        <v>4.6500000000000004</v>
      </c>
      <c r="K33" s="199">
        <v>4.6500000000000004</v>
      </c>
      <c r="L33" s="187">
        <v>0</v>
      </c>
      <c r="M33" s="170" t="s">
        <v>1767</v>
      </c>
    </row>
    <row r="34" spans="2:13" ht="17.100000000000001" customHeight="1" x14ac:dyDescent="0.3">
      <c r="B34" s="169" t="s">
        <v>21</v>
      </c>
      <c r="C34" s="202" t="s">
        <v>31</v>
      </c>
      <c r="D34" s="214"/>
      <c r="E34" s="214"/>
      <c r="F34" s="214">
        <v>2</v>
      </c>
      <c r="G34" s="214">
        <v>0</v>
      </c>
      <c r="H34" s="199">
        <v>0.71327828685851857</v>
      </c>
      <c r="I34" s="170" t="s">
        <v>1767</v>
      </c>
      <c r="J34" s="199">
        <v>0.97</v>
      </c>
      <c r="K34" s="199">
        <v>0.97</v>
      </c>
      <c r="L34" s="215">
        <v>-2.58E-2</v>
      </c>
      <c r="M34" s="170" t="s">
        <v>1767</v>
      </c>
    </row>
    <row r="35" spans="2:13" ht="17.100000000000001" customHeight="1" x14ac:dyDescent="0.3">
      <c r="B35" s="169" t="s">
        <v>22</v>
      </c>
      <c r="C35" s="202" t="s">
        <v>31</v>
      </c>
      <c r="D35" s="214"/>
      <c r="E35" s="214"/>
      <c r="F35" s="214">
        <v>0.22</v>
      </c>
      <c r="G35" s="214">
        <v>0</v>
      </c>
      <c r="H35" s="199">
        <v>4.9627986275799056E-2</v>
      </c>
      <c r="I35" s="170" t="s">
        <v>1767</v>
      </c>
      <c r="J35" s="199">
        <v>0.03</v>
      </c>
      <c r="K35" s="199">
        <v>0.03</v>
      </c>
      <c r="L35" s="187">
        <v>-1.6999999999999999E-3</v>
      </c>
      <c r="M35" s="170" t="s">
        <v>1767</v>
      </c>
    </row>
    <row r="36" spans="2:13" ht="17.100000000000001" customHeight="1" x14ac:dyDescent="0.3">
      <c r="B36" s="169" t="s">
        <v>22</v>
      </c>
      <c r="C36" s="202" t="s">
        <v>1805</v>
      </c>
      <c r="D36" s="214"/>
      <c r="E36" s="214"/>
      <c r="F36" s="214">
        <v>1.1200000000000001</v>
      </c>
      <c r="G36" s="214">
        <v>0</v>
      </c>
      <c r="H36" s="199">
        <v>0.22112507995186031</v>
      </c>
      <c r="I36" s="170" t="s">
        <v>1767</v>
      </c>
      <c r="J36" s="199">
        <v>0.08</v>
      </c>
      <c r="K36" s="199">
        <v>0.08</v>
      </c>
      <c r="L36" s="187">
        <v>0</v>
      </c>
      <c r="M36" s="170" t="s">
        <v>1767</v>
      </c>
    </row>
    <row r="37" spans="2:13" ht="17.100000000000001" customHeight="1" x14ac:dyDescent="0.3">
      <c r="B37" s="169" t="s">
        <v>23</v>
      </c>
      <c r="C37" s="202" t="s">
        <v>31</v>
      </c>
      <c r="D37" s="214"/>
      <c r="E37" s="214"/>
      <c r="F37" s="214">
        <v>4.9394678658376814E-3</v>
      </c>
      <c r="G37" s="214">
        <v>0</v>
      </c>
      <c r="H37" s="199">
        <v>6.5859571544502421E-5</v>
      </c>
      <c r="I37" s="170" t="s">
        <v>1767</v>
      </c>
      <c r="J37" s="199"/>
      <c r="K37" s="179"/>
      <c r="L37" s="187">
        <v>0</v>
      </c>
      <c r="M37" s="170" t="s">
        <v>1767</v>
      </c>
    </row>
    <row r="38" spans="2:13" ht="17.100000000000001" customHeight="1" x14ac:dyDescent="0.3">
      <c r="B38" s="169" t="s">
        <v>23</v>
      </c>
      <c r="C38" s="202" t="s">
        <v>1805</v>
      </c>
      <c r="D38" s="214"/>
      <c r="E38" s="214"/>
      <c r="F38" s="214">
        <v>1.3365618931090196E-2</v>
      </c>
      <c r="G38" s="214">
        <v>0</v>
      </c>
      <c r="H38" s="199">
        <v>1.7820825241453593E-4</v>
      </c>
      <c r="I38" s="170" t="s">
        <v>1767</v>
      </c>
      <c r="J38" s="199"/>
      <c r="K38" s="179"/>
      <c r="L38" s="187">
        <v>0</v>
      </c>
      <c r="M38" s="170" t="s">
        <v>1767</v>
      </c>
    </row>
    <row r="39" spans="2:13" ht="17.100000000000001" customHeight="1" x14ac:dyDescent="0.3">
      <c r="B39" s="169" t="s">
        <v>24</v>
      </c>
      <c r="C39" s="202" t="s">
        <v>31</v>
      </c>
      <c r="D39" s="214"/>
      <c r="E39" s="214"/>
      <c r="F39" s="214">
        <v>0.82</v>
      </c>
      <c r="G39" s="214">
        <v>0</v>
      </c>
      <c r="H39" s="199">
        <v>0.23425268562968204</v>
      </c>
      <c r="I39" s="170" t="s">
        <v>1767</v>
      </c>
      <c r="J39" s="199"/>
      <c r="K39" s="199"/>
      <c r="L39" s="215">
        <v>-3.1E-2</v>
      </c>
      <c r="M39" s="170" t="s">
        <v>1767</v>
      </c>
    </row>
    <row r="40" spans="2:13" ht="17.100000000000001" customHeight="1" x14ac:dyDescent="0.3">
      <c r="B40" s="169" t="s">
        <v>25</v>
      </c>
      <c r="C40" s="202" t="s">
        <v>31</v>
      </c>
      <c r="D40" s="214"/>
      <c r="E40" s="214"/>
      <c r="F40" s="214">
        <v>0.3</v>
      </c>
      <c r="G40" s="214">
        <v>0</v>
      </c>
      <c r="H40" s="199">
        <v>3.9199999999999999E-2</v>
      </c>
      <c r="I40" s="170" t="s">
        <v>1767</v>
      </c>
      <c r="J40" s="199">
        <v>0.34</v>
      </c>
      <c r="K40" s="199">
        <v>0.34</v>
      </c>
      <c r="L40" s="215">
        <v>3.1800000000000002E-2</v>
      </c>
      <c r="M40" s="170" t="s">
        <v>1767</v>
      </c>
    </row>
    <row r="41" spans="2:13" ht="17.100000000000001" customHeight="1" x14ac:dyDescent="0.3">
      <c r="B41" s="169" t="s">
        <v>60</v>
      </c>
      <c r="C41" s="202" t="s">
        <v>31</v>
      </c>
      <c r="D41" s="214"/>
      <c r="E41" s="214"/>
      <c r="F41" s="214">
        <v>0</v>
      </c>
      <c r="G41" s="214">
        <v>0</v>
      </c>
      <c r="H41" s="199">
        <v>0</v>
      </c>
      <c r="I41" s="170" t="s">
        <v>1767</v>
      </c>
      <c r="J41" s="199"/>
      <c r="K41" s="199"/>
      <c r="L41" s="187">
        <v>0</v>
      </c>
      <c r="M41" s="170" t="s">
        <v>1767</v>
      </c>
    </row>
    <row r="42" spans="2:13" ht="17.100000000000001" customHeight="1" x14ac:dyDescent="0.3">
      <c r="B42" s="169" t="s">
        <v>61</v>
      </c>
      <c r="C42" s="202" t="s">
        <v>31</v>
      </c>
      <c r="D42" s="214"/>
      <c r="E42" s="214"/>
      <c r="F42" s="214">
        <v>0.88</v>
      </c>
      <c r="G42" s="214">
        <v>0</v>
      </c>
      <c r="H42" s="199">
        <v>4.5673398943543567E-2</v>
      </c>
      <c r="I42" s="170" t="s">
        <v>1767</v>
      </c>
      <c r="J42" s="199"/>
      <c r="K42" s="199"/>
      <c r="L42" s="187">
        <v>-3.3999999999999998E-3</v>
      </c>
      <c r="M42" s="170" t="s">
        <v>1767</v>
      </c>
    </row>
    <row r="43" spans="2:13" ht="17.100000000000001" customHeight="1" x14ac:dyDescent="0.3">
      <c r="B43" s="169" t="s">
        <v>26</v>
      </c>
      <c r="C43" s="202" t="s">
        <v>31</v>
      </c>
      <c r="D43" s="214"/>
      <c r="E43" s="214"/>
      <c r="F43" s="214">
        <v>0.04</v>
      </c>
      <c r="G43" s="214">
        <v>0</v>
      </c>
      <c r="H43" s="199">
        <v>1.0666666666666667E-3</v>
      </c>
      <c r="I43" s="170" t="s">
        <v>1767</v>
      </c>
      <c r="J43" s="199"/>
      <c r="K43" s="199"/>
      <c r="L43" s="187">
        <v>0</v>
      </c>
      <c r="M43" s="170" t="s">
        <v>1767</v>
      </c>
    </row>
    <row r="44" spans="2:13" ht="17.100000000000001" customHeight="1" x14ac:dyDescent="0.3">
      <c r="B44" s="169" t="s">
        <v>27</v>
      </c>
      <c r="C44" s="202" t="s">
        <v>1805</v>
      </c>
      <c r="D44" s="214"/>
      <c r="E44" s="214"/>
      <c r="F44" s="214">
        <v>1</v>
      </c>
      <c r="G44" s="214">
        <v>0</v>
      </c>
      <c r="H44" s="199">
        <v>0.26163878569040011</v>
      </c>
      <c r="I44" s="170" t="s">
        <v>1767</v>
      </c>
      <c r="J44" s="199">
        <v>0.42</v>
      </c>
      <c r="K44" s="199">
        <v>0.42</v>
      </c>
      <c r="L44" s="187">
        <v>3.3999999999999998E-3</v>
      </c>
      <c r="M44" s="170" t="s">
        <v>1767</v>
      </c>
    </row>
    <row r="45" spans="2:13" ht="17.100000000000001" customHeight="1" x14ac:dyDescent="0.3">
      <c r="B45" s="169" t="s">
        <v>28</v>
      </c>
      <c r="C45" s="202" t="s">
        <v>1805</v>
      </c>
      <c r="D45" s="214"/>
      <c r="E45" s="214"/>
      <c r="F45" s="214">
        <v>0.22</v>
      </c>
      <c r="G45" s="214">
        <v>0</v>
      </c>
      <c r="H45" s="199">
        <v>1.5074603482639943E-2</v>
      </c>
      <c r="I45" s="170" t="s">
        <v>1767</v>
      </c>
      <c r="J45" s="199"/>
      <c r="K45" s="199"/>
      <c r="L45" s="187">
        <v>0</v>
      </c>
      <c r="M45" s="170" t="s">
        <v>1767</v>
      </c>
    </row>
    <row r="46" spans="2:13" ht="17.100000000000001" customHeight="1" x14ac:dyDescent="0.3">
      <c r="B46" s="169" t="s">
        <v>29</v>
      </c>
      <c r="C46" s="202" t="s">
        <v>1806</v>
      </c>
      <c r="D46" s="214"/>
      <c r="E46" s="214"/>
      <c r="F46" s="214">
        <v>2</v>
      </c>
      <c r="G46" s="214">
        <v>0</v>
      </c>
      <c r="H46" s="199">
        <v>0.95338989887533354</v>
      </c>
      <c r="I46" s="170" t="s">
        <v>1767</v>
      </c>
      <c r="J46" s="199">
        <v>1.18</v>
      </c>
      <c r="K46" s="199">
        <v>1.18</v>
      </c>
      <c r="L46" s="187">
        <v>8.0000000000000004E-4</v>
      </c>
      <c r="M46" s="170" t="s">
        <v>1767</v>
      </c>
    </row>
    <row r="47" spans="2:13" ht="17.100000000000001" customHeight="1" x14ac:dyDescent="0.3">
      <c r="B47" s="169" t="s">
        <v>1807</v>
      </c>
      <c r="C47" s="202" t="s">
        <v>31</v>
      </c>
      <c r="D47" s="214"/>
      <c r="E47" s="214"/>
      <c r="F47" s="214">
        <v>1.1362565303569858</v>
      </c>
      <c r="G47" s="214">
        <v>0</v>
      </c>
      <c r="H47" s="199">
        <v>0.16126157359554166</v>
      </c>
      <c r="I47" s="170" t="s">
        <v>1767</v>
      </c>
      <c r="J47" s="199"/>
      <c r="K47" s="199"/>
      <c r="L47" s="187">
        <v>-1.38E-2</v>
      </c>
      <c r="M47" s="170" t="s">
        <v>1767</v>
      </c>
    </row>
    <row r="48" spans="2:13" ht="17.100000000000001" customHeight="1" x14ac:dyDescent="0.3">
      <c r="B48" s="169" t="s">
        <v>1808</v>
      </c>
      <c r="C48" s="202" t="s">
        <v>1805</v>
      </c>
      <c r="D48" s="214"/>
      <c r="E48" s="214"/>
      <c r="F48" s="214">
        <v>0.93</v>
      </c>
      <c r="G48" s="214">
        <v>0</v>
      </c>
      <c r="H48" s="199">
        <v>0.13461375350836485</v>
      </c>
      <c r="I48" s="170" t="s">
        <v>1767</v>
      </c>
      <c r="J48" s="199">
        <v>0.09</v>
      </c>
      <c r="K48" s="199">
        <v>0.09</v>
      </c>
      <c r="L48" s="187">
        <v>-1.6999999999999999E-3</v>
      </c>
      <c r="M48" s="170" t="s">
        <v>1767</v>
      </c>
    </row>
    <row r="49" spans="2:13" ht="17.100000000000001" customHeight="1" x14ac:dyDescent="0.3">
      <c r="B49" s="169" t="s">
        <v>1809</v>
      </c>
      <c r="C49" s="202" t="s">
        <v>1806</v>
      </c>
      <c r="D49" s="214"/>
      <c r="E49" s="214"/>
      <c r="F49" s="214">
        <v>1.5</v>
      </c>
      <c r="G49" s="214">
        <v>0</v>
      </c>
      <c r="H49" s="199">
        <v>0.20507830719567699</v>
      </c>
      <c r="I49" s="170" t="s">
        <v>1767</v>
      </c>
      <c r="J49" s="199">
        <v>0.01</v>
      </c>
      <c r="K49" s="199">
        <v>0.01</v>
      </c>
      <c r="L49" s="187">
        <v>-1.6999999999999999E-3</v>
      </c>
      <c r="M49" s="170" t="s">
        <v>1767</v>
      </c>
    </row>
    <row r="50" spans="2:13" ht="17.100000000000001" customHeight="1" x14ac:dyDescent="0.3">
      <c r="B50" s="169" t="s">
        <v>37</v>
      </c>
      <c r="C50" s="202" t="s">
        <v>34</v>
      </c>
      <c r="D50" s="214">
        <v>440.2</v>
      </c>
      <c r="E50" s="214">
        <v>1000</v>
      </c>
      <c r="F50" s="214">
        <v>1901.94</v>
      </c>
      <c r="G50" s="214">
        <v>0</v>
      </c>
      <c r="H50" s="199">
        <v>912.61480000000006</v>
      </c>
      <c r="I50" s="170" t="s">
        <v>1767</v>
      </c>
      <c r="J50" s="199">
        <v>852.27</v>
      </c>
      <c r="K50" s="199">
        <v>852.27</v>
      </c>
      <c r="L50" s="187">
        <v>-1.6999999999999999E-3</v>
      </c>
      <c r="M50" s="170" t="s">
        <v>1767</v>
      </c>
    </row>
    <row r="51" spans="2:13" ht="17.100000000000001" customHeight="1" x14ac:dyDescent="0.3">
      <c r="B51" s="169" t="s">
        <v>36</v>
      </c>
      <c r="C51" s="202" t="s">
        <v>38</v>
      </c>
      <c r="D51" s="214">
        <v>0.38</v>
      </c>
      <c r="E51" s="214">
        <v>0.38</v>
      </c>
      <c r="F51" s="214">
        <v>0.86</v>
      </c>
      <c r="G51" s="214">
        <v>0</v>
      </c>
      <c r="H51" s="199">
        <v>0.35919999999999991</v>
      </c>
      <c r="I51" s="170" t="s">
        <v>1767</v>
      </c>
      <c r="J51" s="199">
        <v>0.38</v>
      </c>
      <c r="K51" s="199">
        <v>0.38</v>
      </c>
      <c r="L51" s="187">
        <v>0</v>
      </c>
      <c r="M51" s="170" t="s">
        <v>1767</v>
      </c>
    </row>
    <row r="52" spans="2:13" ht="17.100000000000001" customHeight="1" x14ac:dyDescent="0.3">
      <c r="B52" s="169" t="s">
        <v>41</v>
      </c>
      <c r="C52" s="202" t="s">
        <v>10</v>
      </c>
      <c r="D52" s="214">
        <v>30.6</v>
      </c>
      <c r="E52" s="214">
        <v>42.8</v>
      </c>
      <c r="F52" s="214">
        <v>60.63</v>
      </c>
      <c r="G52" s="214">
        <v>0</v>
      </c>
      <c r="H52" s="199">
        <v>28.636666666666667</v>
      </c>
      <c r="I52" s="170" t="s">
        <v>1767</v>
      </c>
      <c r="J52" s="216">
        <v>52.54</v>
      </c>
      <c r="K52" s="216">
        <v>52.54</v>
      </c>
      <c r="L52" s="217">
        <v>3.3999999999999998E-3</v>
      </c>
      <c r="M52" s="170" t="s">
        <v>1767</v>
      </c>
    </row>
    <row r="53" spans="2:13" ht="17.100000000000001" customHeight="1" x14ac:dyDescent="0.3">
      <c r="B53" s="169" t="s">
        <v>39</v>
      </c>
      <c r="C53" s="202" t="s">
        <v>248</v>
      </c>
      <c r="D53" s="214">
        <v>2.8</v>
      </c>
      <c r="E53" s="214">
        <v>2.8</v>
      </c>
      <c r="F53" s="214">
        <v>16.47</v>
      </c>
      <c r="G53" s="214">
        <v>0</v>
      </c>
      <c r="H53" s="199">
        <v>3.513200000000003</v>
      </c>
      <c r="I53" s="170" t="s">
        <v>1767</v>
      </c>
      <c r="J53" s="218">
        <v>2.8</v>
      </c>
      <c r="K53" s="218">
        <v>2.8</v>
      </c>
      <c r="L53" s="219">
        <v>-1.6999999999999999E-3</v>
      </c>
      <c r="M53" s="170" t="s">
        <v>1767</v>
      </c>
    </row>
    <row r="54" spans="2:13" ht="17.100000000000001" customHeight="1" x14ac:dyDescent="0.3">
      <c r="B54" s="169" t="s">
        <v>42</v>
      </c>
      <c r="C54" s="202" t="s">
        <v>10</v>
      </c>
      <c r="D54" s="214">
        <v>7.2</v>
      </c>
      <c r="E54" s="214">
        <v>10.1</v>
      </c>
      <c r="F54" s="214">
        <v>39.96</v>
      </c>
      <c r="G54" s="214">
        <v>0</v>
      </c>
      <c r="H54" s="199">
        <v>9.1194666666666642</v>
      </c>
      <c r="I54" s="170" t="s">
        <v>1767</v>
      </c>
      <c r="J54" s="216">
        <v>11.16</v>
      </c>
      <c r="K54" s="216">
        <v>11.16</v>
      </c>
      <c r="L54" s="217">
        <v>0</v>
      </c>
      <c r="M54" s="170" t="s">
        <v>1767</v>
      </c>
    </row>
    <row r="55" spans="2:13" ht="17.100000000000001" customHeight="1" x14ac:dyDescent="0.3">
      <c r="B55" s="169" t="s">
        <v>40</v>
      </c>
      <c r="C55" s="202" t="s">
        <v>248</v>
      </c>
      <c r="D55" s="214"/>
      <c r="E55" s="214"/>
      <c r="F55" s="214">
        <v>1.89</v>
      </c>
      <c r="G55" s="214">
        <v>0</v>
      </c>
      <c r="H55" s="199">
        <v>8.8666666666666671E-2</v>
      </c>
      <c r="I55" s="170" t="s">
        <v>1767</v>
      </c>
      <c r="J55" s="218">
        <v>0</v>
      </c>
      <c r="K55" s="218">
        <v>0</v>
      </c>
      <c r="L55" s="219">
        <v>0</v>
      </c>
      <c r="M55" s="170" t="s">
        <v>1767</v>
      </c>
    </row>
    <row r="56" spans="2:13" ht="17.100000000000001" customHeight="1" x14ac:dyDescent="0.3">
      <c r="B56" s="169" t="s">
        <v>1807</v>
      </c>
      <c r="C56" s="202" t="s">
        <v>10</v>
      </c>
      <c r="D56" s="214"/>
      <c r="E56" s="214"/>
      <c r="F56" s="214">
        <v>19.18</v>
      </c>
      <c r="G56" s="214">
        <v>0</v>
      </c>
      <c r="H56" s="199">
        <v>1.1225333333333334</v>
      </c>
      <c r="I56" s="170" t="s">
        <v>1767</v>
      </c>
      <c r="J56" s="199">
        <v>0.01</v>
      </c>
      <c r="K56" s="199">
        <v>0.01</v>
      </c>
      <c r="L56" s="219">
        <v>-8.6E-3</v>
      </c>
      <c r="M56" s="170" t="s">
        <v>1767</v>
      </c>
    </row>
    <row r="57" spans="2:13" ht="17.100000000000001" customHeight="1" x14ac:dyDescent="0.3">
      <c r="B57" s="169" t="s">
        <v>249</v>
      </c>
      <c r="C57" s="202" t="s">
        <v>248</v>
      </c>
      <c r="D57" s="214"/>
      <c r="E57" s="214"/>
      <c r="F57" s="214">
        <v>68</v>
      </c>
      <c r="G57" s="214">
        <v>0</v>
      </c>
      <c r="H57" s="199">
        <v>5.3028000000000004</v>
      </c>
      <c r="I57" s="170" t="s">
        <v>1767</v>
      </c>
      <c r="J57" s="199">
        <v>123.22</v>
      </c>
      <c r="K57" s="199">
        <v>123.22</v>
      </c>
      <c r="L57" s="219">
        <v>0</v>
      </c>
      <c r="M57" s="170" t="s">
        <v>1767</v>
      </c>
    </row>
    <row r="58" spans="2:13" ht="17.100000000000001" customHeight="1" x14ac:dyDescent="0.3">
      <c r="B58" s="208" t="s">
        <v>1810</v>
      </c>
      <c r="C58" s="220" t="s">
        <v>1811</v>
      </c>
      <c r="D58" s="221">
        <v>1.1100000000000001</v>
      </c>
      <c r="E58" s="221">
        <v>2</v>
      </c>
      <c r="F58" s="221">
        <v>2.4998399999999998</v>
      </c>
      <c r="G58" s="221">
        <v>0</v>
      </c>
      <c r="H58" s="222">
        <v>1.6721031708746299</v>
      </c>
      <c r="I58" s="170" t="s">
        <v>1767</v>
      </c>
      <c r="J58" s="222">
        <f t="shared" ref="J58:K58" si="3">J34+J35+J37+J39+J40+J41+J42+J43+J47+(J50*J51/1000)+(J52*J53/1000)+(J54*J55/1000)+(J56*J57/1000)</f>
        <v>1.8122068</v>
      </c>
      <c r="K58" s="222">
        <f t="shared" si="3"/>
        <v>1.8122068</v>
      </c>
      <c r="L58" s="223"/>
      <c r="M58" s="170" t="s">
        <v>1767</v>
      </c>
    </row>
    <row r="59" spans="2:13" ht="17.100000000000001" customHeight="1" x14ac:dyDescent="0.3">
      <c r="B59" s="224" t="s">
        <v>1812</v>
      </c>
      <c r="C59" s="220" t="s">
        <v>1813</v>
      </c>
      <c r="D59" s="221">
        <v>0.44</v>
      </c>
      <c r="E59" s="221">
        <v>1</v>
      </c>
      <c r="F59" s="221">
        <v>1.9900000000000002</v>
      </c>
      <c r="G59" s="221">
        <v>0</v>
      </c>
      <c r="H59" s="222">
        <v>0.63263043088567983</v>
      </c>
      <c r="I59" s="170" t="s">
        <v>1767</v>
      </c>
      <c r="J59" s="222">
        <f t="shared" ref="J59:K59" si="4">J36+J38+J44+J45+J48</f>
        <v>0.59</v>
      </c>
      <c r="K59" s="222">
        <f t="shared" si="4"/>
        <v>0.59</v>
      </c>
      <c r="L59" s="223"/>
      <c r="M59" s="170" t="s">
        <v>1767</v>
      </c>
    </row>
    <row r="60" spans="2:13" ht="17.100000000000001" customHeight="1" x14ac:dyDescent="0.3">
      <c r="B60" s="224" t="s">
        <v>1814</v>
      </c>
      <c r="C60" s="220" t="s">
        <v>1815</v>
      </c>
      <c r="D60" s="221">
        <v>1.35</v>
      </c>
      <c r="E60" s="221">
        <v>2</v>
      </c>
      <c r="F60" s="221">
        <v>2</v>
      </c>
      <c r="G60" s="221">
        <v>0</v>
      </c>
      <c r="H60" s="222">
        <v>1.1584682060710105</v>
      </c>
      <c r="I60" s="170" t="s">
        <v>1767</v>
      </c>
      <c r="J60" s="222">
        <f t="shared" ref="J60:K60" si="5">J46+J49</f>
        <v>1.19</v>
      </c>
      <c r="K60" s="222">
        <f t="shared" si="5"/>
        <v>1.19</v>
      </c>
      <c r="L60" s="223"/>
      <c r="M60" s="170" t="s">
        <v>1767</v>
      </c>
    </row>
    <row r="61" spans="2:13" ht="17.100000000000001" customHeight="1" x14ac:dyDescent="0.3">
      <c r="B61" s="169" t="s">
        <v>43</v>
      </c>
      <c r="C61" s="202" t="s">
        <v>34</v>
      </c>
      <c r="D61" s="214"/>
      <c r="E61" s="214"/>
      <c r="F61" s="214">
        <v>2.76</v>
      </c>
      <c r="G61" s="214">
        <v>0</v>
      </c>
      <c r="H61" s="199">
        <v>0.17517091187210349</v>
      </c>
      <c r="I61" s="170" t="s">
        <v>1767</v>
      </c>
      <c r="J61" s="199">
        <v>0.16</v>
      </c>
      <c r="K61" s="199">
        <v>0.16</v>
      </c>
      <c r="L61" s="219">
        <v>0</v>
      </c>
      <c r="M61" s="170" t="s">
        <v>1767</v>
      </c>
    </row>
    <row r="62" spans="2:13" ht="17.100000000000001" customHeight="1" x14ac:dyDescent="0.3">
      <c r="B62" s="169" t="s">
        <v>44</v>
      </c>
      <c r="C62" s="202" t="s">
        <v>34</v>
      </c>
      <c r="D62" s="214">
        <v>3.18</v>
      </c>
      <c r="E62" s="214">
        <v>6</v>
      </c>
      <c r="F62" s="214">
        <v>8.57</v>
      </c>
      <c r="G62" s="214">
        <v>0</v>
      </c>
      <c r="H62" s="199">
        <v>4.3852272100371712</v>
      </c>
      <c r="I62" s="170" t="s">
        <v>1767</v>
      </c>
      <c r="J62" s="199">
        <v>4.96</v>
      </c>
      <c r="K62" s="199">
        <v>4.96</v>
      </c>
      <c r="L62" s="225">
        <v>1.55E-2</v>
      </c>
      <c r="M62" s="170" t="s">
        <v>1767</v>
      </c>
    </row>
    <row r="63" spans="2:13" ht="17.100000000000001" customHeight="1" x14ac:dyDescent="0.3">
      <c r="B63" s="169" t="s">
        <v>45</v>
      </c>
      <c r="C63" s="202" t="s">
        <v>34</v>
      </c>
      <c r="D63" s="214"/>
      <c r="E63" s="214"/>
      <c r="F63" s="214">
        <v>3.8</v>
      </c>
      <c r="G63" s="214">
        <v>-1.6999999999999999E-3</v>
      </c>
      <c r="H63" s="199">
        <v>5.7600000000000005E-2</v>
      </c>
      <c r="I63" s="170" t="s">
        <v>1767</v>
      </c>
      <c r="J63" s="199"/>
      <c r="K63" s="179"/>
      <c r="L63" s="219">
        <v>-1.6999999999999999E-3</v>
      </c>
      <c r="M63" s="170" t="s">
        <v>1767</v>
      </c>
    </row>
    <row r="64" spans="2:13" s="207" customFormat="1" ht="17.100000000000001" customHeight="1" x14ac:dyDescent="0.3">
      <c r="B64" s="205" t="s">
        <v>1816</v>
      </c>
      <c r="C64" s="202" t="s">
        <v>59</v>
      </c>
      <c r="D64" s="214"/>
      <c r="E64" s="214"/>
      <c r="F64" s="214">
        <v>0.09</v>
      </c>
      <c r="G64" s="214">
        <v>0</v>
      </c>
      <c r="H64" s="226">
        <v>4.2666666666666669E-3</v>
      </c>
      <c r="I64" s="170" t="s">
        <v>1767</v>
      </c>
      <c r="J64" s="226"/>
      <c r="K64" s="227"/>
      <c r="L64" s="187">
        <v>0</v>
      </c>
      <c r="M64" s="170" t="s">
        <v>1767</v>
      </c>
    </row>
    <row r="65" spans="2:13" ht="17.100000000000001" customHeight="1" x14ac:dyDescent="0.3">
      <c r="B65" s="169" t="s">
        <v>46</v>
      </c>
      <c r="C65" s="202" t="s">
        <v>34</v>
      </c>
      <c r="D65" s="214"/>
      <c r="E65" s="214"/>
      <c r="F65" s="214">
        <v>0</v>
      </c>
      <c r="G65" s="214">
        <v>0</v>
      </c>
      <c r="H65" s="199">
        <v>0</v>
      </c>
      <c r="I65" s="170" t="s">
        <v>1767</v>
      </c>
      <c r="J65" s="199"/>
      <c r="K65" s="227"/>
      <c r="L65" s="187">
        <v>0</v>
      </c>
      <c r="M65" s="170" t="s">
        <v>1767</v>
      </c>
    </row>
    <row r="66" spans="2:13" ht="17.100000000000001" customHeight="1" x14ac:dyDescent="0.3">
      <c r="B66" s="169" t="s">
        <v>47</v>
      </c>
      <c r="C66" s="202" t="s">
        <v>34</v>
      </c>
      <c r="D66" s="214"/>
      <c r="E66" s="214"/>
      <c r="F66" s="214">
        <v>0</v>
      </c>
      <c r="G66" s="214">
        <v>0</v>
      </c>
      <c r="H66" s="199">
        <v>0</v>
      </c>
      <c r="I66" s="170" t="s">
        <v>1767</v>
      </c>
      <c r="J66" s="199"/>
      <c r="K66" s="179"/>
      <c r="L66" s="187">
        <v>0</v>
      </c>
      <c r="M66" s="170" t="s">
        <v>1767</v>
      </c>
    </row>
    <row r="67" spans="2:13" ht="17.100000000000001" customHeight="1" x14ac:dyDescent="0.3">
      <c r="B67" s="169" t="s">
        <v>48</v>
      </c>
      <c r="C67" s="202" t="s">
        <v>34</v>
      </c>
      <c r="D67" s="214"/>
      <c r="E67" s="214"/>
      <c r="F67" s="214">
        <v>0</v>
      </c>
      <c r="G67" s="214">
        <v>0</v>
      </c>
      <c r="H67" s="199">
        <v>0</v>
      </c>
      <c r="I67" s="170" t="s">
        <v>1767</v>
      </c>
      <c r="J67" s="199"/>
      <c r="K67" s="179"/>
      <c r="L67" s="187">
        <v>0</v>
      </c>
      <c r="M67" s="170" t="s">
        <v>1767</v>
      </c>
    </row>
    <row r="68" spans="2:13" ht="17.100000000000001" customHeight="1" x14ac:dyDescent="0.3">
      <c r="B68" s="208" t="s">
        <v>1817</v>
      </c>
      <c r="C68" s="220" t="s">
        <v>1818</v>
      </c>
      <c r="D68" s="221"/>
      <c r="E68" s="221"/>
      <c r="F68" s="221">
        <v>8.66</v>
      </c>
      <c r="G68" s="221">
        <v>0</v>
      </c>
      <c r="H68" s="222">
        <v>4.3219291764176457</v>
      </c>
      <c r="I68" s="170" t="s">
        <v>1767</v>
      </c>
      <c r="J68" s="222">
        <f t="shared" ref="J68:K68" si="6">SUM(J61:J67)</f>
        <v>5.12</v>
      </c>
      <c r="K68" s="222">
        <f t="shared" si="6"/>
        <v>5.12</v>
      </c>
      <c r="L68" s="223"/>
      <c r="M68" s="170" t="s">
        <v>1767</v>
      </c>
    </row>
    <row r="69" spans="2:13" ht="17.100000000000001" customHeight="1" x14ac:dyDescent="0.3">
      <c r="B69" s="169" t="s">
        <v>49</v>
      </c>
      <c r="C69" s="202" t="s">
        <v>34</v>
      </c>
      <c r="D69" s="169"/>
      <c r="E69" s="169"/>
      <c r="F69" s="214">
        <v>0.28999999999999998</v>
      </c>
      <c r="G69" s="214">
        <v>0</v>
      </c>
      <c r="H69" s="199">
        <v>1.1355677837626239E-2</v>
      </c>
      <c r="I69" s="170" t="s">
        <v>1767</v>
      </c>
      <c r="J69" s="199"/>
      <c r="K69" s="199"/>
      <c r="L69" s="187">
        <v>0</v>
      </c>
      <c r="M69" s="170" t="s">
        <v>1767</v>
      </c>
    </row>
    <row r="70" spans="2:13" ht="17.100000000000001" customHeight="1" x14ac:dyDescent="0.3">
      <c r="B70" s="169" t="s">
        <v>50</v>
      </c>
      <c r="C70" s="202" t="s">
        <v>34</v>
      </c>
      <c r="D70" s="169"/>
      <c r="E70" s="169"/>
      <c r="F70" s="214">
        <v>0.4</v>
      </c>
      <c r="G70" s="214">
        <v>0</v>
      </c>
      <c r="H70" s="199">
        <v>0.12990516321664999</v>
      </c>
      <c r="I70" s="170" t="s">
        <v>1767</v>
      </c>
      <c r="J70" s="199">
        <v>0.12</v>
      </c>
      <c r="K70" s="199">
        <v>0.12</v>
      </c>
      <c r="L70" s="219">
        <v>0</v>
      </c>
      <c r="M70" s="170" t="s">
        <v>1767</v>
      </c>
    </row>
    <row r="71" spans="2:13" ht="17.100000000000001" customHeight="1" x14ac:dyDescent="0.3">
      <c r="B71" s="169" t="s">
        <v>51</v>
      </c>
      <c r="C71" s="202" t="s">
        <v>62</v>
      </c>
      <c r="D71" s="169"/>
      <c r="E71" s="169"/>
      <c r="F71" s="214">
        <v>0</v>
      </c>
      <c r="G71" s="214">
        <v>0</v>
      </c>
      <c r="H71" s="199">
        <v>0</v>
      </c>
      <c r="I71" s="170" t="s">
        <v>1767</v>
      </c>
      <c r="J71" s="199"/>
      <c r="K71" s="179"/>
      <c r="L71" s="187">
        <v>0</v>
      </c>
      <c r="M71" s="170" t="s">
        <v>1767</v>
      </c>
    </row>
    <row r="72" spans="2:13" ht="17.100000000000001" customHeight="1" x14ac:dyDescent="0.3">
      <c r="B72" s="169" t="s">
        <v>52</v>
      </c>
      <c r="C72" s="202" t="s">
        <v>62</v>
      </c>
      <c r="D72" s="169"/>
      <c r="E72" s="169"/>
      <c r="F72" s="214">
        <v>0</v>
      </c>
      <c r="G72" s="214">
        <v>0</v>
      </c>
      <c r="H72" s="199">
        <v>0</v>
      </c>
      <c r="I72" s="170" t="s">
        <v>1767</v>
      </c>
      <c r="J72" s="199"/>
      <c r="K72" s="179"/>
      <c r="L72" s="187">
        <v>0</v>
      </c>
      <c r="M72" s="170" t="s">
        <v>1767</v>
      </c>
    </row>
    <row r="73" spans="2:13" ht="17.100000000000001" customHeight="1" x14ac:dyDescent="0.3">
      <c r="B73" s="169" t="s">
        <v>53</v>
      </c>
      <c r="C73" s="202" t="s">
        <v>63</v>
      </c>
      <c r="D73" s="169"/>
      <c r="E73" s="169"/>
      <c r="F73" s="214">
        <v>5.47</v>
      </c>
      <c r="G73" s="214">
        <v>0</v>
      </c>
      <c r="H73" s="199">
        <v>0.22746666666666665</v>
      </c>
      <c r="I73" s="170" t="s">
        <v>1767</v>
      </c>
      <c r="J73" s="199"/>
      <c r="K73" s="199"/>
      <c r="L73" s="219">
        <v>0</v>
      </c>
      <c r="M73" s="170" t="s">
        <v>1767</v>
      </c>
    </row>
    <row r="74" spans="2:13" ht="17.100000000000001" customHeight="1" x14ac:dyDescent="0.3">
      <c r="B74" s="169" t="s">
        <v>54</v>
      </c>
      <c r="C74" s="202" t="s">
        <v>63</v>
      </c>
      <c r="D74" s="169"/>
      <c r="E74" s="169"/>
      <c r="F74" s="214">
        <v>0</v>
      </c>
      <c r="G74" s="214">
        <v>0</v>
      </c>
      <c r="H74" s="199">
        <v>0</v>
      </c>
      <c r="I74" s="170" t="s">
        <v>1767</v>
      </c>
      <c r="J74" s="199"/>
      <c r="K74" s="179"/>
      <c r="L74" s="187">
        <v>0</v>
      </c>
      <c r="M74" s="170" t="s">
        <v>1767</v>
      </c>
    </row>
    <row r="75" spans="2:13" ht="17.100000000000001" customHeight="1" x14ac:dyDescent="0.3">
      <c r="B75" s="169" t="s">
        <v>55</v>
      </c>
      <c r="C75" s="202" t="s">
        <v>63</v>
      </c>
      <c r="D75" s="169"/>
      <c r="E75" s="169"/>
      <c r="F75" s="214">
        <v>0</v>
      </c>
      <c r="G75" s="214">
        <v>0</v>
      </c>
      <c r="H75" s="199">
        <v>0</v>
      </c>
      <c r="I75" s="170" t="s">
        <v>1767</v>
      </c>
      <c r="J75" s="199"/>
      <c r="K75" s="179"/>
      <c r="L75" s="187">
        <v>0</v>
      </c>
      <c r="M75" s="170" t="s">
        <v>1767</v>
      </c>
    </row>
    <row r="76" spans="2:13" ht="17.100000000000001" customHeight="1" x14ac:dyDescent="0.3">
      <c r="B76" s="169" t="s">
        <v>56</v>
      </c>
      <c r="C76" s="202" t="s">
        <v>63</v>
      </c>
      <c r="D76" s="169"/>
      <c r="E76" s="169"/>
      <c r="F76" s="214">
        <v>0</v>
      </c>
      <c r="G76" s="214">
        <v>0</v>
      </c>
      <c r="H76" s="199">
        <v>0</v>
      </c>
      <c r="I76" s="170" t="s">
        <v>1767</v>
      </c>
      <c r="J76" s="199"/>
      <c r="K76" s="179"/>
      <c r="L76" s="187">
        <v>0</v>
      </c>
      <c r="M76" s="170" t="s">
        <v>1767</v>
      </c>
    </row>
    <row r="77" spans="2:13" ht="17.100000000000001" customHeight="1" x14ac:dyDescent="0.3">
      <c r="B77" s="169" t="s">
        <v>57</v>
      </c>
      <c r="C77" s="202" t="s">
        <v>63</v>
      </c>
      <c r="D77" s="169"/>
      <c r="E77" s="169"/>
      <c r="F77" s="214">
        <v>0</v>
      </c>
      <c r="G77" s="214">
        <v>0</v>
      </c>
      <c r="H77" s="199">
        <v>0</v>
      </c>
      <c r="I77" s="170" t="s">
        <v>1767</v>
      </c>
      <c r="J77" s="199"/>
      <c r="K77" s="179"/>
      <c r="L77" s="187">
        <v>0</v>
      </c>
      <c r="M77" s="170" t="s">
        <v>1767</v>
      </c>
    </row>
    <row r="78" spans="2:13" ht="17.100000000000001" customHeight="1" x14ac:dyDescent="0.3">
      <c r="B78" s="177" t="s">
        <v>1819</v>
      </c>
      <c r="C78" s="228"/>
      <c r="D78" s="178"/>
      <c r="E78" s="178"/>
      <c r="F78" s="178"/>
      <c r="G78" s="178"/>
      <c r="H78" s="200"/>
      <c r="I78" s="170" t="s">
        <v>1767</v>
      </c>
      <c r="J78" s="229"/>
      <c r="K78" s="201"/>
      <c r="L78" s="230"/>
      <c r="M78" s="170" t="s">
        <v>1767</v>
      </c>
    </row>
    <row r="79" spans="2:13" ht="17.100000000000001" customHeight="1" x14ac:dyDescent="0.3">
      <c r="B79" s="169" t="s">
        <v>65</v>
      </c>
      <c r="C79" s="202" t="s">
        <v>9</v>
      </c>
      <c r="D79" s="169"/>
      <c r="E79" s="169"/>
      <c r="F79" s="197">
        <v>8580803.1199999992</v>
      </c>
      <c r="G79" s="197">
        <v>0</v>
      </c>
      <c r="H79" s="197">
        <v>2688978.4534400003</v>
      </c>
      <c r="I79" s="170" t="s">
        <v>1767</v>
      </c>
      <c r="J79" s="197">
        <v>3282139.42</v>
      </c>
      <c r="K79" s="197">
        <v>3282139.42</v>
      </c>
      <c r="L79" s="219" t="s">
        <v>1778</v>
      </c>
      <c r="M79" s="170" t="s">
        <v>1767</v>
      </c>
    </row>
    <row r="80" spans="2:13" ht="17.100000000000001" customHeight="1" x14ac:dyDescent="0.3">
      <c r="B80" s="169" t="s">
        <v>66</v>
      </c>
      <c r="C80" s="202" t="s">
        <v>12</v>
      </c>
      <c r="D80" s="169"/>
      <c r="E80" s="169"/>
      <c r="F80" s="197">
        <v>42818.79</v>
      </c>
      <c r="G80" s="197">
        <v>0</v>
      </c>
      <c r="H80" s="197">
        <v>1445.3442465753426</v>
      </c>
      <c r="I80" s="170" t="s">
        <v>1767</v>
      </c>
      <c r="J80" s="214"/>
      <c r="K80" s="214"/>
      <c r="L80" s="219">
        <v>0</v>
      </c>
      <c r="M80" s="170" t="s">
        <v>1767</v>
      </c>
    </row>
    <row r="81" spans="2:13" ht="17.100000000000001" customHeight="1" x14ac:dyDescent="0.3">
      <c r="B81" s="169" t="s">
        <v>67</v>
      </c>
      <c r="C81" s="202" t="s">
        <v>34</v>
      </c>
      <c r="D81" s="169"/>
      <c r="E81" s="169"/>
      <c r="F81" s="214">
        <v>86.33</v>
      </c>
      <c r="G81" s="214">
        <v>0</v>
      </c>
      <c r="H81" s="214">
        <v>14.577546007678864</v>
      </c>
      <c r="I81" s="170" t="s">
        <v>1767</v>
      </c>
      <c r="J81" s="214">
        <v>24.85</v>
      </c>
      <c r="K81" s="214">
        <v>24.85</v>
      </c>
      <c r="L81" s="219" t="s">
        <v>1778</v>
      </c>
      <c r="M81" s="170" t="s">
        <v>1767</v>
      </c>
    </row>
    <row r="82" spans="2:13" ht="17.100000000000001" customHeight="1" x14ac:dyDescent="0.3">
      <c r="B82" s="169" t="s">
        <v>68</v>
      </c>
      <c r="C82" s="202" t="s">
        <v>34</v>
      </c>
      <c r="D82" s="169"/>
      <c r="E82" s="169"/>
      <c r="F82" s="214">
        <v>87.42</v>
      </c>
      <c r="G82" s="214">
        <v>0</v>
      </c>
      <c r="H82" s="214">
        <v>43.083085707966369</v>
      </c>
      <c r="I82" s="170" t="s">
        <v>1767</v>
      </c>
      <c r="J82" s="214">
        <v>23.27</v>
      </c>
      <c r="K82" s="214">
        <v>23.27</v>
      </c>
      <c r="L82" s="219" t="s">
        <v>1778</v>
      </c>
      <c r="M82" s="170" t="s">
        <v>1767</v>
      </c>
    </row>
    <row r="83" spans="2:13" ht="17.100000000000001" customHeight="1" x14ac:dyDescent="0.3">
      <c r="B83" s="169" t="s">
        <v>69</v>
      </c>
      <c r="C83" s="202" t="s">
        <v>72</v>
      </c>
      <c r="D83" s="169"/>
      <c r="E83" s="169"/>
      <c r="F83" s="214">
        <v>102.74</v>
      </c>
      <c r="G83" s="214">
        <v>0</v>
      </c>
      <c r="H83" s="214">
        <v>36.720780891077489</v>
      </c>
      <c r="I83" s="170" t="s">
        <v>1767</v>
      </c>
      <c r="J83" s="214">
        <v>46.78</v>
      </c>
      <c r="K83" s="214">
        <v>46.78</v>
      </c>
      <c r="L83" s="219" t="s">
        <v>1778</v>
      </c>
      <c r="M83" s="170" t="s">
        <v>1767</v>
      </c>
    </row>
    <row r="84" spans="2:13" ht="17.100000000000001" customHeight="1" x14ac:dyDescent="0.3">
      <c r="B84" s="169" t="s">
        <v>1820</v>
      </c>
      <c r="C84" s="202" t="s">
        <v>63</v>
      </c>
      <c r="D84" s="169"/>
      <c r="E84" s="169"/>
      <c r="F84" s="214">
        <v>93.26</v>
      </c>
      <c r="G84" s="214">
        <v>0</v>
      </c>
      <c r="H84" s="214">
        <v>33.109920696610253</v>
      </c>
      <c r="I84" s="170" t="s">
        <v>1767</v>
      </c>
      <c r="J84" s="214"/>
      <c r="K84" s="214"/>
      <c r="L84" s="225">
        <v>2.93E-2</v>
      </c>
      <c r="M84" s="170" t="s">
        <v>1767</v>
      </c>
    </row>
    <row r="85" spans="2:13" ht="17.100000000000001" customHeight="1" x14ac:dyDescent="0.3">
      <c r="B85" s="169" t="s">
        <v>1821</v>
      </c>
      <c r="C85" s="202" t="s">
        <v>72</v>
      </c>
      <c r="D85" s="169"/>
      <c r="E85" s="169"/>
      <c r="F85" s="214">
        <v>112.36</v>
      </c>
      <c r="G85" s="214">
        <v>0</v>
      </c>
      <c r="H85" s="214">
        <v>12.984539651185084</v>
      </c>
      <c r="I85" s="170" t="s">
        <v>1767</v>
      </c>
      <c r="J85" s="214">
        <v>6.19</v>
      </c>
      <c r="K85" s="214">
        <v>6.19</v>
      </c>
      <c r="L85" s="219">
        <v>0</v>
      </c>
      <c r="M85" s="170" t="s">
        <v>1767</v>
      </c>
    </row>
    <row r="86" spans="2:13" s="207" customFormat="1" ht="17.100000000000001" customHeight="1" x14ac:dyDescent="0.3">
      <c r="B86" s="169" t="s">
        <v>13</v>
      </c>
      <c r="C86" s="202" t="s">
        <v>59</v>
      </c>
      <c r="D86" s="205"/>
      <c r="E86" s="205"/>
      <c r="F86" s="188">
        <v>0.53949999999999998</v>
      </c>
      <c r="G86" s="188">
        <v>0</v>
      </c>
      <c r="H86" s="188">
        <v>0.25734324324324326</v>
      </c>
      <c r="I86" s="170" t="s">
        <v>1767</v>
      </c>
      <c r="J86" s="188"/>
      <c r="K86" s="188">
        <v>0.5</v>
      </c>
      <c r="L86" s="219">
        <v>0</v>
      </c>
      <c r="M86" s="170" t="s">
        <v>1767</v>
      </c>
    </row>
    <row r="87" spans="2:13" ht="17.100000000000001" customHeight="1" x14ac:dyDescent="0.3">
      <c r="B87" s="169" t="s">
        <v>1822</v>
      </c>
      <c r="C87" s="202" t="s">
        <v>252</v>
      </c>
      <c r="D87" s="169"/>
      <c r="E87" s="169"/>
      <c r="F87" s="214">
        <v>326.89</v>
      </c>
      <c r="G87" s="214">
        <v>0</v>
      </c>
      <c r="H87" s="214">
        <v>249.24445786520937</v>
      </c>
      <c r="I87" s="170" t="s">
        <v>1767</v>
      </c>
      <c r="J87" s="214">
        <v>242.86</v>
      </c>
      <c r="K87" s="214">
        <v>242.86</v>
      </c>
      <c r="L87" s="219">
        <v>0</v>
      </c>
      <c r="M87" s="170" t="s">
        <v>1767</v>
      </c>
    </row>
    <row r="88" spans="2:13" s="207" customFormat="1" ht="17.100000000000001" customHeight="1" x14ac:dyDescent="0.3">
      <c r="B88" s="169" t="s">
        <v>13</v>
      </c>
      <c r="C88" s="202" t="s">
        <v>59</v>
      </c>
      <c r="D88" s="205"/>
      <c r="E88" s="205"/>
      <c r="F88" s="188">
        <v>0.53949999999999998</v>
      </c>
      <c r="G88" s="188">
        <v>0</v>
      </c>
      <c r="H88" s="188">
        <v>0.48645183422427296</v>
      </c>
      <c r="I88" s="170" t="s">
        <v>1767</v>
      </c>
      <c r="J88" s="188">
        <v>0.46</v>
      </c>
      <c r="K88" s="188">
        <v>0.46</v>
      </c>
      <c r="L88" s="219">
        <v>0</v>
      </c>
      <c r="M88" s="170" t="s">
        <v>1767</v>
      </c>
    </row>
    <row r="89" spans="2:13" ht="17.100000000000001" customHeight="1" x14ac:dyDescent="0.3">
      <c r="B89" s="169" t="s">
        <v>1823</v>
      </c>
      <c r="C89" s="202" t="s">
        <v>252</v>
      </c>
      <c r="D89" s="169"/>
      <c r="E89" s="169"/>
      <c r="F89" s="214">
        <v>18.07</v>
      </c>
      <c r="G89" s="214">
        <v>0</v>
      </c>
      <c r="H89" s="214">
        <v>0.59175675675675676</v>
      </c>
      <c r="I89" s="170" t="s">
        <v>1767</v>
      </c>
      <c r="J89" s="214"/>
      <c r="K89" s="179"/>
      <c r="L89" s="219">
        <v>0</v>
      </c>
      <c r="M89" s="170" t="s">
        <v>1767</v>
      </c>
    </row>
    <row r="90" spans="2:13" s="207" customFormat="1" ht="17.100000000000001" customHeight="1" x14ac:dyDescent="0.3">
      <c r="B90" s="169" t="s">
        <v>13</v>
      </c>
      <c r="C90" s="202" t="s">
        <v>59</v>
      </c>
      <c r="D90" s="205"/>
      <c r="E90" s="205"/>
      <c r="F90" s="188">
        <v>0.5</v>
      </c>
      <c r="G90" s="188">
        <v>0</v>
      </c>
      <c r="H90" s="188">
        <v>1.6422972972972974E-2</v>
      </c>
      <c r="I90" s="170" t="s">
        <v>1767</v>
      </c>
      <c r="J90" s="188"/>
      <c r="K90" s="179"/>
      <c r="L90" s="219">
        <v>0</v>
      </c>
      <c r="M90" s="170" t="s">
        <v>1767</v>
      </c>
    </row>
    <row r="91" spans="2:13" ht="17.100000000000001" customHeight="1" x14ac:dyDescent="0.3">
      <c r="B91" s="169" t="s">
        <v>1824</v>
      </c>
      <c r="C91" s="202" t="s">
        <v>252</v>
      </c>
      <c r="D91" s="169"/>
      <c r="E91" s="169"/>
      <c r="F91" s="214">
        <v>51.73</v>
      </c>
      <c r="G91" s="214">
        <v>0</v>
      </c>
      <c r="H91" s="214">
        <v>3.5640000000000001</v>
      </c>
      <c r="I91" s="170" t="s">
        <v>1767</v>
      </c>
      <c r="J91" s="214"/>
      <c r="K91" s="179"/>
      <c r="L91" s="219"/>
      <c r="M91" s="170" t="s">
        <v>1767</v>
      </c>
    </row>
    <row r="92" spans="2:13" s="207" customFormat="1" ht="17.100000000000001" customHeight="1" x14ac:dyDescent="0.3">
      <c r="B92" s="169" t="s">
        <v>13</v>
      </c>
      <c r="C92" s="202" t="s">
        <v>59</v>
      </c>
      <c r="D92" s="205"/>
      <c r="E92" s="205"/>
      <c r="F92" s="188">
        <v>0.53949999999999998</v>
      </c>
      <c r="G92" s="188">
        <v>0</v>
      </c>
      <c r="H92" s="188">
        <v>0.13950533333333334</v>
      </c>
      <c r="I92" s="170" t="s">
        <v>1767</v>
      </c>
      <c r="J92" s="188"/>
      <c r="K92" s="179"/>
      <c r="L92" s="219"/>
      <c r="M92" s="170" t="s">
        <v>1767</v>
      </c>
    </row>
    <row r="93" spans="2:13" ht="17.100000000000001" customHeight="1" x14ac:dyDescent="0.3">
      <c r="B93" s="169" t="s">
        <v>1825</v>
      </c>
      <c r="C93" s="202" t="s">
        <v>252</v>
      </c>
      <c r="D93" s="169"/>
      <c r="E93" s="169"/>
      <c r="F93" s="214">
        <v>8.83</v>
      </c>
      <c r="G93" s="214">
        <v>0</v>
      </c>
      <c r="H93" s="214">
        <v>0.4027027027027027</v>
      </c>
      <c r="I93" s="170" t="s">
        <v>1767</v>
      </c>
      <c r="J93" s="214"/>
      <c r="K93" s="179"/>
      <c r="L93" s="219"/>
      <c r="M93" s="170" t="s">
        <v>1767</v>
      </c>
    </row>
    <row r="94" spans="2:13" s="207" customFormat="1" ht="17.100000000000001" customHeight="1" x14ac:dyDescent="0.3">
      <c r="B94" s="169" t="s">
        <v>13</v>
      </c>
      <c r="C94" s="202" t="s">
        <v>59</v>
      </c>
      <c r="D94" s="205"/>
      <c r="E94" s="205"/>
      <c r="F94" s="188">
        <v>0.5</v>
      </c>
      <c r="G94" s="188">
        <v>0</v>
      </c>
      <c r="H94" s="188">
        <v>1.5972972972972972E-2</v>
      </c>
      <c r="I94" s="170" t="s">
        <v>1767</v>
      </c>
      <c r="J94" s="188"/>
      <c r="K94" s="179"/>
      <c r="L94" s="219"/>
      <c r="M94" s="170" t="s">
        <v>1767</v>
      </c>
    </row>
    <row r="95" spans="2:13" s="207" customFormat="1" ht="17.100000000000001" customHeight="1" x14ac:dyDescent="0.3">
      <c r="B95" s="169" t="s">
        <v>129</v>
      </c>
      <c r="C95" s="202" t="s">
        <v>111</v>
      </c>
      <c r="D95" s="205"/>
      <c r="E95" s="205"/>
      <c r="F95" s="188"/>
      <c r="G95" s="188"/>
      <c r="H95" s="188"/>
      <c r="I95" s="170" t="s">
        <v>1767</v>
      </c>
      <c r="J95" s="214"/>
      <c r="K95" s="179"/>
      <c r="L95" s="219"/>
      <c r="M95" s="170" t="s">
        <v>1767</v>
      </c>
    </row>
    <row r="96" spans="2:13" ht="17.100000000000001" customHeight="1" x14ac:dyDescent="0.3">
      <c r="B96" s="169" t="s">
        <v>1826</v>
      </c>
      <c r="C96" s="202" t="s">
        <v>252</v>
      </c>
      <c r="D96" s="169"/>
      <c r="E96" s="169"/>
      <c r="F96" s="214">
        <v>17.72</v>
      </c>
      <c r="G96" s="214">
        <v>0</v>
      </c>
      <c r="H96" s="214">
        <v>0.83733333333333326</v>
      </c>
      <c r="I96" s="170" t="s">
        <v>1767</v>
      </c>
      <c r="J96" s="214"/>
      <c r="K96" s="179"/>
      <c r="L96" s="219"/>
      <c r="M96" s="170" t="s">
        <v>1767</v>
      </c>
    </row>
    <row r="97" spans="2:13" s="207" customFormat="1" ht="17.100000000000001" customHeight="1" x14ac:dyDescent="0.3">
      <c r="B97" s="169" t="s">
        <v>13</v>
      </c>
      <c r="C97" s="202" t="s">
        <v>59</v>
      </c>
      <c r="D97" s="205"/>
      <c r="E97" s="205"/>
      <c r="F97" s="188">
        <v>0.41</v>
      </c>
      <c r="G97" s="188">
        <v>0</v>
      </c>
      <c r="H97" s="188">
        <v>5.7466666666666673E-2</v>
      </c>
      <c r="I97" s="170" t="s">
        <v>1767</v>
      </c>
      <c r="J97" s="188"/>
      <c r="K97" s="179"/>
      <c r="L97" s="219"/>
      <c r="M97" s="170" t="s">
        <v>1767</v>
      </c>
    </row>
    <row r="98" spans="2:13" s="207" customFormat="1" ht="17.100000000000001" customHeight="1" x14ac:dyDescent="0.3">
      <c r="B98" s="169" t="s">
        <v>129</v>
      </c>
      <c r="C98" s="202" t="s">
        <v>111</v>
      </c>
      <c r="D98" s="205"/>
      <c r="E98" s="205"/>
      <c r="F98" s="188"/>
      <c r="G98" s="188"/>
      <c r="H98" s="188"/>
      <c r="I98" s="170" t="s">
        <v>1767</v>
      </c>
      <c r="J98" s="214"/>
      <c r="K98" s="179"/>
      <c r="L98" s="219"/>
      <c r="M98" s="170" t="s">
        <v>1767</v>
      </c>
    </row>
    <row r="99" spans="2:13" ht="17.100000000000001" customHeight="1" x14ac:dyDescent="0.3">
      <c r="B99" s="169" t="s">
        <v>1827</v>
      </c>
      <c r="C99" s="202" t="s">
        <v>252</v>
      </c>
      <c r="D99" s="169"/>
      <c r="E99" s="169"/>
      <c r="F99" s="214">
        <v>0.63</v>
      </c>
      <c r="G99" s="214">
        <v>0</v>
      </c>
      <c r="H99" s="214">
        <v>3.4896284598095399E-2</v>
      </c>
      <c r="I99" s="170" t="s">
        <v>1767</v>
      </c>
      <c r="J99" s="214">
        <v>0.14000000000000001</v>
      </c>
      <c r="K99" s="214">
        <v>0.14000000000000001</v>
      </c>
      <c r="L99" s="219">
        <v>0</v>
      </c>
      <c r="M99" s="170" t="s">
        <v>1767</v>
      </c>
    </row>
    <row r="100" spans="2:13" s="207" customFormat="1" ht="17.100000000000001" customHeight="1" x14ac:dyDescent="0.3">
      <c r="B100" s="169" t="s">
        <v>13</v>
      </c>
      <c r="C100" s="202" t="s">
        <v>59</v>
      </c>
      <c r="D100" s="205"/>
      <c r="E100" s="205"/>
      <c r="F100" s="188">
        <v>0.626</v>
      </c>
      <c r="G100" s="188">
        <v>0</v>
      </c>
      <c r="H100" s="188">
        <v>0.24087999999999984</v>
      </c>
      <c r="I100" s="170" t="s">
        <v>1767</v>
      </c>
      <c r="J100" s="188">
        <v>0.45</v>
      </c>
      <c r="K100" s="188">
        <v>0.45</v>
      </c>
      <c r="L100" s="219"/>
      <c r="M100" s="170" t="s">
        <v>1767</v>
      </c>
    </row>
    <row r="101" spans="2:13" s="207" customFormat="1" ht="17.100000000000001" customHeight="1" x14ac:dyDescent="0.3">
      <c r="B101" s="169" t="s">
        <v>129</v>
      </c>
      <c r="C101" s="202" t="s">
        <v>111</v>
      </c>
      <c r="D101" s="205"/>
      <c r="E101" s="205"/>
      <c r="F101" s="188"/>
      <c r="G101" s="188"/>
      <c r="H101" s="188"/>
      <c r="I101" s="170" t="s">
        <v>1767</v>
      </c>
      <c r="J101" s="214">
        <v>29.6</v>
      </c>
      <c r="K101" s="214">
        <v>29.6</v>
      </c>
      <c r="L101" s="219"/>
      <c r="M101" s="170" t="s">
        <v>1767</v>
      </c>
    </row>
    <row r="102" spans="2:13" ht="17.100000000000001" customHeight="1" x14ac:dyDescent="0.3">
      <c r="B102" s="169" t="s">
        <v>1828</v>
      </c>
      <c r="C102" s="202" t="s">
        <v>252</v>
      </c>
      <c r="D102" s="169"/>
      <c r="E102" s="169"/>
      <c r="F102" s="214">
        <v>0.04</v>
      </c>
      <c r="G102" s="214">
        <v>0</v>
      </c>
      <c r="H102" s="214">
        <v>5.3333333333333336E-4</v>
      </c>
      <c r="I102" s="170" t="s">
        <v>1767</v>
      </c>
      <c r="J102" s="214"/>
      <c r="K102" s="214"/>
      <c r="L102" s="219">
        <v>0</v>
      </c>
      <c r="M102" s="170" t="s">
        <v>1767</v>
      </c>
    </row>
    <row r="103" spans="2:13" s="207" customFormat="1" ht="17.100000000000001" customHeight="1" x14ac:dyDescent="0.3">
      <c r="B103" s="169" t="s">
        <v>13</v>
      </c>
      <c r="C103" s="202" t="s">
        <v>59</v>
      </c>
      <c r="D103" s="205"/>
      <c r="E103" s="205"/>
      <c r="F103" s="188">
        <v>0.3</v>
      </c>
      <c r="G103" s="188">
        <v>0</v>
      </c>
      <c r="H103" s="188">
        <v>4.0000000000000001E-3</v>
      </c>
      <c r="I103" s="170" t="s">
        <v>1767</v>
      </c>
      <c r="J103" s="188"/>
      <c r="K103" s="188"/>
      <c r="L103" s="219"/>
      <c r="M103" s="170" t="s">
        <v>1767</v>
      </c>
    </row>
    <row r="104" spans="2:13" s="207" customFormat="1" ht="17.100000000000001" customHeight="1" x14ac:dyDescent="0.3">
      <c r="B104" s="169" t="s">
        <v>129</v>
      </c>
      <c r="C104" s="202" t="s">
        <v>111</v>
      </c>
      <c r="D104" s="205"/>
      <c r="E104" s="205"/>
      <c r="F104" s="188"/>
      <c r="G104" s="188"/>
      <c r="H104" s="188"/>
      <c r="I104" s="170" t="s">
        <v>1767</v>
      </c>
      <c r="J104" s="188"/>
      <c r="K104" s="188"/>
      <c r="L104" s="219"/>
      <c r="M104" s="170" t="s">
        <v>1767</v>
      </c>
    </row>
    <row r="105" spans="2:13" ht="17.100000000000001" customHeight="1" x14ac:dyDescent="0.3">
      <c r="B105" s="169" t="s">
        <v>114</v>
      </c>
      <c r="C105" s="202" t="s">
        <v>256</v>
      </c>
      <c r="D105" s="169"/>
      <c r="E105" s="169"/>
      <c r="F105" s="214">
        <v>0.42</v>
      </c>
      <c r="G105" s="214">
        <v>0</v>
      </c>
      <c r="H105" s="214">
        <v>6.266722526134455E-2</v>
      </c>
      <c r="I105" s="170" t="s">
        <v>1767</v>
      </c>
      <c r="J105" s="214"/>
      <c r="K105" s="214"/>
      <c r="L105" s="219">
        <v>-1.6999999999999999E-3</v>
      </c>
      <c r="M105" s="170" t="s">
        <v>1767</v>
      </c>
    </row>
    <row r="106" spans="2:13" ht="17.100000000000001" customHeight="1" x14ac:dyDescent="0.3">
      <c r="B106" s="169" t="s">
        <v>532</v>
      </c>
      <c r="C106" s="202" t="s">
        <v>256</v>
      </c>
      <c r="D106" s="169"/>
      <c r="E106" s="169"/>
      <c r="F106" s="214">
        <v>2.0699999999999998</v>
      </c>
      <c r="G106" s="214">
        <v>0</v>
      </c>
      <c r="H106" s="214">
        <v>4.4414940043352211E-2</v>
      </c>
      <c r="I106" s="170" t="s">
        <v>1767</v>
      </c>
      <c r="J106" s="214"/>
      <c r="K106" s="214"/>
      <c r="L106" s="219">
        <v>0</v>
      </c>
      <c r="M106" s="170" t="s">
        <v>1767</v>
      </c>
    </row>
    <row r="107" spans="2:13" ht="17.100000000000001" customHeight="1" x14ac:dyDescent="0.3">
      <c r="B107" s="169" t="s">
        <v>255</v>
      </c>
      <c r="C107" s="202" t="s">
        <v>256</v>
      </c>
      <c r="D107" s="169"/>
      <c r="E107" s="169"/>
      <c r="F107" s="214">
        <v>0.76</v>
      </c>
      <c r="G107" s="214">
        <v>0</v>
      </c>
      <c r="H107" s="214">
        <v>1.0134418762660951E-2</v>
      </c>
      <c r="I107" s="170" t="s">
        <v>1767</v>
      </c>
      <c r="J107" s="214"/>
      <c r="K107" s="214"/>
      <c r="L107" s="219">
        <v>0</v>
      </c>
      <c r="M107" s="170" t="s">
        <v>1767</v>
      </c>
    </row>
    <row r="108" spans="2:13" ht="17.100000000000001" customHeight="1" x14ac:dyDescent="0.3">
      <c r="B108" s="169" t="s">
        <v>116</v>
      </c>
      <c r="C108" s="202" t="s">
        <v>257</v>
      </c>
      <c r="D108" s="169"/>
      <c r="E108" s="169"/>
      <c r="F108" s="214">
        <v>0</v>
      </c>
      <c r="G108" s="214">
        <v>0</v>
      </c>
      <c r="H108" s="214">
        <v>0</v>
      </c>
      <c r="I108" s="170" t="s">
        <v>1767</v>
      </c>
      <c r="J108" s="214"/>
      <c r="K108" s="214"/>
      <c r="L108" s="219">
        <v>0</v>
      </c>
      <c r="M108" s="170" t="s">
        <v>1767</v>
      </c>
    </row>
    <row r="109" spans="2:13" ht="17.100000000000001" customHeight="1" x14ac:dyDescent="0.3">
      <c r="B109" s="169" t="s">
        <v>173</v>
      </c>
      <c r="C109" s="202" t="s">
        <v>174</v>
      </c>
      <c r="D109" s="169"/>
      <c r="E109" s="169"/>
      <c r="F109" s="214">
        <v>0</v>
      </c>
      <c r="G109" s="214">
        <v>0</v>
      </c>
      <c r="H109" s="214">
        <v>0</v>
      </c>
      <c r="I109" s="170" t="s">
        <v>1767</v>
      </c>
      <c r="J109" s="214"/>
      <c r="K109" s="214"/>
      <c r="L109" s="219">
        <v>0</v>
      </c>
      <c r="M109" s="170" t="s">
        <v>1767</v>
      </c>
    </row>
    <row r="110" spans="2:13" ht="17.100000000000001" customHeight="1" x14ac:dyDescent="0.3">
      <c r="B110" s="169" t="s">
        <v>115</v>
      </c>
      <c r="C110" s="202" t="s">
        <v>257</v>
      </c>
      <c r="D110" s="169"/>
      <c r="E110" s="169"/>
      <c r="F110" s="214">
        <v>0</v>
      </c>
      <c r="G110" s="214">
        <v>0</v>
      </c>
      <c r="H110" s="214">
        <v>0</v>
      </c>
      <c r="I110" s="170" t="s">
        <v>1767</v>
      </c>
      <c r="J110" s="214"/>
      <c r="K110" s="214"/>
      <c r="L110" s="219">
        <v>0</v>
      </c>
      <c r="M110" s="170" t="s">
        <v>1767</v>
      </c>
    </row>
    <row r="111" spans="2:13" ht="17.100000000000001" customHeight="1" x14ac:dyDescent="0.3">
      <c r="B111" s="169" t="s">
        <v>173</v>
      </c>
      <c r="C111" s="202" t="s">
        <v>174</v>
      </c>
      <c r="D111" s="169"/>
      <c r="E111" s="169"/>
      <c r="F111" s="214">
        <v>0</v>
      </c>
      <c r="G111" s="214">
        <v>0</v>
      </c>
      <c r="H111" s="214">
        <v>0</v>
      </c>
      <c r="I111" s="170" t="s">
        <v>1767</v>
      </c>
      <c r="J111" s="214"/>
      <c r="K111" s="214"/>
      <c r="L111" s="219">
        <v>0</v>
      </c>
      <c r="M111" s="170" t="s">
        <v>1767</v>
      </c>
    </row>
    <row r="112" spans="2:13" ht="17.100000000000001" customHeight="1" x14ac:dyDescent="0.3">
      <c r="B112" s="169" t="s">
        <v>53</v>
      </c>
      <c r="C112" s="202" t="s">
        <v>258</v>
      </c>
      <c r="D112" s="169"/>
      <c r="E112" s="169"/>
      <c r="F112" s="214">
        <v>12.9</v>
      </c>
      <c r="G112" s="214">
        <v>-1.6999999999999999E-3</v>
      </c>
      <c r="H112" s="214">
        <v>0.88746666666666674</v>
      </c>
      <c r="I112" s="170" t="s">
        <v>1767</v>
      </c>
      <c r="J112" s="214">
        <v>0.31</v>
      </c>
      <c r="K112" s="214">
        <v>0.31</v>
      </c>
      <c r="L112" s="219">
        <v>-1.6999999999999999E-3</v>
      </c>
      <c r="M112" s="170" t="s">
        <v>1767</v>
      </c>
    </row>
    <row r="113" spans="2:13" ht="17.100000000000001" customHeight="1" x14ac:dyDescent="0.3">
      <c r="B113" s="169" t="s">
        <v>54</v>
      </c>
      <c r="C113" s="202" t="s">
        <v>258</v>
      </c>
      <c r="D113" s="169"/>
      <c r="E113" s="169"/>
      <c r="F113" s="214">
        <v>0</v>
      </c>
      <c r="G113" s="214">
        <v>0</v>
      </c>
      <c r="H113" s="214">
        <v>0</v>
      </c>
      <c r="I113" s="170" t="s">
        <v>1767</v>
      </c>
      <c r="J113" s="214"/>
      <c r="K113" s="179"/>
      <c r="L113" s="219">
        <v>0</v>
      </c>
      <c r="M113" s="170" t="s">
        <v>1767</v>
      </c>
    </row>
    <row r="114" spans="2:13" ht="17.100000000000001" customHeight="1" x14ac:dyDescent="0.3">
      <c r="B114" s="169" t="s">
        <v>55</v>
      </c>
      <c r="C114" s="202" t="s">
        <v>258</v>
      </c>
      <c r="D114" s="169"/>
      <c r="E114" s="169"/>
      <c r="F114" s="214">
        <v>22.49</v>
      </c>
      <c r="G114" s="214">
        <v>0</v>
      </c>
      <c r="H114" s="214">
        <v>0.83693333333333342</v>
      </c>
      <c r="I114" s="170" t="s">
        <v>1767</v>
      </c>
      <c r="J114" s="214"/>
      <c r="K114" s="179"/>
      <c r="L114" s="219">
        <v>-8.9999999999999998E-4</v>
      </c>
      <c r="M114" s="170" t="s">
        <v>1767</v>
      </c>
    </row>
    <row r="115" spans="2:13" ht="17.100000000000001" customHeight="1" x14ac:dyDescent="0.3">
      <c r="B115" s="169" t="s">
        <v>56</v>
      </c>
      <c r="C115" s="202" t="s">
        <v>258</v>
      </c>
      <c r="D115" s="169"/>
      <c r="E115" s="169"/>
      <c r="F115" s="214">
        <v>0</v>
      </c>
      <c r="G115" s="214">
        <v>0</v>
      </c>
      <c r="H115" s="214">
        <v>0</v>
      </c>
      <c r="I115" s="170" t="s">
        <v>1767</v>
      </c>
      <c r="J115" s="214"/>
      <c r="K115" s="179"/>
      <c r="L115" s="219">
        <v>0</v>
      </c>
      <c r="M115" s="170" t="s">
        <v>1767</v>
      </c>
    </row>
    <row r="116" spans="2:13" ht="17.100000000000001" customHeight="1" x14ac:dyDescent="0.3">
      <c r="B116" s="169" t="s">
        <v>57</v>
      </c>
      <c r="C116" s="202" t="s">
        <v>258</v>
      </c>
      <c r="D116" s="169"/>
      <c r="E116" s="169"/>
      <c r="F116" s="214">
        <v>0</v>
      </c>
      <c r="G116" s="214">
        <v>0</v>
      </c>
      <c r="H116" s="214">
        <v>0</v>
      </c>
      <c r="I116" s="170" t="s">
        <v>1767</v>
      </c>
      <c r="J116" s="214"/>
      <c r="K116" s="179"/>
      <c r="L116" s="219">
        <v>0</v>
      </c>
      <c r="M116" s="170" t="s">
        <v>1767</v>
      </c>
    </row>
    <row r="117" spans="2:13" ht="17.100000000000001" customHeight="1" x14ac:dyDescent="0.3">
      <c r="B117" s="177" t="s">
        <v>175</v>
      </c>
      <c r="C117" s="228"/>
      <c r="D117" s="178"/>
      <c r="E117" s="178"/>
      <c r="F117" s="178"/>
      <c r="G117" s="178"/>
      <c r="H117" s="178"/>
      <c r="I117" s="170" t="s">
        <v>1767</v>
      </c>
      <c r="J117" s="229"/>
      <c r="K117" s="201"/>
      <c r="L117" s="230"/>
      <c r="M117" s="170" t="s">
        <v>1767</v>
      </c>
    </row>
    <row r="118" spans="2:13" ht="17.100000000000001" customHeight="1" x14ac:dyDescent="0.3">
      <c r="B118" s="177" t="s">
        <v>50</v>
      </c>
      <c r="C118" s="228"/>
      <c r="D118" s="178"/>
      <c r="E118" s="178"/>
      <c r="F118" s="178"/>
      <c r="G118" s="178"/>
      <c r="H118" s="178"/>
      <c r="I118" s="170" t="s">
        <v>1767</v>
      </c>
      <c r="J118" s="229"/>
      <c r="K118" s="201"/>
      <c r="L118" s="230"/>
      <c r="M118" s="170" t="s">
        <v>1767</v>
      </c>
    </row>
    <row r="119" spans="2:13" s="207" customFormat="1" ht="17.100000000000001" customHeight="1" x14ac:dyDescent="0.3">
      <c r="B119" s="169" t="s">
        <v>176</v>
      </c>
      <c r="C119" s="202" t="s">
        <v>59</v>
      </c>
      <c r="D119" s="205"/>
      <c r="E119" s="205"/>
      <c r="F119" s="189">
        <v>1</v>
      </c>
      <c r="G119" s="189">
        <v>0</v>
      </c>
      <c r="H119" s="189">
        <v>0.86180533333333342</v>
      </c>
      <c r="I119" s="170" t="s">
        <v>1767</v>
      </c>
      <c r="J119" s="189">
        <v>0.95420000000000005</v>
      </c>
      <c r="K119" s="189">
        <v>0.95420000000000005</v>
      </c>
      <c r="L119" s="187">
        <v>1.6999999999999999E-3</v>
      </c>
      <c r="M119" s="170" t="s">
        <v>1767</v>
      </c>
    </row>
    <row r="120" spans="2:13" s="207" customFormat="1" ht="17.100000000000001" customHeight="1" x14ac:dyDescent="0.3">
      <c r="B120" s="169" t="s">
        <v>259</v>
      </c>
      <c r="C120" s="202" t="s">
        <v>59</v>
      </c>
      <c r="D120" s="205"/>
      <c r="E120" s="205"/>
      <c r="F120" s="189">
        <v>0.78090000000000004</v>
      </c>
      <c r="G120" s="189">
        <v>0</v>
      </c>
      <c r="H120" s="231">
        <v>2.7434666666666666E-2</v>
      </c>
      <c r="I120" s="170" t="s">
        <v>1767</v>
      </c>
      <c r="J120" s="189">
        <v>4.58E-2</v>
      </c>
      <c r="K120" s="189">
        <v>4.58E-2</v>
      </c>
      <c r="L120" s="187"/>
      <c r="M120" s="170" t="s">
        <v>1767</v>
      </c>
    </row>
    <row r="121" spans="2:13" s="207" customFormat="1" ht="17.100000000000001" customHeight="1" x14ac:dyDescent="0.3">
      <c r="B121" s="169" t="s">
        <v>178</v>
      </c>
      <c r="C121" s="202" t="s">
        <v>59</v>
      </c>
      <c r="D121" s="205"/>
      <c r="E121" s="205"/>
      <c r="F121" s="189">
        <v>0</v>
      </c>
      <c r="G121" s="189">
        <v>0</v>
      </c>
      <c r="H121" s="189">
        <v>0</v>
      </c>
      <c r="I121" s="170" t="s">
        <v>1767</v>
      </c>
      <c r="J121" s="189">
        <v>0</v>
      </c>
      <c r="K121" s="189">
        <v>0</v>
      </c>
      <c r="L121" s="187"/>
      <c r="M121" s="170" t="s">
        <v>1767</v>
      </c>
    </row>
    <row r="122" spans="2:13" ht="17.100000000000001" customHeight="1" x14ac:dyDescent="0.3">
      <c r="B122" s="177" t="s">
        <v>242</v>
      </c>
      <c r="C122" s="228"/>
      <c r="D122" s="178"/>
      <c r="E122" s="178"/>
      <c r="F122" s="178"/>
      <c r="G122" s="178"/>
      <c r="H122" s="178"/>
      <c r="I122" s="170" t="s">
        <v>1767</v>
      </c>
      <c r="J122" s="178"/>
      <c r="K122" s="178"/>
      <c r="L122" s="232"/>
      <c r="M122" s="170" t="s">
        <v>1767</v>
      </c>
    </row>
    <row r="123" spans="2:13" s="207" customFormat="1" ht="17.100000000000001" customHeight="1" x14ac:dyDescent="0.3">
      <c r="B123" s="169" t="s">
        <v>176</v>
      </c>
      <c r="C123" s="202" t="s">
        <v>59</v>
      </c>
      <c r="D123" s="205"/>
      <c r="E123" s="205"/>
      <c r="F123" s="189">
        <v>1</v>
      </c>
      <c r="G123" s="189">
        <v>0</v>
      </c>
      <c r="H123" s="189">
        <v>0.91239466666666658</v>
      </c>
      <c r="I123" s="170" t="s">
        <v>1767</v>
      </c>
      <c r="J123" s="189">
        <v>0.98750000000000004</v>
      </c>
      <c r="K123" s="189">
        <v>0.98750000000000004</v>
      </c>
      <c r="L123" s="215">
        <v>2.1499999999999998E-2</v>
      </c>
      <c r="M123" s="170" t="s">
        <v>1767</v>
      </c>
    </row>
    <row r="124" spans="2:13" s="207" customFormat="1" ht="17.100000000000001" customHeight="1" x14ac:dyDescent="0.3">
      <c r="B124" s="169" t="s">
        <v>259</v>
      </c>
      <c r="C124" s="202" t="s">
        <v>59</v>
      </c>
      <c r="D124" s="205"/>
      <c r="E124" s="205"/>
      <c r="F124" s="189">
        <v>0.79779999999999995</v>
      </c>
      <c r="G124" s="189">
        <v>0</v>
      </c>
      <c r="H124" s="231">
        <v>3.6077027027027031E-2</v>
      </c>
      <c r="I124" s="170" t="s">
        <v>1767</v>
      </c>
      <c r="J124" s="189">
        <v>1.2500000000000001E-2</v>
      </c>
      <c r="K124" s="189">
        <v>1.2500000000000001E-2</v>
      </c>
      <c r="L124" s="187"/>
      <c r="M124" s="170" t="s">
        <v>1767</v>
      </c>
    </row>
    <row r="125" spans="2:13" s="207" customFormat="1" ht="17.100000000000001" customHeight="1" x14ac:dyDescent="0.3">
      <c r="B125" s="169" t="s">
        <v>178</v>
      </c>
      <c r="C125" s="202" t="s">
        <v>59</v>
      </c>
      <c r="D125" s="205"/>
      <c r="E125" s="205"/>
      <c r="F125" s="189">
        <v>0.98750000000000004</v>
      </c>
      <c r="G125" s="189">
        <v>0</v>
      </c>
      <c r="H125" s="189">
        <v>2.6036986301369865E-2</v>
      </c>
      <c r="I125" s="170" t="s">
        <v>1767</v>
      </c>
      <c r="J125" s="189">
        <v>0</v>
      </c>
      <c r="K125" s="189">
        <v>0</v>
      </c>
      <c r="L125" s="187"/>
      <c r="M125" s="170" t="s">
        <v>1767</v>
      </c>
    </row>
    <row r="126" spans="2:13" ht="17.100000000000001" customHeight="1" x14ac:dyDescent="0.3">
      <c r="B126" s="170" t="s">
        <v>1767</v>
      </c>
      <c r="C126" s="170" t="s">
        <v>1767</v>
      </c>
      <c r="D126" s="170" t="s">
        <v>1767</v>
      </c>
      <c r="E126" s="170" t="s">
        <v>1767</v>
      </c>
      <c r="F126" s="170" t="s">
        <v>1767</v>
      </c>
      <c r="G126" s="170" t="s">
        <v>1767</v>
      </c>
      <c r="H126" s="170" t="s">
        <v>1767</v>
      </c>
      <c r="I126" s="170" t="s">
        <v>1767</v>
      </c>
      <c r="J126" s="170" t="s">
        <v>1767</v>
      </c>
      <c r="K126" s="170" t="s">
        <v>1767</v>
      </c>
      <c r="L126" s="170"/>
      <c r="M126" s="170" t="s">
        <v>1767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62E9-9F48-4E6F-93CF-8746B3CF3D2D}">
  <sheetPr>
    <tabColor theme="8" tint="0.39997558519241921"/>
  </sheetPr>
  <dimension ref="A1:Q232"/>
  <sheetViews>
    <sheetView showGridLines="0" zoomScaleNormal="100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51.140625" style="29" customWidth="1"/>
    <col min="2" max="2" width="12.28515625" style="133" customWidth="1"/>
    <col min="3" max="17" width="20.7109375" style="135" customWidth="1"/>
    <col min="18" max="16384" width="9.140625" style="129"/>
  </cols>
  <sheetData>
    <row r="1" spans="1:17" s="128" customFormat="1" x14ac:dyDescent="0.25">
      <c r="A1" s="1"/>
      <c r="B1" s="8"/>
      <c r="C1" s="4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s="128" customFormat="1" x14ac:dyDescent="0.25">
      <c r="A2" s="1"/>
      <c r="B2" s="8"/>
      <c r="C2" s="119">
        <v>2020</v>
      </c>
      <c r="D2" s="119">
        <v>2020</v>
      </c>
      <c r="E2" s="119">
        <v>2020</v>
      </c>
      <c r="F2" s="119">
        <v>2019</v>
      </c>
      <c r="G2" s="119">
        <v>2019</v>
      </c>
      <c r="H2" s="119">
        <v>2020</v>
      </c>
      <c r="I2" s="119">
        <v>2020</v>
      </c>
      <c r="J2" s="119">
        <v>2020</v>
      </c>
      <c r="K2" s="119">
        <v>2020</v>
      </c>
      <c r="L2" s="119">
        <v>2019</v>
      </c>
      <c r="M2" s="119">
        <v>2019</v>
      </c>
      <c r="N2" s="119">
        <v>2019</v>
      </c>
      <c r="O2" s="119">
        <v>2019</v>
      </c>
      <c r="P2" s="119">
        <v>2019</v>
      </c>
      <c r="Q2" s="119">
        <v>2019</v>
      </c>
    </row>
    <row r="3" spans="1:17" ht="55.35" customHeight="1" x14ac:dyDescent="0.25">
      <c r="A3" s="12" t="s">
        <v>83</v>
      </c>
      <c r="B3" s="13"/>
      <c r="C3" s="18" t="s">
        <v>132</v>
      </c>
      <c r="D3" s="20" t="s">
        <v>179</v>
      </c>
      <c r="E3" s="20" t="s">
        <v>202</v>
      </c>
      <c r="F3" s="20" t="s">
        <v>196</v>
      </c>
      <c r="G3" s="20" t="s">
        <v>200</v>
      </c>
      <c r="H3" s="20" t="s">
        <v>186</v>
      </c>
      <c r="I3" s="20" t="s">
        <v>191</v>
      </c>
      <c r="J3" s="20" t="s">
        <v>206</v>
      </c>
      <c r="K3" s="20" t="s">
        <v>210</v>
      </c>
      <c r="L3" s="20" t="s">
        <v>214</v>
      </c>
      <c r="M3" s="20" t="s">
        <v>218</v>
      </c>
      <c r="N3" s="20" t="s">
        <v>222</v>
      </c>
      <c r="O3" s="20" t="s">
        <v>226</v>
      </c>
      <c r="P3" s="20" t="s">
        <v>230</v>
      </c>
      <c r="Q3" s="20" t="s">
        <v>232</v>
      </c>
    </row>
    <row r="4" spans="1:17" x14ac:dyDescent="0.25">
      <c r="A4" s="1" t="s">
        <v>84</v>
      </c>
      <c r="B4" s="8"/>
      <c r="C4" s="21" t="s">
        <v>133</v>
      </c>
      <c r="D4" s="22" t="s">
        <v>180</v>
      </c>
      <c r="E4" s="22" t="s">
        <v>203</v>
      </c>
      <c r="F4" s="22" t="s">
        <v>197</v>
      </c>
      <c r="G4" s="22" t="s">
        <v>739</v>
      </c>
      <c r="H4" s="22" t="s">
        <v>187</v>
      </c>
      <c r="I4" s="22" t="s">
        <v>192</v>
      </c>
      <c r="J4" s="22" t="s">
        <v>207</v>
      </c>
      <c r="K4" s="22" t="s">
        <v>211</v>
      </c>
      <c r="L4" s="22" t="s">
        <v>215</v>
      </c>
      <c r="M4" s="22" t="s">
        <v>219</v>
      </c>
      <c r="N4" s="22" t="s">
        <v>223</v>
      </c>
      <c r="O4" s="22" t="s">
        <v>227</v>
      </c>
      <c r="P4" s="22" t="s">
        <v>231</v>
      </c>
      <c r="Q4" s="22" t="s">
        <v>233</v>
      </c>
    </row>
    <row r="5" spans="1:17" x14ac:dyDescent="0.25">
      <c r="A5" s="1" t="s">
        <v>85</v>
      </c>
      <c r="B5" s="8"/>
      <c r="C5" s="21" t="s">
        <v>134</v>
      </c>
      <c r="D5" s="22" t="s">
        <v>181</v>
      </c>
      <c r="E5" s="22" t="s">
        <v>204</v>
      </c>
      <c r="F5" s="22" t="s">
        <v>198</v>
      </c>
      <c r="G5" s="22" t="s">
        <v>198</v>
      </c>
      <c r="H5" s="22" t="s">
        <v>188</v>
      </c>
      <c r="I5" s="22" t="s">
        <v>193</v>
      </c>
      <c r="J5" s="22" t="s">
        <v>208</v>
      </c>
      <c r="K5" s="22" t="s">
        <v>212</v>
      </c>
      <c r="L5" s="22" t="s">
        <v>216</v>
      </c>
      <c r="M5" s="22" t="s">
        <v>220</v>
      </c>
      <c r="N5" s="22" t="s">
        <v>224</v>
      </c>
      <c r="O5" s="22" t="s">
        <v>228</v>
      </c>
      <c r="P5" s="22" t="s">
        <v>228</v>
      </c>
      <c r="Q5" s="22" t="s">
        <v>234</v>
      </c>
    </row>
    <row r="6" spans="1:17" x14ac:dyDescent="0.25">
      <c r="A6" s="1" t="s">
        <v>86</v>
      </c>
      <c r="B6" s="8"/>
      <c r="C6" s="21" t="s">
        <v>134</v>
      </c>
      <c r="D6" s="22" t="s">
        <v>182</v>
      </c>
      <c r="E6" s="22" t="s">
        <v>205</v>
      </c>
      <c r="F6" s="22" t="s">
        <v>199</v>
      </c>
      <c r="G6" s="22" t="s">
        <v>199</v>
      </c>
      <c r="H6" s="22" t="s">
        <v>189</v>
      </c>
      <c r="I6" s="22" t="s">
        <v>194</v>
      </c>
      <c r="J6" s="22" t="s">
        <v>209</v>
      </c>
      <c r="K6" s="22" t="s">
        <v>213</v>
      </c>
      <c r="L6" s="22" t="s">
        <v>217</v>
      </c>
      <c r="M6" s="22" t="s">
        <v>221</v>
      </c>
      <c r="N6" s="22" t="s">
        <v>225</v>
      </c>
      <c r="O6" s="22" t="s">
        <v>229</v>
      </c>
      <c r="P6" s="22" t="s">
        <v>229</v>
      </c>
      <c r="Q6" s="22" t="s">
        <v>235</v>
      </c>
    </row>
    <row r="7" spans="1:17" x14ac:dyDescent="0.25">
      <c r="A7" s="1" t="s">
        <v>1633</v>
      </c>
      <c r="B7" s="8"/>
      <c r="C7" s="21">
        <f>VLOOKUP(C4, 'ANP Base'!$D$2:$I$370, 6, 0)</f>
        <v>33.39</v>
      </c>
      <c r="D7" s="21">
        <f>VLOOKUP(D4, 'ANP Base'!$D$2:$I$370, 6, 0)</f>
        <v>100</v>
      </c>
      <c r="E7" s="21" t="e">
        <f>VLOOKUP(E4, 'ANP Base'!$D$2:$I$370, 6, 0)</f>
        <v>#N/A</v>
      </c>
      <c r="F7" s="331">
        <v>39.590000000000003</v>
      </c>
      <c r="G7" s="21">
        <f>VLOOKUP(G4, 'ANP Base'!$D$2:$I$370, 6, 0)</f>
        <v>20.72</v>
      </c>
      <c r="H7" s="21">
        <f>VLOOKUP(H4, 'ANP Base'!$D$2:$I$370, 6, 0)</f>
        <v>31.9</v>
      </c>
      <c r="I7" s="21">
        <f>VLOOKUP(I4, 'ANP Base'!$D$2:$I$370, 6, 0)</f>
        <v>45.85</v>
      </c>
      <c r="J7" s="21">
        <f>VLOOKUP(J4, 'ANP Base'!$D$2:$I$370, 6, 0)</f>
        <v>25.66</v>
      </c>
      <c r="K7" s="21">
        <f>VLOOKUP(K4, 'ANP Base'!$D$2:$I$370, 6, 0)</f>
        <v>66.62</v>
      </c>
      <c r="L7" s="21" t="e">
        <f>VLOOKUP(L4, 'ANP Base'!$D$2:$I$370, 6, 0)</f>
        <v>#N/A</v>
      </c>
      <c r="M7" s="21">
        <f>VLOOKUP(M4, 'ANP Base'!$D$2:$I$370, 6, 0)</f>
        <v>99.74</v>
      </c>
      <c r="N7" s="21">
        <f>VLOOKUP(N4, 'ANP Base'!$D$2:$I$370, 6, 0)</f>
        <v>92.57</v>
      </c>
      <c r="O7" s="21">
        <f>VLOOKUP(O4, 'ANP Base'!$D$2:$I$370, 6, 0)</f>
        <v>22.56</v>
      </c>
      <c r="P7" s="21">
        <f>VLOOKUP(P4, 'ANP Base'!$D$2:$I$370, 6, 0)</f>
        <v>51.84</v>
      </c>
      <c r="Q7" s="21">
        <f>VLOOKUP(Q4, 'ANP Base'!$D$2:$I$370, 6, 0)</f>
        <v>37.17</v>
      </c>
    </row>
    <row r="8" spans="1:17" x14ac:dyDescent="0.25">
      <c r="A8" s="1"/>
      <c r="B8" s="8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 x14ac:dyDescent="0.25">
      <c r="A9" s="16" t="s">
        <v>87</v>
      </c>
      <c r="B9" s="17"/>
      <c r="C9" s="23">
        <v>41.6</v>
      </c>
      <c r="D9" s="23">
        <v>6.1</v>
      </c>
      <c r="E9" s="23">
        <v>35.799999999999997</v>
      </c>
      <c r="F9" s="23">
        <v>5.5</v>
      </c>
      <c r="G9" s="23">
        <v>5.2</v>
      </c>
      <c r="H9" s="23">
        <v>43.1</v>
      </c>
      <c r="I9" s="23">
        <v>5.3</v>
      </c>
      <c r="J9" s="23">
        <v>5.6</v>
      </c>
      <c r="K9" s="23">
        <v>30.1</v>
      </c>
      <c r="L9" s="23">
        <v>6.1</v>
      </c>
      <c r="M9" s="23">
        <v>5.7</v>
      </c>
      <c r="N9" s="23">
        <v>6.9</v>
      </c>
      <c r="O9" s="23">
        <v>7.2</v>
      </c>
      <c r="P9" s="23">
        <v>9.6999999999999993</v>
      </c>
      <c r="Q9" s="23">
        <v>53</v>
      </c>
    </row>
    <row r="10" spans="1:17" x14ac:dyDescent="0.25">
      <c r="A10" s="1" t="s">
        <v>88</v>
      </c>
      <c r="B10" s="8"/>
      <c r="C10" s="21">
        <v>34</v>
      </c>
      <c r="D10" s="21">
        <v>0</v>
      </c>
      <c r="E10" s="21">
        <v>29.4</v>
      </c>
      <c r="F10" s="21">
        <v>0</v>
      </c>
      <c r="G10" s="21">
        <v>0</v>
      </c>
      <c r="H10" s="21">
        <v>34.200000000000003</v>
      </c>
      <c r="I10" s="21">
        <v>0</v>
      </c>
      <c r="J10" s="21">
        <v>0</v>
      </c>
      <c r="K10" s="21">
        <v>21.1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</row>
    <row r="11" spans="1:17" x14ac:dyDescent="0.25">
      <c r="A11" s="1" t="s">
        <v>89</v>
      </c>
      <c r="B11" s="8"/>
      <c r="C11" s="21">
        <v>2.5</v>
      </c>
      <c r="D11" s="21">
        <v>0</v>
      </c>
      <c r="E11" s="21">
        <v>0.4</v>
      </c>
      <c r="F11" s="21">
        <v>0</v>
      </c>
      <c r="G11" s="21">
        <v>0</v>
      </c>
      <c r="H11" s="21">
        <v>2.5</v>
      </c>
      <c r="I11" s="21">
        <v>0</v>
      </c>
      <c r="J11" s="21">
        <v>0</v>
      </c>
      <c r="K11" s="21">
        <v>0.4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</row>
    <row r="12" spans="1:17" x14ac:dyDescent="0.25">
      <c r="A12" s="1" t="s">
        <v>90</v>
      </c>
      <c r="B12" s="8"/>
      <c r="C12" s="21">
        <v>0</v>
      </c>
      <c r="D12" s="21">
        <v>0</v>
      </c>
      <c r="E12" s="21">
        <v>1.1000000000000001</v>
      </c>
      <c r="F12" s="21">
        <v>0</v>
      </c>
      <c r="G12" s="21">
        <v>0</v>
      </c>
      <c r="H12" s="21">
        <v>1.5</v>
      </c>
      <c r="I12" s="21">
        <v>0</v>
      </c>
      <c r="J12" s="21">
        <v>0</v>
      </c>
      <c r="K12" s="21">
        <v>4.0999999999999996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</row>
    <row r="13" spans="1:17" x14ac:dyDescent="0.25">
      <c r="A13" s="1" t="s">
        <v>91</v>
      </c>
      <c r="B13" s="8"/>
      <c r="C13" s="21">
        <v>3.3</v>
      </c>
      <c r="D13" s="21">
        <v>4.3</v>
      </c>
      <c r="E13" s="21">
        <v>3.1</v>
      </c>
      <c r="F13" s="21">
        <v>3.7</v>
      </c>
      <c r="G13" s="21">
        <v>3.2</v>
      </c>
      <c r="H13" s="21">
        <v>2.9</v>
      </c>
      <c r="I13" s="21">
        <v>3.5</v>
      </c>
      <c r="J13" s="21">
        <v>3.9</v>
      </c>
      <c r="K13" s="21">
        <v>2.8</v>
      </c>
      <c r="L13" s="21">
        <v>4.3</v>
      </c>
      <c r="M13" s="21">
        <v>3.9</v>
      </c>
      <c r="N13" s="21">
        <v>5.0999999999999996</v>
      </c>
      <c r="O13" s="21">
        <v>5.4</v>
      </c>
      <c r="P13" s="21">
        <v>7.9</v>
      </c>
      <c r="Q13" s="21">
        <v>3.5</v>
      </c>
    </row>
    <row r="14" spans="1:17" x14ac:dyDescent="0.25">
      <c r="A14" s="1" t="s">
        <v>77</v>
      </c>
      <c r="B14" s="8"/>
      <c r="C14" s="21">
        <v>1.3</v>
      </c>
      <c r="D14" s="21">
        <v>1.3</v>
      </c>
      <c r="E14" s="21">
        <v>1.3</v>
      </c>
      <c r="F14" s="21">
        <v>1.3</v>
      </c>
      <c r="G14" s="21">
        <v>1.6</v>
      </c>
      <c r="H14" s="21">
        <v>1.6</v>
      </c>
      <c r="I14" s="21">
        <v>1.3</v>
      </c>
      <c r="J14" s="21">
        <v>1.3</v>
      </c>
      <c r="K14" s="21">
        <v>1.4</v>
      </c>
      <c r="L14" s="21">
        <v>1.3</v>
      </c>
      <c r="M14" s="21">
        <v>1.3</v>
      </c>
      <c r="N14" s="21">
        <v>1.3</v>
      </c>
      <c r="O14" s="21">
        <v>1.3</v>
      </c>
      <c r="P14" s="21">
        <v>1.3</v>
      </c>
      <c r="Q14" s="21">
        <v>1.3</v>
      </c>
    </row>
    <row r="15" spans="1:17" x14ac:dyDescent="0.25">
      <c r="A15" s="1" t="s">
        <v>78</v>
      </c>
      <c r="B15" s="8"/>
      <c r="C15" s="21">
        <v>0.4</v>
      </c>
      <c r="D15" s="21">
        <v>0.4</v>
      </c>
      <c r="E15" s="21">
        <v>0.4</v>
      </c>
      <c r="F15" s="21">
        <v>0.4</v>
      </c>
      <c r="G15" s="21">
        <v>0.4</v>
      </c>
      <c r="H15" s="21">
        <v>0.4</v>
      </c>
      <c r="I15" s="21">
        <v>0.4</v>
      </c>
      <c r="J15" s="21">
        <v>0.4</v>
      </c>
      <c r="K15" s="21">
        <v>0.4</v>
      </c>
      <c r="L15" s="21">
        <v>0.4</v>
      </c>
      <c r="M15" s="21">
        <v>0.4</v>
      </c>
      <c r="N15" s="21">
        <v>0.4</v>
      </c>
      <c r="O15" s="21">
        <v>0.4</v>
      </c>
      <c r="P15" s="21">
        <v>0.4</v>
      </c>
      <c r="Q15" s="21">
        <v>0.4</v>
      </c>
    </row>
    <row r="16" spans="1:17" x14ac:dyDescent="0.25">
      <c r="A16" s="1"/>
      <c r="B16" s="8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x14ac:dyDescent="0.25">
      <c r="A17" s="16" t="s">
        <v>92</v>
      </c>
      <c r="B17" s="17"/>
      <c r="C17" s="23">
        <v>44.9</v>
      </c>
      <c r="D17" s="23">
        <v>80.400000000000006</v>
      </c>
      <c r="E17" s="23">
        <v>50.7</v>
      </c>
      <c r="F17" s="23">
        <v>81</v>
      </c>
      <c r="G17" s="23">
        <v>81.3</v>
      </c>
      <c r="H17" s="23">
        <v>43.4</v>
      </c>
      <c r="I17" s="23">
        <v>81.2</v>
      </c>
      <c r="J17" s="23">
        <v>80.900000000000006</v>
      </c>
      <c r="K17" s="23">
        <v>56.4</v>
      </c>
      <c r="L17" s="23">
        <v>80.400000000000006</v>
      </c>
      <c r="M17" s="23">
        <v>80.8</v>
      </c>
      <c r="N17" s="23">
        <v>79.599999999999994</v>
      </c>
      <c r="O17" s="23">
        <v>79.3</v>
      </c>
      <c r="P17" s="23">
        <v>76.8</v>
      </c>
      <c r="Q17" s="23">
        <v>81.2</v>
      </c>
    </row>
    <row r="18" spans="1:17" x14ac:dyDescent="0.25">
      <c r="A18" s="1" t="s">
        <v>93</v>
      </c>
      <c r="B18" s="8"/>
      <c r="C18" s="21">
        <v>86.5</v>
      </c>
      <c r="D18" s="21">
        <v>86.5</v>
      </c>
      <c r="E18" s="21">
        <v>86.5</v>
      </c>
      <c r="F18" s="21">
        <v>86.5</v>
      </c>
      <c r="G18" s="21">
        <v>86.5</v>
      </c>
      <c r="H18" s="21">
        <v>86.5</v>
      </c>
      <c r="I18" s="21">
        <v>86.5</v>
      </c>
      <c r="J18" s="21">
        <v>86.5</v>
      </c>
      <c r="K18" s="21">
        <v>86.5</v>
      </c>
      <c r="L18" s="21">
        <v>86.5</v>
      </c>
      <c r="M18" s="21">
        <v>86.5</v>
      </c>
      <c r="N18" s="21">
        <v>86.5</v>
      </c>
      <c r="O18" s="21">
        <v>86.5</v>
      </c>
      <c r="P18" s="21">
        <v>86.5</v>
      </c>
      <c r="Q18" s="21">
        <v>86.5</v>
      </c>
    </row>
    <row r="19" spans="1:17" x14ac:dyDescent="0.25">
      <c r="A19" s="1" t="s">
        <v>94</v>
      </c>
      <c r="B19" s="8" t="s">
        <v>59</v>
      </c>
      <c r="C19" s="21">
        <v>52</v>
      </c>
      <c r="D19" s="21">
        <v>93</v>
      </c>
      <c r="E19" s="21">
        <v>59</v>
      </c>
      <c r="F19" s="21">
        <v>94</v>
      </c>
      <c r="G19" s="21">
        <v>94</v>
      </c>
      <c r="H19" s="21">
        <v>50</v>
      </c>
      <c r="I19" s="21">
        <v>94</v>
      </c>
      <c r="J19" s="21">
        <v>93</v>
      </c>
      <c r="K19" s="21">
        <v>65</v>
      </c>
      <c r="L19" s="21">
        <v>93</v>
      </c>
      <c r="M19" s="21">
        <v>93</v>
      </c>
      <c r="N19" s="21">
        <v>93</v>
      </c>
      <c r="O19" s="21">
        <v>92</v>
      </c>
      <c r="P19" s="21">
        <v>89</v>
      </c>
      <c r="Q19" s="21">
        <v>94</v>
      </c>
    </row>
    <row r="20" spans="1:17" x14ac:dyDescent="0.25">
      <c r="A20" s="1"/>
      <c r="B20" s="8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x14ac:dyDescent="0.25">
      <c r="A21" s="3" t="s">
        <v>0</v>
      </c>
      <c r="B21" s="9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17" x14ac:dyDescent="0.25">
      <c r="A22" s="3"/>
      <c r="B22" s="9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s="130" customFormat="1" x14ac:dyDescent="0.25">
      <c r="A23" s="2" t="s">
        <v>1</v>
      </c>
      <c r="B23" s="1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spans="1:17" x14ac:dyDescent="0.25">
      <c r="A24" s="1" t="s">
        <v>2</v>
      </c>
      <c r="B24" s="8" t="s">
        <v>8</v>
      </c>
      <c r="C24" s="21">
        <v>646292.98</v>
      </c>
      <c r="D24" s="21">
        <v>0</v>
      </c>
      <c r="E24" s="21">
        <v>47203.8</v>
      </c>
      <c r="F24" s="21">
        <v>0</v>
      </c>
      <c r="G24" s="21">
        <v>0</v>
      </c>
      <c r="H24" s="21">
        <v>381568.29</v>
      </c>
      <c r="I24" s="21">
        <v>0</v>
      </c>
      <c r="J24" s="21">
        <v>0</v>
      </c>
      <c r="K24" s="21">
        <v>614380.52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</row>
    <row r="25" spans="1:17" x14ac:dyDescent="0.25">
      <c r="A25" s="1" t="s">
        <v>190</v>
      </c>
      <c r="B25" s="8" t="s">
        <v>95</v>
      </c>
      <c r="C25" s="21">
        <v>2132775.14</v>
      </c>
      <c r="D25" s="21">
        <v>0</v>
      </c>
      <c r="E25" s="21">
        <v>168679.45</v>
      </c>
      <c r="F25" s="21">
        <v>0</v>
      </c>
      <c r="G25" s="21">
        <v>0</v>
      </c>
      <c r="H25" s="21">
        <v>1267146</v>
      </c>
      <c r="I25" s="21">
        <v>0</v>
      </c>
      <c r="J25" s="21">
        <v>0</v>
      </c>
      <c r="K25" s="21">
        <v>2084118.88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</row>
    <row r="26" spans="1:17" x14ac:dyDescent="0.25">
      <c r="A26" s="1" t="s">
        <v>4</v>
      </c>
      <c r="B26" s="8" t="s">
        <v>95</v>
      </c>
      <c r="C26" s="21">
        <v>632494.92000000004</v>
      </c>
      <c r="D26" s="21">
        <v>0</v>
      </c>
      <c r="E26" s="21">
        <v>82479.59</v>
      </c>
      <c r="F26" s="21">
        <v>0</v>
      </c>
      <c r="G26" s="21">
        <v>0</v>
      </c>
      <c r="H26" s="21">
        <v>357349.46</v>
      </c>
      <c r="I26" s="21">
        <v>0</v>
      </c>
      <c r="J26" s="21">
        <v>0</v>
      </c>
      <c r="K26" s="21">
        <v>373357.17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</row>
    <row r="27" spans="1:17" x14ac:dyDescent="0.25">
      <c r="A27" s="1" t="s">
        <v>13</v>
      </c>
      <c r="B27" s="8" t="s">
        <v>59</v>
      </c>
      <c r="C27" s="26">
        <v>13</v>
      </c>
      <c r="D27" s="21">
        <v>0</v>
      </c>
      <c r="E27" s="21">
        <v>14</v>
      </c>
      <c r="F27" s="21">
        <v>0</v>
      </c>
      <c r="G27" s="21">
        <v>0</v>
      </c>
      <c r="H27" s="21">
        <v>13</v>
      </c>
      <c r="I27" s="21">
        <v>0</v>
      </c>
      <c r="J27" s="21">
        <v>0</v>
      </c>
      <c r="K27" s="21">
        <v>14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</row>
    <row r="28" spans="1:17" x14ac:dyDescent="0.25">
      <c r="A28" s="1"/>
      <c r="B28" s="8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17" s="130" customFormat="1" x14ac:dyDescent="0.25">
      <c r="A29" s="2" t="s">
        <v>16</v>
      </c>
      <c r="B29" s="10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pans="1:17" x14ac:dyDescent="0.25">
      <c r="A30" s="1" t="s">
        <v>17</v>
      </c>
      <c r="B30" s="8" t="s">
        <v>97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</row>
    <row r="31" spans="1:17" x14ac:dyDescent="0.25">
      <c r="A31" s="1" t="s">
        <v>18</v>
      </c>
      <c r="B31" s="8" t="s">
        <v>97</v>
      </c>
      <c r="C31" s="21">
        <v>546.6</v>
      </c>
      <c r="D31" s="21">
        <v>0</v>
      </c>
      <c r="E31" s="21">
        <v>546.6</v>
      </c>
      <c r="F31" s="21">
        <v>0</v>
      </c>
      <c r="G31" s="21">
        <v>0</v>
      </c>
      <c r="H31" s="21">
        <v>546.6</v>
      </c>
      <c r="I31" s="21">
        <v>0</v>
      </c>
      <c r="J31" s="21">
        <v>0</v>
      </c>
      <c r="K31" s="21">
        <v>398.5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</row>
    <row r="32" spans="1:17" x14ac:dyDescent="0.25">
      <c r="A32" s="1" t="s">
        <v>19</v>
      </c>
      <c r="B32" s="8" t="s">
        <v>97</v>
      </c>
      <c r="C32" s="21">
        <v>90.6</v>
      </c>
      <c r="D32" s="21">
        <v>0</v>
      </c>
      <c r="E32" s="21">
        <v>90.6</v>
      </c>
      <c r="F32" s="21">
        <v>0</v>
      </c>
      <c r="G32" s="21">
        <v>0</v>
      </c>
      <c r="H32" s="21">
        <v>90.6</v>
      </c>
      <c r="I32" s="21">
        <v>0</v>
      </c>
      <c r="J32" s="21">
        <v>0</v>
      </c>
      <c r="K32" s="21">
        <v>66.05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</row>
    <row r="33" spans="1:17" x14ac:dyDescent="0.25">
      <c r="A33" s="1"/>
      <c r="B33" s="8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 s="130" customFormat="1" x14ac:dyDescent="0.25">
      <c r="A34" s="2" t="s">
        <v>98</v>
      </c>
      <c r="B34" s="10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x14ac:dyDescent="0.25">
      <c r="A35" s="1" t="s">
        <v>98</v>
      </c>
      <c r="B35" s="8" t="s">
        <v>97</v>
      </c>
      <c r="C35" s="21">
        <v>36.159999999999997</v>
      </c>
      <c r="D35" s="21">
        <v>0</v>
      </c>
      <c r="E35" s="21">
        <v>39.159999999999997</v>
      </c>
      <c r="F35" s="21">
        <v>0</v>
      </c>
      <c r="G35" s="21">
        <v>0</v>
      </c>
      <c r="H35" s="21">
        <v>39.159999999999997</v>
      </c>
      <c r="I35" s="21">
        <v>0</v>
      </c>
      <c r="J35" s="21">
        <v>0</v>
      </c>
      <c r="K35" s="21">
        <v>28.55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</row>
    <row r="36" spans="1:17" x14ac:dyDescent="0.25">
      <c r="A36" s="1"/>
      <c r="B36" s="8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30" customFormat="1" x14ac:dyDescent="0.25">
      <c r="A37" s="2" t="s">
        <v>20</v>
      </c>
      <c r="B37" s="10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pans="1:17" x14ac:dyDescent="0.25">
      <c r="A38" s="1" t="s">
        <v>21</v>
      </c>
      <c r="B38" s="8" t="s">
        <v>99</v>
      </c>
      <c r="C38" s="21">
        <v>5.55</v>
      </c>
      <c r="D38" s="21">
        <v>0</v>
      </c>
      <c r="E38" s="21">
        <v>5.55</v>
      </c>
      <c r="F38" s="21">
        <v>0</v>
      </c>
      <c r="G38" s="21">
        <v>0</v>
      </c>
      <c r="H38" s="21">
        <v>5.55</v>
      </c>
      <c r="I38" s="21">
        <v>0</v>
      </c>
      <c r="J38" s="21">
        <v>0</v>
      </c>
      <c r="K38" s="21">
        <v>4.05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</row>
    <row r="39" spans="1:17" x14ac:dyDescent="0.25">
      <c r="A39" s="1" t="s">
        <v>22</v>
      </c>
      <c r="B39" s="8" t="s">
        <v>99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</row>
    <row r="40" spans="1:17" x14ac:dyDescent="0.25">
      <c r="A40" s="1" t="s">
        <v>22</v>
      </c>
      <c r="B40" s="8" t="s">
        <v>100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</row>
    <row r="41" spans="1:17" x14ac:dyDescent="0.25">
      <c r="A41" s="1" t="s">
        <v>23</v>
      </c>
      <c r="B41" s="8" t="s">
        <v>99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</row>
    <row r="42" spans="1:17" x14ac:dyDescent="0.25">
      <c r="A42" s="1" t="s">
        <v>23</v>
      </c>
      <c r="B42" s="8" t="s">
        <v>100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</row>
    <row r="43" spans="1:17" x14ac:dyDescent="0.25">
      <c r="A43" s="1" t="s">
        <v>24</v>
      </c>
      <c r="B43" s="8" t="s">
        <v>100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</row>
    <row r="44" spans="1:17" x14ac:dyDescent="0.25">
      <c r="A44" s="1" t="s">
        <v>25</v>
      </c>
      <c r="B44" s="8" t="s">
        <v>99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</row>
    <row r="45" spans="1:17" x14ac:dyDescent="0.25">
      <c r="A45" s="1" t="s">
        <v>60</v>
      </c>
      <c r="B45" s="8" t="s">
        <v>99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</row>
    <row r="46" spans="1:17" x14ac:dyDescent="0.25">
      <c r="A46" s="1" t="s">
        <v>61</v>
      </c>
      <c r="B46" s="8" t="s">
        <v>99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</row>
    <row r="47" spans="1:17" x14ac:dyDescent="0.25">
      <c r="A47" s="1" t="s">
        <v>26</v>
      </c>
      <c r="B47" s="8" t="s">
        <v>99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</row>
    <row r="48" spans="1:17" x14ac:dyDescent="0.25">
      <c r="A48" s="1" t="s">
        <v>27</v>
      </c>
      <c r="B48" s="8" t="s">
        <v>100</v>
      </c>
      <c r="C48" s="21">
        <v>58.77</v>
      </c>
      <c r="D48" s="21">
        <v>0</v>
      </c>
      <c r="E48" s="21">
        <v>58.77</v>
      </c>
      <c r="F48" s="21">
        <v>0</v>
      </c>
      <c r="G48" s="21">
        <v>0</v>
      </c>
      <c r="H48" s="21">
        <v>58.77</v>
      </c>
      <c r="I48" s="21">
        <v>0</v>
      </c>
      <c r="J48" s="21">
        <v>0</v>
      </c>
      <c r="K48" s="21">
        <v>42.85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</row>
    <row r="49" spans="1:17" x14ac:dyDescent="0.25">
      <c r="A49" s="1" t="s">
        <v>28</v>
      </c>
      <c r="B49" s="8" t="s">
        <v>100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</row>
    <row r="50" spans="1:17" x14ac:dyDescent="0.25">
      <c r="A50" s="1" t="s">
        <v>29</v>
      </c>
      <c r="B50" s="8" t="s">
        <v>100</v>
      </c>
      <c r="C50" s="21">
        <v>51.8</v>
      </c>
      <c r="D50" s="21">
        <v>0</v>
      </c>
      <c r="E50" s="21">
        <v>51.8</v>
      </c>
      <c r="F50" s="21">
        <v>0</v>
      </c>
      <c r="G50" s="21">
        <v>0</v>
      </c>
      <c r="H50" s="21">
        <v>51.8</v>
      </c>
      <c r="I50" s="21">
        <v>0</v>
      </c>
      <c r="J50" s="21">
        <v>0</v>
      </c>
      <c r="K50" s="21">
        <v>37.76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</row>
    <row r="51" spans="1:17" x14ac:dyDescent="0.25">
      <c r="A51" s="1" t="s">
        <v>30</v>
      </c>
      <c r="B51" s="8" t="s">
        <v>99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</row>
    <row r="52" spans="1:17" x14ac:dyDescent="0.25">
      <c r="A52" s="1" t="s">
        <v>30</v>
      </c>
      <c r="B52" s="8" t="s">
        <v>99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</row>
    <row r="53" spans="1:17" x14ac:dyDescent="0.25">
      <c r="A53" s="1"/>
      <c r="B53" s="8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30" customFormat="1" x14ac:dyDescent="0.25">
      <c r="A54" s="2" t="s">
        <v>33</v>
      </c>
      <c r="B54" s="10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spans="1:17" x14ac:dyDescent="0.25">
      <c r="A55" s="1" t="s">
        <v>30</v>
      </c>
      <c r="B55" s="8" t="s">
        <v>96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</row>
    <row r="56" spans="1:17" x14ac:dyDescent="0.25">
      <c r="A56" s="1" t="s">
        <v>30</v>
      </c>
      <c r="B56" s="8" t="s">
        <v>96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</row>
    <row r="57" spans="1:17" x14ac:dyDescent="0.25">
      <c r="A57" s="1" t="s">
        <v>36</v>
      </c>
      <c r="B57" s="8" t="s">
        <v>101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</row>
    <row r="58" spans="1:17" x14ac:dyDescent="0.25">
      <c r="A58" s="1" t="s">
        <v>39</v>
      </c>
      <c r="B58" s="8" t="s">
        <v>101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</row>
    <row r="59" spans="1:17" x14ac:dyDescent="0.25">
      <c r="A59" s="1"/>
      <c r="B59" s="8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s="130" customFormat="1" x14ac:dyDescent="0.25">
      <c r="A60" s="2" t="s">
        <v>35</v>
      </c>
      <c r="B60" s="10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spans="1:17" x14ac:dyDescent="0.25">
      <c r="A61" s="1" t="s">
        <v>43</v>
      </c>
      <c r="B61" s="8" t="s">
        <v>102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</row>
    <row r="62" spans="1:17" x14ac:dyDescent="0.25">
      <c r="A62" s="1" t="s">
        <v>44</v>
      </c>
      <c r="B62" s="8" t="s">
        <v>102</v>
      </c>
      <c r="C62" s="21">
        <v>17.36</v>
      </c>
      <c r="D62" s="21">
        <v>0</v>
      </c>
      <c r="E62" s="21">
        <v>17.36</v>
      </c>
      <c r="F62" s="21">
        <v>0</v>
      </c>
      <c r="G62" s="21">
        <v>0</v>
      </c>
      <c r="H62" s="21">
        <v>17.36</v>
      </c>
      <c r="I62" s="21">
        <v>0</v>
      </c>
      <c r="J62" s="21">
        <v>0</v>
      </c>
      <c r="K62" s="21">
        <v>12.66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</row>
    <row r="63" spans="1:17" x14ac:dyDescent="0.25">
      <c r="A63" s="1" t="s">
        <v>45</v>
      </c>
      <c r="B63" s="8" t="s">
        <v>102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</row>
    <row r="64" spans="1:17" x14ac:dyDescent="0.25">
      <c r="A64" s="1" t="s">
        <v>46</v>
      </c>
      <c r="B64" s="8" t="s">
        <v>102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</row>
    <row r="65" spans="1:17" x14ac:dyDescent="0.25">
      <c r="A65" s="1" t="s">
        <v>47</v>
      </c>
      <c r="B65" s="8" t="s">
        <v>102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</row>
    <row r="66" spans="1:17" x14ac:dyDescent="0.25">
      <c r="A66" s="1" t="s">
        <v>48</v>
      </c>
      <c r="B66" s="8" t="s">
        <v>102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</row>
    <row r="67" spans="1:17" x14ac:dyDescent="0.25">
      <c r="A67" s="1" t="s">
        <v>49</v>
      </c>
      <c r="B67" s="8" t="s">
        <v>102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</row>
    <row r="68" spans="1:17" x14ac:dyDescent="0.25">
      <c r="A68" s="1" t="s">
        <v>50</v>
      </c>
      <c r="B68" s="8" t="s">
        <v>102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</row>
    <row r="69" spans="1:17" x14ac:dyDescent="0.25">
      <c r="A69" s="1" t="s">
        <v>51</v>
      </c>
      <c r="B69" s="8" t="s">
        <v>103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</row>
    <row r="70" spans="1:17" x14ac:dyDescent="0.25">
      <c r="A70" s="1" t="s">
        <v>52</v>
      </c>
      <c r="B70" s="8" t="s">
        <v>103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</row>
    <row r="71" spans="1:17" x14ac:dyDescent="0.25">
      <c r="A71" s="1" t="s">
        <v>53</v>
      </c>
      <c r="B71" s="8" t="s">
        <v>104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</row>
    <row r="72" spans="1:17" x14ac:dyDescent="0.25">
      <c r="A72" s="1" t="s">
        <v>54</v>
      </c>
      <c r="B72" s="8" t="s">
        <v>104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</row>
    <row r="73" spans="1:17" x14ac:dyDescent="0.25">
      <c r="A73" s="1" t="s">
        <v>55</v>
      </c>
      <c r="B73" s="8" t="s">
        <v>104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</row>
    <row r="74" spans="1:17" x14ac:dyDescent="0.25">
      <c r="A74" s="1" t="s">
        <v>56</v>
      </c>
      <c r="B74" s="8" t="s">
        <v>104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</row>
    <row r="75" spans="1:17" x14ac:dyDescent="0.25">
      <c r="A75" s="1" t="s">
        <v>57</v>
      </c>
      <c r="B75" s="8" t="s">
        <v>104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</row>
    <row r="76" spans="1:17" x14ac:dyDescent="0.25">
      <c r="A76" s="1" t="s">
        <v>135</v>
      </c>
      <c r="B76" s="8" t="s">
        <v>59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</row>
    <row r="77" spans="1:17" x14ac:dyDescent="0.25">
      <c r="A77" s="1"/>
      <c r="B77" s="8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1:17" x14ac:dyDescent="0.25">
      <c r="A78" s="3" t="s">
        <v>107</v>
      </c>
      <c r="B78" s="9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</row>
    <row r="79" spans="1:17" x14ac:dyDescent="0.25">
      <c r="A79" s="3"/>
      <c r="B79" s="9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</row>
    <row r="80" spans="1:17" s="130" customFormat="1" x14ac:dyDescent="0.25">
      <c r="A80" s="2" t="s">
        <v>105</v>
      </c>
      <c r="B80" s="10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 spans="1:17" x14ac:dyDescent="0.25">
      <c r="A81" s="1" t="s">
        <v>108</v>
      </c>
      <c r="B81" s="8" t="s">
        <v>95</v>
      </c>
      <c r="C81" s="21">
        <v>2054720.12</v>
      </c>
      <c r="D81" s="21">
        <v>0</v>
      </c>
      <c r="E81" s="21">
        <v>233818.09</v>
      </c>
      <c r="F81" s="21">
        <v>0</v>
      </c>
      <c r="G81" s="21">
        <v>0</v>
      </c>
      <c r="H81" s="21">
        <v>1074600.3899999999</v>
      </c>
      <c r="I81" s="21">
        <v>0</v>
      </c>
      <c r="J81" s="21">
        <v>0</v>
      </c>
      <c r="K81" s="21">
        <v>470463.69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</row>
    <row r="82" spans="1:17" x14ac:dyDescent="0.25">
      <c r="A82" s="1" t="s">
        <v>109</v>
      </c>
      <c r="B82" s="8" t="s">
        <v>111</v>
      </c>
      <c r="C82" s="21">
        <v>365.59</v>
      </c>
      <c r="D82" s="21">
        <v>0</v>
      </c>
      <c r="E82" s="21">
        <v>28.05</v>
      </c>
      <c r="F82" s="21">
        <v>0</v>
      </c>
      <c r="G82" s="21">
        <v>0</v>
      </c>
      <c r="H82" s="21">
        <v>360.29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</row>
    <row r="83" spans="1:17" x14ac:dyDescent="0.25">
      <c r="A83" s="1" t="s">
        <v>110</v>
      </c>
      <c r="B83" s="8" t="s">
        <v>97</v>
      </c>
      <c r="C83" s="21">
        <v>206.72</v>
      </c>
      <c r="D83" s="21">
        <v>0</v>
      </c>
      <c r="E83" s="21">
        <v>199.9</v>
      </c>
      <c r="F83" s="21">
        <v>0</v>
      </c>
      <c r="G83" s="21">
        <v>0</v>
      </c>
      <c r="H83" s="21">
        <v>205.44</v>
      </c>
      <c r="I83" s="21">
        <v>0</v>
      </c>
      <c r="J83" s="21">
        <v>0</v>
      </c>
      <c r="K83" s="21">
        <v>198.88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</row>
    <row r="84" spans="1:17" x14ac:dyDescent="0.25">
      <c r="A84" s="1" t="s">
        <v>136</v>
      </c>
      <c r="B84" s="8" t="s">
        <v>97</v>
      </c>
      <c r="C84" s="21">
        <v>712.65</v>
      </c>
      <c r="D84" s="21">
        <v>0</v>
      </c>
      <c r="E84" s="21">
        <v>767.22</v>
      </c>
      <c r="F84" s="21">
        <v>0</v>
      </c>
      <c r="G84" s="21">
        <v>0</v>
      </c>
      <c r="H84" s="21">
        <v>705.78</v>
      </c>
      <c r="I84" s="21">
        <v>0</v>
      </c>
      <c r="J84" s="21">
        <v>0</v>
      </c>
      <c r="K84" s="21">
        <v>749.42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</row>
    <row r="85" spans="1:17" x14ac:dyDescent="0.25">
      <c r="A85" s="1" t="s">
        <v>122</v>
      </c>
      <c r="B85" s="8" t="s">
        <v>59</v>
      </c>
      <c r="C85" s="21">
        <v>12.45</v>
      </c>
      <c r="D85" s="21">
        <v>0</v>
      </c>
      <c r="E85" s="21">
        <v>10.14</v>
      </c>
      <c r="F85" s="21">
        <v>0</v>
      </c>
      <c r="G85" s="21">
        <v>0</v>
      </c>
      <c r="H85" s="21">
        <v>12.73</v>
      </c>
      <c r="I85" s="21">
        <v>0</v>
      </c>
      <c r="J85" s="21">
        <v>0</v>
      </c>
      <c r="K85" s="21">
        <v>11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</row>
    <row r="86" spans="1:17" x14ac:dyDescent="0.25">
      <c r="A86" s="1"/>
      <c r="B86" s="8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1:17" s="130" customFormat="1" x14ac:dyDescent="0.25">
      <c r="A87" s="2" t="s">
        <v>35</v>
      </c>
      <c r="B87" s="10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 spans="1:17" x14ac:dyDescent="0.25">
      <c r="A88" s="1" t="s">
        <v>53</v>
      </c>
      <c r="B88" s="8" t="s">
        <v>127</v>
      </c>
      <c r="C88" s="21">
        <v>37.369999999999997</v>
      </c>
      <c r="D88" s="21">
        <v>0</v>
      </c>
      <c r="E88" s="21">
        <v>0</v>
      </c>
      <c r="F88" s="21">
        <v>0</v>
      </c>
      <c r="G88" s="21">
        <v>0</v>
      </c>
      <c r="H88" s="21">
        <v>33.979999999999997</v>
      </c>
      <c r="I88" s="21">
        <v>0</v>
      </c>
      <c r="J88" s="21">
        <v>0</v>
      </c>
      <c r="K88" s="21">
        <v>26.13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</row>
    <row r="89" spans="1:17" x14ac:dyDescent="0.25">
      <c r="A89" s="1" t="s">
        <v>54</v>
      </c>
      <c r="B89" s="8" t="s">
        <v>127</v>
      </c>
      <c r="C89" s="21">
        <v>0</v>
      </c>
      <c r="D89" s="21">
        <v>0</v>
      </c>
      <c r="E89" s="21">
        <v>8.4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</row>
    <row r="90" spans="1:17" x14ac:dyDescent="0.25">
      <c r="A90" s="1" t="s">
        <v>55</v>
      </c>
      <c r="B90" s="8" t="s">
        <v>127</v>
      </c>
      <c r="C90" s="21">
        <v>0</v>
      </c>
      <c r="D90" s="21">
        <v>0</v>
      </c>
      <c r="E90" s="21">
        <v>8.4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</row>
    <row r="91" spans="1:17" x14ac:dyDescent="0.25">
      <c r="A91" s="1" t="s">
        <v>56</v>
      </c>
      <c r="B91" s="8" t="s">
        <v>127</v>
      </c>
      <c r="C91" s="21">
        <v>0</v>
      </c>
      <c r="D91" s="21">
        <v>0</v>
      </c>
      <c r="E91" s="21">
        <v>8.4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</row>
    <row r="92" spans="1:17" x14ac:dyDescent="0.25">
      <c r="A92" s="1" t="s">
        <v>57</v>
      </c>
      <c r="B92" s="8" t="s">
        <v>127</v>
      </c>
      <c r="C92" s="21">
        <v>0</v>
      </c>
      <c r="D92" s="21">
        <v>0</v>
      </c>
      <c r="E92" s="21">
        <v>8.4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</row>
    <row r="93" spans="1:17" x14ac:dyDescent="0.25">
      <c r="A93" s="1" t="s">
        <v>43</v>
      </c>
      <c r="B93" s="8" t="s">
        <v>102</v>
      </c>
      <c r="C93" s="21">
        <v>0.01</v>
      </c>
      <c r="D93" s="21">
        <v>0</v>
      </c>
      <c r="E93" s="21">
        <v>0</v>
      </c>
      <c r="F93" s="21">
        <v>0</v>
      </c>
      <c r="G93" s="21">
        <v>0</v>
      </c>
      <c r="H93" s="21">
        <v>0.12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</row>
    <row r="94" spans="1:17" x14ac:dyDescent="0.25">
      <c r="A94" s="1" t="s">
        <v>44</v>
      </c>
      <c r="B94" s="8" t="s">
        <v>102</v>
      </c>
      <c r="C94" s="21">
        <v>0.04</v>
      </c>
      <c r="D94" s="21">
        <v>0</v>
      </c>
      <c r="E94" s="21">
        <v>0.18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0.57999999999999996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</row>
    <row r="95" spans="1:17" x14ac:dyDescent="0.25">
      <c r="A95" s="1" t="s">
        <v>45</v>
      </c>
      <c r="B95" s="8" t="s">
        <v>102</v>
      </c>
      <c r="C95" s="21">
        <v>0</v>
      </c>
      <c r="D95" s="21">
        <v>0</v>
      </c>
      <c r="E95" s="21">
        <v>0.05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</row>
    <row r="96" spans="1:17" x14ac:dyDescent="0.25">
      <c r="A96" s="1" t="s">
        <v>46</v>
      </c>
      <c r="B96" s="8" t="s">
        <v>102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</row>
    <row r="97" spans="1:17" x14ac:dyDescent="0.25">
      <c r="A97" s="1" t="s">
        <v>112</v>
      </c>
      <c r="B97" s="8" t="s">
        <v>102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</row>
    <row r="98" spans="1:17" x14ac:dyDescent="0.25">
      <c r="A98" s="1" t="s">
        <v>113</v>
      </c>
      <c r="B98" s="8" t="s">
        <v>102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0.3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</row>
    <row r="99" spans="1:17" x14ac:dyDescent="0.25">
      <c r="A99" s="1" t="s">
        <v>118</v>
      </c>
      <c r="B99" s="8" t="s">
        <v>59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</row>
    <row r="100" spans="1:17" x14ac:dyDescent="0.25">
      <c r="A100" s="1" t="s">
        <v>114</v>
      </c>
      <c r="B100" s="8" t="s">
        <v>102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</row>
    <row r="101" spans="1:17" x14ac:dyDescent="0.25">
      <c r="A101" s="1" t="s">
        <v>115</v>
      </c>
      <c r="B101" s="8" t="s">
        <v>103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</row>
    <row r="102" spans="1:17" x14ac:dyDescent="0.25">
      <c r="A102" s="1" t="s">
        <v>116</v>
      </c>
      <c r="B102" s="8" t="s">
        <v>103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</row>
    <row r="103" spans="1:17" x14ac:dyDescent="0.25">
      <c r="A103" s="1" t="s">
        <v>117</v>
      </c>
      <c r="B103" s="8" t="s">
        <v>103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</row>
    <row r="104" spans="1:17" x14ac:dyDescent="0.25">
      <c r="A104" s="1" t="s">
        <v>119</v>
      </c>
      <c r="B104" s="8" t="s">
        <v>128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</row>
    <row r="105" spans="1:17" x14ac:dyDescent="0.25">
      <c r="A105" s="1" t="s">
        <v>119</v>
      </c>
      <c r="B105" s="8" t="s">
        <v>128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</row>
    <row r="106" spans="1:17" x14ac:dyDescent="0.25">
      <c r="A106" s="1"/>
      <c r="B106" s="8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</row>
    <row r="107" spans="1:17" s="130" customFormat="1" x14ac:dyDescent="0.25">
      <c r="A107" s="2" t="s">
        <v>120</v>
      </c>
      <c r="B107" s="10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</row>
    <row r="108" spans="1:17" x14ac:dyDescent="0.25">
      <c r="A108" s="1" t="s">
        <v>121</v>
      </c>
      <c r="B108" s="8" t="s">
        <v>96</v>
      </c>
      <c r="C108" s="21">
        <v>88.66</v>
      </c>
      <c r="D108" s="21">
        <v>0</v>
      </c>
      <c r="E108" s="21">
        <v>61.44</v>
      </c>
      <c r="F108" s="21">
        <v>0</v>
      </c>
      <c r="G108" s="21">
        <v>0</v>
      </c>
      <c r="H108" s="21">
        <v>79.64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</row>
    <row r="109" spans="1:17" x14ac:dyDescent="0.25">
      <c r="A109" s="1" t="s">
        <v>122</v>
      </c>
      <c r="B109" s="8" t="s">
        <v>59</v>
      </c>
      <c r="C109" s="21">
        <v>37.69</v>
      </c>
      <c r="D109" s="21">
        <v>0</v>
      </c>
      <c r="E109" s="21">
        <v>35</v>
      </c>
      <c r="F109" s="21">
        <v>0</v>
      </c>
      <c r="G109" s="21">
        <v>0</v>
      </c>
      <c r="H109" s="21">
        <v>35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</row>
    <row r="110" spans="1:17" x14ac:dyDescent="0.25">
      <c r="A110" s="1" t="s">
        <v>129</v>
      </c>
      <c r="B110" s="8" t="s">
        <v>111</v>
      </c>
      <c r="C110" s="21">
        <v>75.16</v>
      </c>
      <c r="D110" s="21">
        <v>0</v>
      </c>
      <c r="E110" s="21">
        <v>161.59</v>
      </c>
      <c r="F110" s="21">
        <v>0</v>
      </c>
      <c r="G110" s="21">
        <v>0</v>
      </c>
      <c r="H110" s="21">
        <v>110.94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</row>
    <row r="111" spans="1:17" x14ac:dyDescent="0.25">
      <c r="A111" s="1"/>
      <c r="B111" s="8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</row>
    <row r="112" spans="1:17" s="130" customFormat="1" x14ac:dyDescent="0.25">
      <c r="A112" s="2" t="s">
        <v>124</v>
      </c>
      <c r="B112" s="10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</row>
    <row r="113" spans="1:17" x14ac:dyDescent="0.25">
      <c r="A113" s="1" t="s">
        <v>121</v>
      </c>
      <c r="B113" s="8" t="s">
        <v>96</v>
      </c>
      <c r="C113" s="21">
        <v>0</v>
      </c>
      <c r="D113" s="21">
        <v>0</v>
      </c>
      <c r="E113" s="21">
        <v>28.71</v>
      </c>
      <c r="F113" s="21">
        <v>0</v>
      </c>
      <c r="G113" s="21">
        <v>0</v>
      </c>
      <c r="H113" s="21">
        <v>4.01</v>
      </c>
      <c r="I113" s="21">
        <v>0</v>
      </c>
      <c r="J113" s="21">
        <v>0</v>
      </c>
      <c r="K113" s="21">
        <v>83.26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</row>
    <row r="114" spans="1:17" x14ac:dyDescent="0.25">
      <c r="A114" s="1" t="s">
        <v>122</v>
      </c>
      <c r="B114" s="8" t="s">
        <v>59</v>
      </c>
      <c r="C114" s="21">
        <v>0</v>
      </c>
      <c r="D114" s="21">
        <v>0</v>
      </c>
      <c r="E114" s="21">
        <v>45</v>
      </c>
      <c r="F114" s="21">
        <v>0</v>
      </c>
      <c r="G114" s="21">
        <v>0</v>
      </c>
      <c r="H114" s="21">
        <v>45</v>
      </c>
      <c r="I114" s="21">
        <v>0</v>
      </c>
      <c r="J114" s="21">
        <v>0</v>
      </c>
      <c r="K114" s="21">
        <v>33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</row>
    <row r="115" spans="1:17" x14ac:dyDescent="0.25">
      <c r="A115" s="1" t="s">
        <v>123</v>
      </c>
      <c r="B115" s="8" t="s">
        <v>111</v>
      </c>
      <c r="C115" s="21">
        <v>0</v>
      </c>
      <c r="D115" s="21">
        <v>0</v>
      </c>
      <c r="E115" s="21">
        <v>144.77000000000001</v>
      </c>
      <c r="F115" s="21">
        <v>0</v>
      </c>
      <c r="G115" s="21">
        <v>0</v>
      </c>
      <c r="H115" s="21">
        <v>122</v>
      </c>
      <c r="I115" s="21">
        <v>0</v>
      </c>
      <c r="J115" s="21">
        <v>0</v>
      </c>
      <c r="K115" s="21">
        <v>234.72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</row>
    <row r="116" spans="1:17" x14ac:dyDescent="0.25">
      <c r="A116" s="1"/>
      <c r="B116" s="8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</row>
    <row r="117" spans="1:17" s="130" customFormat="1" x14ac:dyDescent="0.25">
      <c r="A117" s="2" t="s">
        <v>125</v>
      </c>
      <c r="B117" s="10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</row>
    <row r="118" spans="1:17" x14ac:dyDescent="0.25">
      <c r="A118" s="1" t="s">
        <v>121</v>
      </c>
      <c r="B118" s="8" t="s">
        <v>96</v>
      </c>
      <c r="C118" s="21">
        <v>0</v>
      </c>
      <c r="D118" s="21">
        <v>0</v>
      </c>
      <c r="E118" s="21">
        <v>0.95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</row>
    <row r="119" spans="1:17" x14ac:dyDescent="0.25">
      <c r="A119" s="1" t="s">
        <v>122</v>
      </c>
      <c r="B119" s="8" t="s">
        <v>59</v>
      </c>
      <c r="C119" s="21">
        <v>0</v>
      </c>
      <c r="D119" s="21">
        <v>0</v>
      </c>
      <c r="E119" s="21">
        <v>45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</row>
    <row r="120" spans="1:17" x14ac:dyDescent="0.25">
      <c r="A120" s="1" t="s">
        <v>123</v>
      </c>
      <c r="B120" s="8" t="s">
        <v>111</v>
      </c>
      <c r="C120" s="21">
        <v>0</v>
      </c>
      <c r="D120" s="21">
        <v>0</v>
      </c>
      <c r="E120" s="21">
        <v>134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</row>
    <row r="121" spans="1:17" x14ac:dyDescent="0.25">
      <c r="A121" s="1"/>
      <c r="B121" s="8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</row>
    <row r="122" spans="1:17" s="130" customFormat="1" x14ac:dyDescent="0.25">
      <c r="A122" s="2" t="s">
        <v>126</v>
      </c>
      <c r="B122" s="10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</row>
    <row r="123" spans="1:17" x14ac:dyDescent="0.25">
      <c r="A123" s="1" t="s">
        <v>121</v>
      </c>
      <c r="B123" s="8" t="s">
        <v>96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</row>
    <row r="124" spans="1:17" x14ac:dyDescent="0.25">
      <c r="A124" s="1" t="s">
        <v>122</v>
      </c>
      <c r="B124" s="8" t="s">
        <v>59</v>
      </c>
      <c r="C124" s="21">
        <v>0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</row>
    <row r="125" spans="1:17" x14ac:dyDescent="0.25">
      <c r="A125" s="1" t="s">
        <v>129</v>
      </c>
      <c r="B125" s="8" t="s">
        <v>111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</row>
    <row r="126" spans="1:17" x14ac:dyDescent="0.25">
      <c r="A126" s="1"/>
      <c r="B126" s="8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17" s="130" customFormat="1" x14ac:dyDescent="0.25">
      <c r="A127" s="2" t="s">
        <v>130</v>
      </c>
      <c r="B127" s="10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</row>
    <row r="128" spans="1:17" x14ac:dyDescent="0.25">
      <c r="A128" s="1" t="s">
        <v>121</v>
      </c>
      <c r="B128" s="8" t="s">
        <v>96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</row>
    <row r="129" spans="1:17" x14ac:dyDescent="0.25">
      <c r="A129" s="1" t="s">
        <v>122</v>
      </c>
      <c r="B129" s="8" t="s">
        <v>59</v>
      </c>
      <c r="C129" s="21">
        <v>0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</row>
    <row r="130" spans="1:17" x14ac:dyDescent="0.25">
      <c r="A130" s="1" t="s">
        <v>129</v>
      </c>
      <c r="B130" s="8" t="s">
        <v>111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</row>
    <row r="131" spans="1:17" x14ac:dyDescent="0.25">
      <c r="A131" s="1"/>
      <c r="B131" s="8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</row>
    <row r="132" spans="1:17" x14ac:dyDescent="0.25">
      <c r="A132" s="3" t="s">
        <v>131</v>
      </c>
      <c r="B132" s="9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 x14ac:dyDescent="0.25">
      <c r="A133" s="3"/>
      <c r="B133" s="9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1:17" s="130" customFormat="1" x14ac:dyDescent="0.25">
      <c r="A134" s="2" t="s">
        <v>105</v>
      </c>
      <c r="B134" s="10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</row>
    <row r="135" spans="1:17" s="130" customFormat="1" x14ac:dyDescent="0.25">
      <c r="A135" s="14"/>
      <c r="B135" s="15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17" s="130" customFormat="1" x14ac:dyDescent="0.25">
      <c r="A136" s="2" t="s">
        <v>138</v>
      </c>
      <c r="B136" s="10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</row>
    <row r="137" spans="1:17" x14ac:dyDescent="0.25">
      <c r="A137" s="1" t="s">
        <v>184</v>
      </c>
      <c r="B137" s="8" t="s">
        <v>143</v>
      </c>
      <c r="C137" s="21">
        <v>318133.34999999998</v>
      </c>
      <c r="D137" s="21">
        <v>0</v>
      </c>
      <c r="E137" s="21">
        <v>46712.52</v>
      </c>
      <c r="F137" s="21">
        <v>0</v>
      </c>
      <c r="G137" s="21">
        <v>198110.68</v>
      </c>
      <c r="H137" s="21">
        <v>203594.97</v>
      </c>
      <c r="I137" s="21">
        <v>0</v>
      </c>
      <c r="J137" s="21">
        <v>0</v>
      </c>
      <c r="K137" s="21">
        <v>94911.12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118455.65</v>
      </c>
    </row>
    <row r="138" spans="1:17" x14ac:dyDescent="0.25">
      <c r="A138" s="1" t="s">
        <v>185</v>
      </c>
      <c r="B138" s="8" t="s">
        <v>106</v>
      </c>
      <c r="C138" s="21">
        <v>0</v>
      </c>
      <c r="D138" s="21">
        <v>0</v>
      </c>
      <c r="E138" s="21">
        <v>0</v>
      </c>
      <c r="F138" s="21">
        <v>0</v>
      </c>
      <c r="G138" s="21">
        <v>0.1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</row>
    <row r="139" spans="1:17" x14ac:dyDescent="0.25">
      <c r="A139" s="1" t="s">
        <v>137</v>
      </c>
      <c r="B139" s="8" t="s">
        <v>183</v>
      </c>
      <c r="C139" s="21">
        <v>1</v>
      </c>
      <c r="D139" s="21">
        <v>0</v>
      </c>
      <c r="E139" s="21">
        <v>1</v>
      </c>
      <c r="F139" s="21">
        <v>0</v>
      </c>
      <c r="G139" s="21">
        <v>0</v>
      </c>
      <c r="H139" s="21">
        <v>1</v>
      </c>
      <c r="I139" s="21">
        <v>0</v>
      </c>
      <c r="J139" s="21">
        <v>0</v>
      </c>
      <c r="K139" s="21">
        <v>1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</row>
    <row r="140" spans="1:17" x14ac:dyDescent="0.25">
      <c r="A140" s="1"/>
      <c r="B140" s="8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</row>
    <row r="141" spans="1:17" s="130" customFormat="1" x14ac:dyDescent="0.25">
      <c r="A141" s="2" t="s">
        <v>139</v>
      </c>
      <c r="B141" s="10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</row>
    <row r="142" spans="1:17" x14ac:dyDescent="0.25">
      <c r="A142" s="1" t="s">
        <v>195</v>
      </c>
      <c r="B142" s="8" t="s">
        <v>143</v>
      </c>
      <c r="C142" s="21">
        <v>0</v>
      </c>
      <c r="D142" s="21">
        <v>0</v>
      </c>
      <c r="E142" s="21">
        <v>1865.64</v>
      </c>
      <c r="F142" s="21">
        <v>143039.78</v>
      </c>
      <c r="G142" s="21">
        <v>28.37</v>
      </c>
      <c r="H142" s="21">
        <v>1962.49</v>
      </c>
      <c r="I142" s="21">
        <v>50872.160000000003</v>
      </c>
      <c r="J142" s="21">
        <v>215032.83</v>
      </c>
      <c r="K142" s="21">
        <v>18382.330000000002</v>
      </c>
      <c r="L142" s="21">
        <v>24742.42</v>
      </c>
      <c r="M142" s="21">
        <v>0</v>
      </c>
      <c r="N142" s="21">
        <v>8525.01</v>
      </c>
      <c r="O142" s="21">
        <v>52245.120000000003</v>
      </c>
      <c r="P142" s="21">
        <v>9259.43</v>
      </c>
      <c r="Q142" s="21">
        <v>74680.570000000007</v>
      </c>
    </row>
    <row r="143" spans="1:17" x14ac:dyDescent="0.25">
      <c r="A143" s="1" t="s">
        <v>129</v>
      </c>
      <c r="B143" s="8" t="s">
        <v>106</v>
      </c>
      <c r="C143" s="21">
        <v>0</v>
      </c>
      <c r="D143" s="21">
        <v>0</v>
      </c>
      <c r="E143" s="21">
        <v>193.56</v>
      </c>
      <c r="F143" s="21">
        <v>352.77</v>
      </c>
      <c r="G143" s="21">
        <v>20.6</v>
      </c>
      <c r="H143" s="21">
        <v>200</v>
      </c>
      <c r="I143" s="21">
        <v>111.96</v>
      </c>
      <c r="J143" s="21">
        <v>284.2</v>
      </c>
      <c r="K143" s="21">
        <v>169.17</v>
      </c>
      <c r="L143" s="21">
        <v>338.23</v>
      </c>
      <c r="M143" s="21">
        <v>0</v>
      </c>
      <c r="N143" s="21">
        <v>694.07</v>
      </c>
      <c r="O143" s="21">
        <v>1410.41</v>
      </c>
      <c r="P143" s="21">
        <v>1273.56</v>
      </c>
      <c r="Q143" s="21">
        <v>359.63</v>
      </c>
    </row>
    <row r="144" spans="1:17" x14ac:dyDescent="0.25">
      <c r="A144" s="1" t="s">
        <v>137</v>
      </c>
      <c r="B144" s="8" t="s">
        <v>183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</row>
    <row r="145" spans="1:17" x14ac:dyDescent="0.25">
      <c r="A145" s="1" t="s">
        <v>144</v>
      </c>
      <c r="B145" s="8" t="s">
        <v>145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/>
      <c r="N145" s="21"/>
      <c r="O145" s="21"/>
      <c r="P145" s="21"/>
      <c r="Q145" s="21"/>
    </row>
    <row r="146" spans="1:17" x14ac:dyDescent="0.25">
      <c r="A146" s="1"/>
      <c r="B146" s="8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</row>
    <row r="147" spans="1:17" s="130" customFormat="1" x14ac:dyDescent="0.25">
      <c r="A147" s="2" t="s">
        <v>140</v>
      </c>
      <c r="B147" s="10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</row>
    <row r="148" spans="1:17" x14ac:dyDescent="0.25">
      <c r="A148" s="1" t="s">
        <v>195</v>
      </c>
      <c r="B148" s="8" t="s">
        <v>143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40.47</v>
      </c>
      <c r="O148" s="21">
        <v>10002.92</v>
      </c>
      <c r="P148" s="21">
        <v>0</v>
      </c>
      <c r="Q148" s="21">
        <v>0</v>
      </c>
    </row>
    <row r="149" spans="1:17" x14ac:dyDescent="0.25">
      <c r="A149" s="1" t="s">
        <v>129</v>
      </c>
      <c r="B149" s="8" t="s">
        <v>106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2555</v>
      </c>
      <c r="O149" s="21">
        <v>1967.16</v>
      </c>
      <c r="P149" s="21">
        <v>0</v>
      </c>
      <c r="Q149" s="21">
        <v>0</v>
      </c>
    </row>
    <row r="150" spans="1:17" x14ac:dyDescent="0.25">
      <c r="A150" s="1" t="s">
        <v>137</v>
      </c>
      <c r="B150" s="8" t="s">
        <v>183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</row>
    <row r="151" spans="1:17" x14ac:dyDescent="0.25">
      <c r="A151" s="1"/>
      <c r="B151" s="8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</row>
    <row r="152" spans="1:17" s="130" customFormat="1" x14ac:dyDescent="0.25">
      <c r="A152" s="2" t="s">
        <v>141</v>
      </c>
      <c r="B152" s="10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</row>
    <row r="153" spans="1:17" x14ac:dyDescent="0.25">
      <c r="A153" s="1" t="s">
        <v>195</v>
      </c>
      <c r="B153" s="8" t="s">
        <v>143</v>
      </c>
      <c r="C153" s="21">
        <v>0</v>
      </c>
      <c r="D153" s="21">
        <v>0</v>
      </c>
      <c r="E153" s="21">
        <v>0</v>
      </c>
      <c r="F153" s="21">
        <v>3418.56</v>
      </c>
      <c r="G153" s="21">
        <v>0</v>
      </c>
      <c r="H153" s="21">
        <v>6160.06</v>
      </c>
      <c r="I153" s="21">
        <v>229.58</v>
      </c>
      <c r="J153" s="21">
        <v>1483.65</v>
      </c>
      <c r="K153" s="21">
        <v>0</v>
      </c>
      <c r="L153" s="21">
        <v>21487.919999999998</v>
      </c>
      <c r="M153" s="21">
        <v>0</v>
      </c>
      <c r="N153" s="21">
        <v>1408.76</v>
      </c>
      <c r="O153" s="21">
        <v>12911.91</v>
      </c>
      <c r="P153" s="21">
        <v>1598.37</v>
      </c>
      <c r="Q153" s="21">
        <v>0</v>
      </c>
    </row>
    <row r="154" spans="1:17" x14ac:dyDescent="0.25">
      <c r="A154" s="1" t="s">
        <v>129</v>
      </c>
      <c r="B154" s="8" t="s">
        <v>106</v>
      </c>
      <c r="C154" s="21">
        <v>0</v>
      </c>
      <c r="D154" s="21">
        <v>0</v>
      </c>
      <c r="E154" s="21">
        <v>0</v>
      </c>
      <c r="F154" s="21">
        <v>280.93</v>
      </c>
      <c r="G154" s="21">
        <v>0</v>
      </c>
      <c r="H154" s="21">
        <v>256.54000000000002</v>
      </c>
      <c r="I154" s="21">
        <v>826.13</v>
      </c>
      <c r="J154" s="21">
        <v>324.01</v>
      </c>
      <c r="K154" s="21">
        <v>0</v>
      </c>
      <c r="L154" s="21">
        <v>245.81</v>
      </c>
      <c r="M154" s="21">
        <v>0</v>
      </c>
      <c r="N154" s="21">
        <v>1502.86</v>
      </c>
      <c r="O154" s="21">
        <v>631.94000000000005</v>
      </c>
      <c r="P154" s="21">
        <v>777.9</v>
      </c>
      <c r="Q154" s="21">
        <v>0</v>
      </c>
    </row>
    <row r="155" spans="1:17" x14ac:dyDescent="0.25">
      <c r="A155" s="1" t="s">
        <v>137</v>
      </c>
      <c r="B155" s="8" t="s">
        <v>183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</row>
    <row r="156" spans="1:17" x14ac:dyDescent="0.25">
      <c r="A156" s="1"/>
      <c r="B156" s="8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</row>
    <row r="157" spans="1:17" s="130" customFormat="1" x14ac:dyDescent="0.25">
      <c r="A157" s="2" t="s">
        <v>142</v>
      </c>
      <c r="B157" s="10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</row>
    <row r="158" spans="1:17" x14ac:dyDescent="0.25">
      <c r="A158" s="1" t="s">
        <v>195</v>
      </c>
      <c r="B158" s="8" t="s">
        <v>143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39.22</v>
      </c>
      <c r="M158" s="21">
        <v>0</v>
      </c>
      <c r="N158" s="21">
        <v>395.34</v>
      </c>
      <c r="O158" s="21">
        <v>53636.87</v>
      </c>
      <c r="P158" s="21">
        <v>43153.69</v>
      </c>
      <c r="Q158" s="21">
        <v>3380.22</v>
      </c>
    </row>
    <row r="159" spans="1:17" x14ac:dyDescent="0.25">
      <c r="A159" s="1" t="s">
        <v>129</v>
      </c>
      <c r="B159" s="8" t="s">
        <v>106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457</v>
      </c>
      <c r="M159" s="21">
        <v>0</v>
      </c>
      <c r="N159" s="21">
        <v>449</v>
      </c>
      <c r="O159" s="21">
        <v>738.78</v>
      </c>
      <c r="P159" s="21">
        <v>959</v>
      </c>
      <c r="Q159" s="21">
        <v>384.85</v>
      </c>
    </row>
    <row r="160" spans="1:17" x14ac:dyDescent="0.25">
      <c r="A160" s="1" t="s">
        <v>137</v>
      </c>
      <c r="B160" s="8" t="s">
        <v>183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</row>
    <row r="161" spans="1:17" x14ac:dyDescent="0.25">
      <c r="A161" s="1"/>
      <c r="B161" s="8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</row>
    <row r="162" spans="1:17" s="130" customFormat="1" x14ac:dyDescent="0.25">
      <c r="A162" s="2" t="s">
        <v>146</v>
      </c>
      <c r="B162" s="10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</row>
    <row r="163" spans="1:17" x14ac:dyDescent="0.25">
      <c r="A163" s="1" t="s">
        <v>195</v>
      </c>
      <c r="B163" s="8" t="s">
        <v>143</v>
      </c>
      <c r="C163" s="21">
        <v>0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11236.77</v>
      </c>
      <c r="J163" s="21">
        <v>2264.8200000000002</v>
      </c>
      <c r="K163" s="21">
        <v>0</v>
      </c>
      <c r="L163" s="21">
        <v>0</v>
      </c>
      <c r="M163" s="21">
        <v>32295.89</v>
      </c>
      <c r="N163" s="21">
        <v>32024.17</v>
      </c>
      <c r="O163" s="21">
        <v>403.29</v>
      </c>
      <c r="P163" s="21">
        <v>310</v>
      </c>
      <c r="Q163" s="21">
        <v>1457.82</v>
      </c>
    </row>
    <row r="164" spans="1:17" x14ac:dyDescent="0.25">
      <c r="A164" s="1" t="s">
        <v>129</v>
      </c>
      <c r="B164" s="8" t="s">
        <v>106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428.18</v>
      </c>
      <c r="J164" s="21">
        <v>431.6</v>
      </c>
      <c r="K164" s="21">
        <v>0</v>
      </c>
      <c r="L164" s="21">
        <v>0</v>
      </c>
      <c r="M164" s="21">
        <v>308.52</v>
      </c>
      <c r="N164" s="21">
        <v>644.37</v>
      </c>
      <c r="O164" s="21">
        <v>1331.83</v>
      </c>
      <c r="P164" s="21">
        <v>1116.98</v>
      </c>
      <c r="Q164" s="21">
        <v>224.81</v>
      </c>
    </row>
    <row r="165" spans="1:17" x14ac:dyDescent="0.25">
      <c r="A165" s="1"/>
      <c r="B165" s="8"/>
      <c r="C165" s="21"/>
      <c r="D165" s="21"/>
      <c r="E165" s="21"/>
      <c r="F165" s="21"/>
      <c r="G165" s="21">
        <v>0</v>
      </c>
      <c r="H165" s="21"/>
      <c r="I165" s="21"/>
      <c r="J165" s="21"/>
      <c r="K165" s="21">
        <v>0</v>
      </c>
      <c r="L165" s="21"/>
      <c r="M165" s="21"/>
      <c r="N165" s="21"/>
      <c r="O165" s="21"/>
      <c r="P165" s="21"/>
      <c r="Q165" s="21"/>
    </row>
    <row r="166" spans="1:17" s="130" customFormat="1" x14ac:dyDescent="0.25">
      <c r="A166" s="2" t="s">
        <v>147</v>
      </c>
      <c r="B166" s="10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 spans="1:17" x14ac:dyDescent="0.25">
      <c r="A167" s="1" t="s">
        <v>195</v>
      </c>
      <c r="B167" s="8" t="s">
        <v>149</v>
      </c>
      <c r="C167" s="21">
        <v>0</v>
      </c>
      <c r="D167" s="21">
        <v>16269.99</v>
      </c>
      <c r="E167" s="21">
        <v>5251.37</v>
      </c>
      <c r="F167" s="21">
        <v>100822.47</v>
      </c>
      <c r="G167" s="21">
        <v>53615.35</v>
      </c>
      <c r="H167" s="21">
        <v>16269.99</v>
      </c>
      <c r="I167" s="21">
        <v>32535.17</v>
      </c>
      <c r="J167" s="21">
        <v>76691.09</v>
      </c>
      <c r="K167" s="21">
        <v>470.09</v>
      </c>
      <c r="L167" s="21">
        <v>48871.16</v>
      </c>
      <c r="M167" s="21">
        <v>42249.8</v>
      </c>
      <c r="N167" s="21">
        <v>83642.37</v>
      </c>
      <c r="O167" s="21">
        <v>37082.699999999997</v>
      </c>
      <c r="P167" s="21">
        <v>58019.8</v>
      </c>
      <c r="Q167" s="21">
        <v>102689.29</v>
      </c>
    </row>
    <row r="168" spans="1:17" x14ac:dyDescent="0.25">
      <c r="A168" s="1" t="s">
        <v>129</v>
      </c>
      <c r="B168" s="8" t="s">
        <v>106</v>
      </c>
      <c r="C168" s="21">
        <v>0</v>
      </c>
      <c r="D168" s="21">
        <v>145.44</v>
      </c>
      <c r="E168" s="21">
        <v>815.5</v>
      </c>
      <c r="F168" s="21">
        <v>663.41</v>
      </c>
      <c r="G168" s="21">
        <v>663.72</v>
      </c>
      <c r="H168" s="21">
        <v>145.44</v>
      </c>
      <c r="I168" s="21">
        <v>740.93</v>
      </c>
      <c r="J168" s="21">
        <v>662.21</v>
      </c>
      <c r="K168" s="21">
        <v>153.19999999999999</v>
      </c>
      <c r="L168" s="21">
        <v>607.77</v>
      </c>
      <c r="M168" s="21">
        <v>552.9</v>
      </c>
      <c r="N168" s="21">
        <v>1147.58</v>
      </c>
      <c r="O168" s="21">
        <v>1499</v>
      </c>
      <c r="P168" s="21">
        <v>665.52</v>
      </c>
      <c r="Q168" s="21">
        <v>248.66</v>
      </c>
    </row>
    <row r="169" spans="1:17" x14ac:dyDescent="0.25">
      <c r="A169" s="1"/>
      <c r="B169" s="8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</row>
    <row r="170" spans="1:17" s="130" customFormat="1" x14ac:dyDescent="0.25">
      <c r="A170" s="2" t="s">
        <v>148</v>
      </c>
      <c r="B170" s="10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</row>
    <row r="171" spans="1:17" x14ac:dyDescent="0.25">
      <c r="A171" s="1" t="s">
        <v>195</v>
      </c>
      <c r="B171" s="8" t="s">
        <v>143</v>
      </c>
      <c r="C171" s="21">
        <v>0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1472.58</v>
      </c>
      <c r="J171" s="21">
        <v>0</v>
      </c>
      <c r="K171" s="21">
        <v>0</v>
      </c>
      <c r="L171" s="21">
        <v>670.28</v>
      </c>
      <c r="M171" s="21">
        <v>1255.6600000000001</v>
      </c>
      <c r="N171" s="21">
        <v>17817.349999999999</v>
      </c>
      <c r="O171" s="21">
        <v>0</v>
      </c>
      <c r="P171" s="21">
        <v>0</v>
      </c>
      <c r="Q171" s="21">
        <v>12161.65</v>
      </c>
    </row>
    <row r="172" spans="1:17" x14ac:dyDescent="0.25">
      <c r="A172" s="1" t="s">
        <v>129</v>
      </c>
      <c r="B172" s="8" t="s">
        <v>106</v>
      </c>
      <c r="C172" s="21">
        <v>0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267.8</v>
      </c>
      <c r="J172" s="21">
        <v>0</v>
      </c>
      <c r="K172" s="21">
        <v>0</v>
      </c>
      <c r="L172" s="21">
        <v>1281.08</v>
      </c>
      <c r="M172" s="21">
        <v>422</v>
      </c>
      <c r="N172" s="21">
        <v>576.95000000000005</v>
      </c>
      <c r="O172" s="21">
        <v>0</v>
      </c>
      <c r="P172" s="21">
        <v>0</v>
      </c>
      <c r="Q172" s="21">
        <v>559.47</v>
      </c>
    </row>
    <row r="173" spans="1:17" x14ac:dyDescent="0.25">
      <c r="A173" s="1"/>
      <c r="B173" s="8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</row>
    <row r="174" spans="1:17" s="130" customFormat="1" x14ac:dyDescent="0.25">
      <c r="A174" s="2" t="s">
        <v>150</v>
      </c>
      <c r="B174" s="10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</row>
    <row r="175" spans="1:17" x14ac:dyDescent="0.25">
      <c r="A175" s="1" t="s">
        <v>151</v>
      </c>
      <c r="B175" s="8"/>
      <c r="C175" s="21" t="s">
        <v>152</v>
      </c>
      <c r="D175" s="21" t="s">
        <v>152</v>
      </c>
      <c r="E175" s="21" t="s">
        <v>152</v>
      </c>
      <c r="F175" s="21" t="s">
        <v>152</v>
      </c>
      <c r="G175" s="21" t="s">
        <v>152</v>
      </c>
      <c r="H175" s="21" t="s">
        <v>152</v>
      </c>
      <c r="I175" s="21" t="s">
        <v>152</v>
      </c>
      <c r="J175" s="21" t="s">
        <v>152</v>
      </c>
      <c r="K175" s="21" t="s">
        <v>152</v>
      </c>
      <c r="L175" s="21" t="s">
        <v>152</v>
      </c>
      <c r="M175" s="21" t="s">
        <v>152</v>
      </c>
      <c r="N175" s="21" t="s">
        <v>152</v>
      </c>
      <c r="O175" s="21" t="s">
        <v>152</v>
      </c>
      <c r="P175" s="21" t="s">
        <v>152</v>
      </c>
      <c r="Q175" s="21" t="s">
        <v>152</v>
      </c>
    </row>
    <row r="176" spans="1:17" x14ac:dyDescent="0.25">
      <c r="A176" s="1" t="s">
        <v>153</v>
      </c>
      <c r="B176" s="8" t="s">
        <v>154</v>
      </c>
      <c r="C176" s="21">
        <v>358563.58</v>
      </c>
      <c r="D176" s="21">
        <v>15861.52</v>
      </c>
      <c r="E176" s="21">
        <v>58838.49</v>
      </c>
      <c r="F176" s="21">
        <v>270723.59999999998</v>
      </c>
      <c r="G176" s="21">
        <v>275415.43</v>
      </c>
      <c r="H176" s="21">
        <v>230524.23</v>
      </c>
      <c r="I176" s="21">
        <v>104010.6</v>
      </c>
      <c r="J176" s="21">
        <v>326730.44</v>
      </c>
      <c r="K176" s="21">
        <v>128954.14</v>
      </c>
      <c r="L176" s="21">
        <v>101798.12</v>
      </c>
      <c r="M176" s="21">
        <v>79099.600000000006</v>
      </c>
      <c r="N176" s="21">
        <v>156048.10999999999</v>
      </c>
      <c r="O176" s="21">
        <v>189453.3</v>
      </c>
      <c r="P176" s="21">
        <v>128281.3</v>
      </c>
      <c r="Q176" s="21">
        <v>348758.15</v>
      </c>
    </row>
    <row r="177" spans="1:17" x14ac:dyDescent="0.25">
      <c r="A177" s="1" t="s">
        <v>157</v>
      </c>
      <c r="B177" s="8" t="s">
        <v>155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15624.58</v>
      </c>
      <c r="K177" s="21">
        <v>13764.5</v>
      </c>
      <c r="L177" s="21">
        <v>0</v>
      </c>
      <c r="M177" s="21">
        <v>8307.6200000000008</v>
      </c>
      <c r="N177" s="21">
        <v>0</v>
      </c>
      <c r="O177" s="21">
        <v>0</v>
      </c>
      <c r="P177" s="21">
        <v>0</v>
      </c>
      <c r="Q177" s="21">
        <v>0</v>
      </c>
    </row>
    <row r="178" spans="1:17" x14ac:dyDescent="0.25">
      <c r="A178" s="1" t="s">
        <v>156</v>
      </c>
      <c r="B178" s="8" t="s">
        <v>155</v>
      </c>
      <c r="C178" s="21">
        <v>40509.660000000003</v>
      </c>
      <c r="D178" s="21">
        <v>5772.59</v>
      </c>
      <c r="E178" s="21">
        <v>6555.38</v>
      </c>
      <c r="F178" s="21">
        <v>29198.02</v>
      </c>
      <c r="G178" s="21">
        <v>29309.83</v>
      </c>
      <c r="H178" s="21">
        <v>24934.52</v>
      </c>
      <c r="I178" s="21">
        <v>11213.1</v>
      </c>
      <c r="J178" s="21">
        <v>16071.02</v>
      </c>
      <c r="K178" s="21">
        <v>221.18</v>
      </c>
      <c r="L178" s="21">
        <v>11408.33</v>
      </c>
      <c r="M178" s="21">
        <v>8307.6200000000008</v>
      </c>
      <c r="N178" s="21">
        <v>16823.22</v>
      </c>
      <c r="O178" s="21">
        <v>23991.200000000001</v>
      </c>
      <c r="P178" s="21">
        <v>15880.8</v>
      </c>
      <c r="Q178" s="21">
        <v>37184.160000000003</v>
      </c>
    </row>
    <row r="179" spans="1:17" x14ac:dyDescent="0.25">
      <c r="A179" s="1"/>
      <c r="B179" s="8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s="130" customFormat="1" x14ac:dyDescent="0.25">
      <c r="A180" s="2" t="s">
        <v>158</v>
      </c>
      <c r="B180" s="10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</row>
    <row r="181" spans="1:17" x14ac:dyDescent="0.25">
      <c r="A181" s="1" t="s">
        <v>159</v>
      </c>
      <c r="B181" s="8" t="s">
        <v>155</v>
      </c>
      <c r="C181" s="21">
        <v>29616.48</v>
      </c>
      <c r="D181" s="21">
        <v>3330.42</v>
      </c>
      <c r="E181" s="21">
        <v>5281.5</v>
      </c>
      <c r="F181" s="21">
        <v>24904.09</v>
      </c>
      <c r="G181" s="21">
        <v>23837.72</v>
      </c>
      <c r="H181" s="21">
        <v>20739.22</v>
      </c>
      <c r="I181" s="21">
        <v>9516.32</v>
      </c>
      <c r="J181" s="21">
        <v>27928.78</v>
      </c>
      <c r="K181" s="21">
        <v>11961.76</v>
      </c>
      <c r="L181" s="21">
        <v>9255.39</v>
      </c>
      <c r="M181" s="21">
        <v>7429.5</v>
      </c>
      <c r="N181" s="21">
        <v>12886.19</v>
      </c>
      <c r="O181" s="21">
        <v>16336</v>
      </c>
      <c r="P181" s="21">
        <v>10874.7</v>
      </c>
      <c r="Q181" s="21">
        <v>31954.639999999999</v>
      </c>
    </row>
    <row r="182" spans="1:17" x14ac:dyDescent="0.25">
      <c r="A182" s="1" t="s">
        <v>160</v>
      </c>
      <c r="B182" s="8" t="s">
        <v>155</v>
      </c>
      <c r="C182" s="21">
        <v>5215.3900000000003</v>
      </c>
      <c r="D182" s="21">
        <v>0</v>
      </c>
      <c r="E182" s="21">
        <v>584.01</v>
      </c>
      <c r="F182" s="21">
        <v>1922.89</v>
      </c>
      <c r="G182" s="21">
        <v>2873.88</v>
      </c>
      <c r="H182" s="21">
        <v>2403.62</v>
      </c>
      <c r="I182" s="21">
        <v>963.02</v>
      </c>
      <c r="J182" s="21">
        <v>4042.54</v>
      </c>
      <c r="K182" s="21">
        <v>648.51</v>
      </c>
      <c r="L182" s="21">
        <v>1698.87</v>
      </c>
      <c r="M182" s="21">
        <v>1015.2</v>
      </c>
      <c r="N182" s="21">
        <v>3124.99</v>
      </c>
      <c r="O182" s="21">
        <v>3048.9</v>
      </c>
      <c r="P182" s="21">
        <v>1788.7</v>
      </c>
      <c r="Q182" s="21">
        <v>3695.29</v>
      </c>
    </row>
    <row r="183" spans="1:17" x14ac:dyDescent="0.25">
      <c r="A183" s="1" t="s">
        <v>161</v>
      </c>
      <c r="B183" s="8" t="s">
        <v>155</v>
      </c>
      <c r="C183" s="21">
        <v>0</v>
      </c>
      <c r="D183" s="21">
        <v>0</v>
      </c>
      <c r="E183" s="21">
        <v>233.41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</row>
    <row r="184" spans="1:17" x14ac:dyDescent="0.25">
      <c r="A184" s="1" t="s">
        <v>162</v>
      </c>
      <c r="B184" s="8" t="s">
        <v>155</v>
      </c>
      <c r="C184" s="21">
        <v>2089.46</v>
      </c>
      <c r="D184" s="21">
        <v>223.35</v>
      </c>
      <c r="E184" s="21"/>
      <c r="F184" s="21">
        <v>739.67</v>
      </c>
      <c r="G184" s="21">
        <v>1052.9100000000001</v>
      </c>
      <c r="H184" s="21">
        <v>1297</v>
      </c>
      <c r="I184" s="21">
        <v>724.73</v>
      </c>
      <c r="J184" s="21">
        <v>862.83</v>
      </c>
      <c r="K184" s="21">
        <v>242.94</v>
      </c>
      <c r="L184" s="21">
        <v>929.97</v>
      </c>
      <c r="M184" s="21">
        <v>324.2</v>
      </c>
      <c r="N184" s="21">
        <v>373.07</v>
      </c>
      <c r="O184" s="21">
        <v>117.8</v>
      </c>
      <c r="P184" s="21">
        <v>184.5</v>
      </c>
      <c r="Q184" s="21">
        <v>1737.25</v>
      </c>
    </row>
    <row r="185" spans="1:17" x14ac:dyDescent="0.25">
      <c r="A185" s="1"/>
      <c r="B185" s="8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s="130" customFormat="1" x14ac:dyDescent="0.25">
      <c r="A186" s="2" t="s">
        <v>73</v>
      </c>
      <c r="B186" s="10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</row>
    <row r="187" spans="1:17" x14ac:dyDescent="0.25">
      <c r="A187" s="1" t="s">
        <v>53</v>
      </c>
      <c r="B187" s="8" t="s">
        <v>170</v>
      </c>
      <c r="C187" s="21">
        <v>18806.099999999999</v>
      </c>
      <c r="D187" s="21">
        <v>360.53</v>
      </c>
      <c r="E187" s="21">
        <v>0</v>
      </c>
      <c r="F187" s="21">
        <v>10167.5</v>
      </c>
      <c r="G187" s="21">
        <v>12440.16</v>
      </c>
      <c r="H187" s="21">
        <v>6306.02</v>
      </c>
      <c r="I187" s="21">
        <v>0</v>
      </c>
      <c r="J187" s="21">
        <v>12709.59</v>
      </c>
      <c r="K187" s="21">
        <v>5268.67</v>
      </c>
      <c r="L187" s="21">
        <v>3113.51</v>
      </c>
      <c r="M187" s="21">
        <v>4046.4</v>
      </c>
      <c r="N187" s="21">
        <v>0</v>
      </c>
      <c r="O187" s="21">
        <v>10345.4</v>
      </c>
      <c r="P187" s="21">
        <v>7864.5</v>
      </c>
      <c r="Q187" s="21">
        <v>13098.36</v>
      </c>
    </row>
    <row r="188" spans="1:17" x14ac:dyDescent="0.25">
      <c r="A188" s="1" t="s">
        <v>54</v>
      </c>
      <c r="B188" s="8" t="s">
        <v>170</v>
      </c>
      <c r="C188" s="21">
        <v>0</v>
      </c>
      <c r="D188" s="21">
        <v>0</v>
      </c>
      <c r="E188" s="21">
        <v>347.27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</row>
    <row r="189" spans="1:17" x14ac:dyDescent="0.25">
      <c r="A189" s="1" t="s">
        <v>55</v>
      </c>
      <c r="B189" s="8" t="s">
        <v>170</v>
      </c>
      <c r="C189" s="21">
        <v>0</v>
      </c>
      <c r="D189" s="21">
        <v>0</v>
      </c>
      <c r="E189" s="21">
        <v>347.27</v>
      </c>
      <c r="F189" s="21">
        <v>0</v>
      </c>
      <c r="G189" s="21">
        <v>0</v>
      </c>
      <c r="H189" s="21">
        <v>0</v>
      </c>
      <c r="I189" s="21">
        <v>3531.65</v>
      </c>
      <c r="J189" s="21">
        <v>0</v>
      </c>
      <c r="K189" s="21">
        <v>0</v>
      </c>
      <c r="L189" s="21">
        <v>0</v>
      </c>
      <c r="M189" s="21">
        <v>0</v>
      </c>
      <c r="N189" s="21">
        <v>6326.11</v>
      </c>
      <c r="O189" s="21">
        <v>0</v>
      </c>
      <c r="P189" s="21">
        <v>0</v>
      </c>
      <c r="Q189" s="21">
        <v>0</v>
      </c>
    </row>
    <row r="190" spans="1:17" x14ac:dyDescent="0.25">
      <c r="A190" s="1" t="s">
        <v>56</v>
      </c>
      <c r="B190" s="8" t="s">
        <v>170</v>
      </c>
      <c r="C190" s="21">
        <v>0</v>
      </c>
      <c r="D190" s="21">
        <v>0</v>
      </c>
      <c r="E190" s="21">
        <v>347.27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</row>
    <row r="191" spans="1:17" x14ac:dyDescent="0.25">
      <c r="A191" s="1" t="s">
        <v>57</v>
      </c>
      <c r="B191" s="8" t="s">
        <v>170</v>
      </c>
      <c r="C191" s="21">
        <v>0</v>
      </c>
      <c r="D191" s="21">
        <v>0</v>
      </c>
      <c r="E191" s="21">
        <v>347.27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</row>
    <row r="192" spans="1:17" x14ac:dyDescent="0.25">
      <c r="A192" s="1" t="s">
        <v>163</v>
      </c>
      <c r="B192" s="8" t="s">
        <v>171</v>
      </c>
      <c r="C192" s="21">
        <v>2.29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132.5</v>
      </c>
      <c r="K192" s="21">
        <v>0</v>
      </c>
      <c r="L192" s="21">
        <v>136.11000000000001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</row>
    <row r="193" spans="1:17" x14ac:dyDescent="0.25">
      <c r="A193" s="1" t="s">
        <v>164</v>
      </c>
      <c r="B193" s="8" t="s">
        <v>171</v>
      </c>
      <c r="C193" s="21">
        <v>10.86</v>
      </c>
      <c r="D193" s="21">
        <v>0</v>
      </c>
      <c r="E193" s="21">
        <v>7.28</v>
      </c>
      <c r="F193" s="21">
        <v>16.88</v>
      </c>
      <c r="G193" s="21">
        <v>20.25</v>
      </c>
      <c r="H193" s="21">
        <v>0</v>
      </c>
      <c r="I193" s="21">
        <v>10</v>
      </c>
      <c r="J193" s="21">
        <v>475.08</v>
      </c>
      <c r="K193" s="21">
        <v>117.38</v>
      </c>
      <c r="L193" s="21">
        <v>0</v>
      </c>
      <c r="M193" s="21">
        <v>0</v>
      </c>
      <c r="N193" s="21">
        <v>0</v>
      </c>
      <c r="O193" s="21">
        <v>195</v>
      </c>
      <c r="P193" s="21">
        <v>338.35</v>
      </c>
      <c r="Q193" s="21">
        <v>106.6</v>
      </c>
    </row>
    <row r="194" spans="1:17" x14ac:dyDescent="0.25">
      <c r="A194" s="1" t="s">
        <v>165</v>
      </c>
      <c r="B194" s="8" t="s">
        <v>171</v>
      </c>
      <c r="C194" s="21">
        <v>0</v>
      </c>
      <c r="D194" s="21">
        <v>0</v>
      </c>
      <c r="E194" s="21">
        <v>2.25</v>
      </c>
      <c r="F194" s="21">
        <v>3.68</v>
      </c>
      <c r="G194" s="21">
        <v>2.5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782.91</v>
      </c>
    </row>
    <row r="195" spans="1:17" x14ac:dyDescent="0.25">
      <c r="A195" s="1" t="s">
        <v>118</v>
      </c>
      <c r="B195" s="8" t="s">
        <v>59</v>
      </c>
      <c r="C195" s="21">
        <v>0</v>
      </c>
      <c r="D195" s="21">
        <v>0</v>
      </c>
      <c r="E195" s="21">
        <v>11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</row>
    <row r="196" spans="1:17" x14ac:dyDescent="0.25">
      <c r="A196" s="1" t="s">
        <v>166</v>
      </c>
      <c r="B196" s="8" t="s">
        <v>171</v>
      </c>
      <c r="C196" s="21">
        <v>0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</row>
    <row r="197" spans="1:17" x14ac:dyDescent="0.25">
      <c r="A197" s="1" t="s">
        <v>167</v>
      </c>
      <c r="B197" s="8" t="s">
        <v>171</v>
      </c>
      <c r="C197" s="21">
        <v>0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</row>
    <row r="198" spans="1:17" x14ac:dyDescent="0.25">
      <c r="A198" s="1" t="s">
        <v>168</v>
      </c>
      <c r="B198" s="8" t="s">
        <v>171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59.95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</row>
    <row r="199" spans="1:17" x14ac:dyDescent="0.25">
      <c r="A199" s="1" t="s">
        <v>169</v>
      </c>
      <c r="B199" s="8" t="s">
        <v>171</v>
      </c>
      <c r="C199" s="21">
        <v>717.21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3857.85</v>
      </c>
      <c r="Q199" s="21">
        <v>0</v>
      </c>
    </row>
    <row r="200" spans="1:17" x14ac:dyDescent="0.25">
      <c r="A200" s="1" t="s">
        <v>115</v>
      </c>
      <c r="B200" s="8" t="s">
        <v>172</v>
      </c>
      <c r="C200" s="21">
        <v>0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</row>
    <row r="201" spans="1:17" x14ac:dyDescent="0.25">
      <c r="A201" s="1" t="s">
        <v>173</v>
      </c>
      <c r="B201" s="8" t="s">
        <v>174</v>
      </c>
      <c r="C201" s="21">
        <v>0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</row>
    <row r="202" spans="1:17" x14ac:dyDescent="0.25">
      <c r="A202" s="1" t="s">
        <v>116</v>
      </c>
      <c r="B202" s="8" t="s">
        <v>172</v>
      </c>
      <c r="C202" s="21">
        <v>0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</row>
    <row r="203" spans="1:17" x14ac:dyDescent="0.25">
      <c r="A203" s="1" t="s">
        <v>173</v>
      </c>
      <c r="B203" s="8" t="s">
        <v>174</v>
      </c>
      <c r="C203" s="21">
        <v>0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</row>
    <row r="204" spans="1:17" x14ac:dyDescent="0.25">
      <c r="A204" s="1" t="s">
        <v>117</v>
      </c>
      <c r="B204" s="8" t="s">
        <v>172</v>
      </c>
      <c r="C204" s="21">
        <v>0</v>
      </c>
      <c r="D204" s="21">
        <v>0</v>
      </c>
      <c r="E204" s="21">
        <v>0</v>
      </c>
      <c r="F204" s="21">
        <v>162086.07999999999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1284824.58</v>
      </c>
      <c r="O204" s="21">
        <v>5988903</v>
      </c>
      <c r="P204" s="21">
        <v>0</v>
      </c>
      <c r="Q204" s="21">
        <v>0</v>
      </c>
    </row>
    <row r="205" spans="1:17" x14ac:dyDescent="0.25">
      <c r="A205" s="1"/>
      <c r="B205" s="8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</row>
    <row r="206" spans="1:17" s="130" customFormat="1" x14ac:dyDescent="0.25">
      <c r="A206" s="2" t="s">
        <v>120</v>
      </c>
      <c r="B206" s="10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</row>
    <row r="207" spans="1:17" x14ac:dyDescent="0.25">
      <c r="A207" s="1" t="s">
        <v>121</v>
      </c>
      <c r="B207" s="8" t="s">
        <v>155</v>
      </c>
      <c r="C207" s="21">
        <v>41887.33</v>
      </c>
      <c r="D207" s="21">
        <v>0</v>
      </c>
      <c r="E207" s="21">
        <v>11325.6</v>
      </c>
      <c r="F207" s="21">
        <v>30392.02</v>
      </c>
      <c r="G207" s="21">
        <v>29255.34</v>
      </c>
      <c r="H207" s="21">
        <v>22218.19</v>
      </c>
      <c r="I207" s="21">
        <v>0</v>
      </c>
      <c r="J207" s="21">
        <v>47911.18</v>
      </c>
      <c r="K207" s="21">
        <v>0</v>
      </c>
      <c r="L207" s="21">
        <v>0</v>
      </c>
      <c r="M207" s="21">
        <v>11890.2</v>
      </c>
      <c r="N207" s="21">
        <v>16423.63</v>
      </c>
      <c r="O207" s="21">
        <v>0</v>
      </c>
      <c r="P207" s="21">
        <v>0</v>
      </c>
      <c r="Q207" s="21">
        <v>2902.24</v>
      </c>
    </row>
    <row r="208" spans="1:17" x14ac:dyDescent="0.25">
      <c r="A208" s="1" t="s">
        <v>122</v>
      </c>
      <c r="B208" s="8" t="s">
        <v>59</v>
      </c>
      <c r="C208" s="21">
        <v>37.69</v>
      </c>
      <c r="D208" s="21">
        <v>0</v>
      </c>
      <c r="E208" s="21">
        <v>35</v>
      </c>
      <c r="F208" s="21">
        <v>45.4</v>
      </c>
      <c r="G208" s="21">
        <v>40.57</v>
      </c>
      <c r="H208" s="21">
        <v>35</v>
      </c>
      <c r="I208" s="21">
        <v>0</v>
      </c>
      <c r="J208" s="21">
        <v>35</v>
      </c>
      <c r="K208" s="21">
        <v>0</v>
      </c>
      <c r="L208" s="21">
        <v>0</v>
      </c>
      <c r="M208" s="21">
        <v>35</v>
      </c>
      <c r="N208" s="21">
        <v>45</v>
      </c>
      <c r="O208" s="21">
        <v>0</v>
      </c>
      <c r="P208" s="21">
        <v>0</v>
      </c>
      <c r="Q208" s="21">
        <v>35</v>
      </c>
    </row>
    <row r="209" spans="1:17" x14ac:dyDescent="0.25">
      <c r="A209" s="1" t="s">
        <v>129</v>
      </c>
      <c r="B209" s="8" t="s">
        <v>111</v>
      </c>
      <c r="C209" s="21">
        <v>75.16</v>
      </c>
      <c r="D209" s="21">
        <v>0</v>
      </c>
      <c r="E209" s="21">
        <v>161.59</v>
      </c>
      <c r="F209" s="21">
        <v>129.47999999999999</v>
      </c>
      <c r="G209" s="21">
        <v>139.53</v>
      </c>
      <c r="H209" s="21">
        <v>110.94</v>
      </c>
      <c r="I209" s="21">
        <v>0</v>
      </c>
      <c r="J209" s="21">
        <v>102.82</v>
      </c>
      <c r="K209" s="21">
        <v>0</v>
      </c>
      <c r="L209" s="21">
        <v>0</v>
      </c>
      <c r="M209" s="21">
        <v>56.4</v>
      </c>
      <c r="N209" s="21">
        <v>422</v>
      </c>
      <c r="O209" s="21">
        <v>0</v>
      </c>
      <c r="P209" s="21">
        <v>0</v>
      </c>
      <c r="Q209" s="21">
        <v>39.67</v>
      </c>
    </row>
    <row r="210" spans="1:17" x14ac:dyDescent="0.25">
      <c r="A210" s="1"/>
      <c r="B210" s="8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</row>
    <row r="211" spans="1:17" s="130" customFormat="1" x14ac:dyDescent="0.25">
      <c r="A211" s="2" t="s">
        <v>124</v>
      </c>
      <c r="B211" s="10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</row>
    <row r="212" spans="1:17" x14ac:dyDescent="0.25">
      <c r="A212" s="1" t="s">
        <v>121</v>
      </c>
      <c r="B212" s="8" t="s">
        <v>155</v>
      </c>
      <c r="C212" s="21">
        <v>0</v>
      </c>
      <c r="D212" s="21">
        <v>2465.58</v>
      </c>
      <c r="E212" s="21">
        <v>2103.67</v>
      </c>
      <c r="F212" s="21">
        <v>0</v>
      </c>
      <c r="G212" s="21">
        <v>0</v>
      </c>
      <c r="H212" s="21">
        <v>0</v>
      </c>
      <c r="I212" s="21">
        <v>11205.35</v>
      </c>
      <c r="J212" s="21">
        <v>1098.1500000000001</v>
      </c>
      <c r="K212" s="21">
        <v>9352.98</v>
      </c>
      <c r="L212" s="21">
        <v>9909.83</v>
      </c>
      <c r="M212" s="21">
        <v>0</v>
      </c>
      <c r="N212" s="21">
        <v>0</v>
      </c>
      <c r="O212" s="21">
        <v>0</v>
      </c>
      <c r="P212" s="21">
        <v>0</v>
      </c>
      <c r="Q212" s="21">
        <v>30620.7</v>
      </c>
    </row>
    <row r="213" spans="1:17" x14ac:dyDescent="0.25">
      <c r="A213" s="1" t="s">
        <v>122</v>
      </c>
      <c r="B213" s="8" t="s">
        <v>59</v>
      </c>
      <c r="C213" s="21">
        <v>0</v>
      </c>
      <c r="D213" s="21">
        <v>45</v>
      </c>
      <c r="E213" s="21">
        <v>45</v>
      </c>
      <c r="F213" s="21">
        <v>0</v>
      </c>
      <c r="G213" s="21">
        <v>0</v>
      </c>
      <c r="H213" s="21">
        <v>0</v>
      </c>
      <c r="I213" s="21">
        <v>45</v>
      </c>
      <c r="J213" s="21">
        <v>45</v>
      </c>
      <c r="K213" s="21">
        <v>33</v>
      </c>
      <c r="L213" s="21">
        <v>45</v>
      </c>
      <c r="M213" s="21">
        <v>0</v>
      </c>
      <c r="N213" s="21">
        <v>0</v>
      </c>
      <c r="O213" s="21">
        <v>0</v>
      </c>
      <c r="P213" s="21">
        <v>0</v>
      </c>
      <c r="Q213" s="21">
        <v>45</v>
      </c>
    </row>
    <row r="214" spans="1:17" x14ac:dyDescent="0.25">
      <c r="A214" s="1" t="s">
        <v>123</v>
      </c>
      <c r="B214" s="8" t="s">
        <v>111</v>
      </c>
      <c r="C214" s="21">
        <v>0</v>
      </c>
      <c r="D214" s="21">
        <v>93.87</v>
      </c>
      <c r="E214" s="21">
        <v>183.06</v>
      </c>
      <c r="F214" s="21">
        <v>0</v>
      </c>
      <c r="G214" s="21">
        <v>0</v>
      </c>
      <c r="H214" s="21">
        <v>0</v>
      </c>
      <c r="I214" s="21">
        <v>70.64</v>
      </c>
      <c r="J214" s="21">
        <v>50.78</v>
      </c>
      <c r="K214" s="21">
        <v>234.72</v>
      </c>
      <c r="L214" s="21">
        <v>139.6</v>
      </c>
      <c r="M214" s="21">
        <v>0</v>
      </c>
      <c r="N214" s="21">
        <v>0</v>
      </c>
      <c r="O214" s="21">
        <v>0</v>
      </c>
      <c r="P214" s="21">
        <v>0</v>
      </c>
      <c r="Q214" s="21">
        <v>130.32</v>
      </c>
    </row>
    <row r="215" spans="1:17" x14ac:dyDescent="0.25">
      <c r="A215" s="1"/>
      <c r="B215" s="8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</row>
    <row r="216" spans="1:17" s="130" customFormat="1" x14ac:dyDescent="0.25">
      <c r="A216" s="2" t="s">
        <v>125</v>
      </c>
      <c r="B216" s="10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</row>
    <row r="217" spans="1:17" x14ac:dyDescent="0.25">
      <c r="A217" s="1" t="s">
        <v>121</v>
      </c>
      <c r="B217" s="8" t="s">
        <v>155</v>
      </c>
      <c r="C217" s="21">
        <v>0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</row>
    <row r="218" spans="1:17" x14ac:dyDescent="0.25">
      <c r="A218" s="1" t="s">
        <v>122</v>
      </c>
      <c r="B218" s="8" t="s">
        <v>59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</row>
    <row r="219" spans="1:17" x14ac:dyDescent="0.25">
      <c r="A219" s="1" t="s">
        <v>123</v>
      </c>
      <c r="B219" s="8" t="s">
        <v>111</v>
      </c>
      <c r="C219" s="21">
        <v>0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</row>
    <row r="220" spans="1:17" x14ac:dyDescent="0.25">
      <c r="A220" s="1"/>
      <c r="B220" s="8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30" customFormat="1" x14ac:dyDescent="0.25">
      <c r="A221" s="2" t="s">
        <v>126</v>
      </c>
      <c r="B221" s="10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</row>
    <row r="222" spans="1:17" x14ac:dyDescent="0.25">
      <c r="A222" s="1" t="s">
        <v>121</v>
      </c>
      <c r="B222" s="8" t="s">
        <v>155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</row>
    <row r="223" spans="1:17" x14ac:dyDescent="0.25">
      <c r="A223" s="1" t="s">
        <v>122</v>
      </c>
      <c r="B223" s="8" t="s">
        <v>59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</row>
    <row r="224" spans="1:17" x14ac:dyDescent="0.25">
      <c r="A224" s="1" t="s">
        <v>129</v>
      </c>
      <c r="B224" s="8" t="s">
        <v>111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1">
        <v>0</v>
      </c>
    </row>
    <row r="225" spans="1:17" x14ac:dyDescent="0.25">
      <c r="A225" s="1"/>
      <c r="B225" s="8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</row>
    <row r="226" spans="1:17" x14ac:dyDescent="0.25">
      <c r="A226" s="3" t="s">
        <v>175</v>
      </c>
      <c r="B226" s="9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1:17" x14ac:dyDescent="0.25">
      <c r="A227" s="3"/>
      <c r="B227" s="9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1:17" s="130" customFormat="1" x14ac:dyDescent="0.25">
      <c r="A228" s="2" t="s">
        <v>151</v>
      </c>
      <c r="B228" s="10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</row>
    <row r="229" spans="1:17" x14ac:dyDescent="0.25">
      <c r="A229" s="1" t="s">
        <v>176</v>
      </c>
      <c r="B229" s="8" t="s">
        <v>59</v>
      </c>
      <c r="C229" s="21">
        <v>100</v>
      </c>
      <c r="D229" s="21">
        <v>100</v>
      </c>
      <c r="E229" s="21">
        <v>100</v>
      </c>
      <c r="F229" s="21">
        <v>100</v>
      </c>
      <c r="G229" s="21">
        <v>57.4</v>
      </c>
      <c r="H229" s="21">
        <v>44.07</v>
      </c>
      <c r="I229" s="21">
        <v>100</v>
      </c>
      <c r="J229" s="21">
        <v>100</v>
      </c>
      <c r="K229" s="21">
        <v>94.58</v>
      </c>
      <c r="L229" s="21">
        <v>100</v>
      </c>
      <c r="M229" s="21">
        <v>100</v>
      </c>
      <c r="N229" s="21">
        <v>100</v>
      </c>
      <c r="O229" s="21">
        <v>100</v>
      </c>
      <c r="P229" s="21">
        <v>100</v>
      </c>
      <c r="Q229" s="21">
        <v>100</v>
      </c>
    </row>
    <row r="230" spans="1:17" x14ac:dyDescent="0.25">
      <c r="A230" s="1" t="s">
        <v>177</v>
      </c>
      <c r="B230" s="8" t="s">
        <v>59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1">
        <v>0</v>
      </c>
    </row>
    <row r="231" spans="1:17" x14ac:dyDescent="0.25">
      <c r="A231" s="1" t="s">
        <v>178</v>
      </c>
      <c r="B231" s="8" t="s">
        <v>59</v>
      </c>
      <c r="C231" s="21">
        <v>0</v>
      </c>
      <c r="D231" s="21">
        <v>0</v>
      </c>
      <c r="E231" s="21">
        <v>0</v>
      </c>
      <c r="F231" s="21">
        <v>0</v>
      </c>
      <c r="G231" s="21">
        <v>42.6</v>
      </c>
      <c r="H231" s="21">
        <v>55.93</v>
      </c>
      <c r="I231" s="21">
        <v>0</v>
      </c>
      <c r="J231" s="21">
        <v>0</v>
      </c>
      <c r="K231" s="21">
        <v>5.42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1">
        <v>0</v>
      </c>
    </row>
    <row r="232" spans="1:17" x14ac:dyDescent="0.25">
      <c r="A232" s="1"/>
      <c r="B232" s="8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EA65-C934-304E-B990-07E4A9D148A0}">
  <sheetPr>
    <tabColor theme="8" tint="0.39997558519241921"/>
  </sheetPr>
  <dimension ref="A1:Q193"/>
  <sheetViews>
    <sheetView showGridLines="0" zoomScale="125" zoomScaleNormal="125" workbookViewId="0"/>
  </sheetViews>
  <sheetFormatPr defaultColWidth="11.42578125" defaultRowHeight="15" x14ac:dyDescent="0.25"/>
  <cols>
    <col min="1" max="1" width="51.7109375" customWidth="1"/>
    <col min="2" max="2" width="12.42578125" customWidth="1"/>
    <col min="3" max="17" width="11.7109375" customWidth="1"/>
  </cols>
  <sheetData>
    <row r="1" spans="1:17" ht="102" customHeight="1" x14ac:dyDescent="0.25">
      <c r="A1" s="108" t="s">
        <v>83</v>
      </c>
      <c r="B1" s="13" t="s">
        <v>1632</v>
      </c>
      <c r="C1" s="118" t="s">
        <v>132</v>
      </c>
      <c r="D1" s="20" t="s">
        <v>179</v>
      </c>
      <c r="E1" s="20" t="s">
        <v>202</v>
      </c>
      <c r="F1" s="20" t="s">
        <v>196</v>
      </c>
      <c r="G1" s="20" t="s">
        <v>200</v>
      </c>
      <c r="H1" s="20" t="s">
        <v>186</v>
      </c>
      <c r="I1" s="20" t="s">
        <v>191</v>
      </c>
      <c r="J1" s="20" t="s">
        <v>206</v>
      </c>
      <c r="K1" s="20" t="s">
        <v>210</v>
      </c>
      <c r="L1" s="20" t="s">
        <v>214</v>
      </c>
      <c r="M1" s="20" t="s">
        <v>218</v>
      </c>
      <c r="N1" s="20" t="s">
        <v>222</v>
      </c>
      <c r="O1" s="20" t="s">
        <v>226</v>
      </c>
      <c r="P1" s="20" t="s">
        <v>230</v>
      </c>
      <c r="Q1" s="20" t="s">
        <v>232</v>
      </c>
    </row>
    <row r="2" spans="1:17" x14ac:dyDescent="0.25">
      <c r="A2" s="109" t="s">
        <v>84</v>
      </c>
      <c r="B2" s="8"/>
      <c r="C2" s="110" t="s">
        <v>133</v>
      </c>
      <c r="D2" s="22" t="s">
        <v>180</v>
      </c>
      <c r="E2" s="22" t="s">
        <v>203</v>
      </c>
      <c r="F2" s="22" t="s">
        <v>197</v>
      </c>
      <c r="G2" s="22" t="s">
        <v>201</v>
      </c>
      <c r="H2" s="22" t="s">
        <v>187</v>
      </c>
      <c r="I2" s="22" t="s">
        <v>192</v>
      </c>
      <c r="J2" s="22" t="s">
        <v>207</v>
      </c>
      <c r="K2" s="22" t="s">
        <v>211</v>
      </c>
      <c r="L2" s="22" t="s">
        <v>215</v>
      </c>
      <c r="M2" s="22" t="s">
        <v>219</v>
      </c>
      <c r="N2" s="22" t="s">
        <v>223</v>
      </c>
      <c r="O2" s="22" t="s">
        <v>227</v>
      </c>
      <c r="P2" s="22" t="s">
        <v>231</v>
      </c>
      <c r="Q2" s="22" t="s">
        <v>233</v>
      </c>
    </row>
    <row r="3" spans="1:17" x14ac:dyDescent="0.25">
      <c r="A3" s="109" t="s">
        <v>85</v>
      </c>
      <c r="B3" s="8"/>
      <c r="C3" s="110" t="s">
        <v>134</v>
      </c>
      <c r="D3" s="22" t="s">
        <v>181</v>
      </c>
      <c r="E3" s="22" t="s">
        <v>204</v>
      </c>
      <c r="F3" s="22" t="s">
        <v>198</v>
      </c>
      <c r="G3" s="22" t="s">
        <v>198</v>
      </c>
      <c r="H3" s="22" t="s">
        <v>188</v>
      </c>
      <c r="I3" s="22" t="s">
        <v>193</v>
      </c>
      <c r="J3" s="22" t="s">
        <v>208</v>
      </c>
      <c r="K3" s="22" t="s">
        <v>212</v>
      </c>
      <c r="L3" s="22" t="s">
        <v>216</v>
      </c>
      <c r="M3" s="22" t="s">
        <v>220</v>
      </c>
      <c r="N3" s="22" t="s">
        <v>224</v>
      </c>
      <c r="O3" s="22" t="s">
        <v>228</v>
      </c>
      <c r="P3" s="22" t="s">
        <v>228</v>
      </c>
      <c r="Q3" s="22" t="s">
        <v>234</v>
      </c>
    </row>
    <row r="4" spans="1:17" x14ac:dyDescent="0.25">
      <c r="A4" s="109" t="s">
        <v>86</v>
      </c>
      <c r="B4" s="8"/>
      <c r="C4" s="110" t="s">
        <v>134</v>
      </c>
      <c r="D4" s="22" t="s">
        <v>182</v>
      </c>
      <c r="E4" s="22" t="s">
        <v>205</v>
      </c>
      <c r="F4" s="22" t="s">
        <v>199</v>
      </c>
      <c r="G4" s="22" t="s">
        <v>199</v>
      </c>
      <c r="H4" s="22" t="s">
        <v>189</v>
      </c>
      <c r="I4" s="22" t="s">
        <v>194</v>
      </c>
      <c r="J4" s="22" t="s">
        <v>209</v>
      </c>
      <c r="K4" s="22" t="s">
        <v>213</v>
      </c>
      <c r="L4" s="22" t="s">
        <v>217</v>
      </c>
      <c r="M4" s="22" t="s">
        <v>221</v>
      </c>
      <c r="N4" s="22" t="s">
        <v>225</v>
      </c>
      <c r="O4" s="22" t="s">
        <v>229</v>
      </c>
      <c r="P4" s="22" t="s">
        <v>229</v>
      </c>
      <c r="Q4" s="22" t="s">
        <v>235</v>
      </c>
    </row>
    <row r="5" spans="1:17" x14ac:dyDescent="0.25">
      <c r="A5" s="109" t="s">
        <v>1633</v>
      </c>
      <c r="B5" s="8"/>
      <c r="C5" s="110">
        <v>33.39</v>
      </c>
      <c r="D5" s="22">
        <v>100</v>
      </c>
      <c r="E5" s="22" t="e">
        <v>#N/A</v>
      </c>
      <c r="F5" s="329">
        <v>39.590000000000003</v>
      </c>
      <c r="G5" s="22">
        <v>20.72</v>
      </c>
      <c r="H5" s="22">
        <v>31.9</v>
      </c>
      <c r="I5" s="22">
        <v>45.85</v>
      </c>
      <c r="J5" s="22">
        <v>25.66</v>
      </c>
      <c r="K5" s="22">
        <v>66.62</v>
      </c>
      <c r="L5" s="22" t="e">
        <v>#N/A</v>
      </c>
      <c r="M5" s="22">
        <v>99.74</v>
      </c>
      <c r="N5" s="22">
        <v>92.57</v>
      </c>
      <c r="O5" s="22">
        <v>22.56</v>
      </c>
      <c r="P5" s="22">
        <v>51.84</v>
      </c>
      <c r="Q5" s="22">
        <v>37.17</v>
      </c>
    </row>
    <row r="6" spans="1:17" x14ac:dyDescent="0.25">
      <c r="A6" s="111" t="s">
        <v>87</v>
      </c>
      <c r="B6" s="17"/>
      <c r="C6" s="112">
        <v>41.6</v>
      </c>
      <c r="D6" s="23">
        <v>6.1</v>
      </c>
      <c r="E6" s="23">
        <v>35.799999999999997</v>
      </c>
      <c r="F6" s="23">
        <v>5.5</v>
      </c>
      <c r="G6" s="23">
        <v>5.2</v>
      </c>
      <c r="H6" s="23">
        <v>43.1</v>
      </c>
      <c r="I6" s="23">
        <v>5.3</v>
      </c>
      <c r="J6" s="23">
        <v>5.6</v>
      </c>
      <c r="K6" s="23">
        <v>30.1</v>
      </c>
      <c r="L6" s="23">
        <v>6.1</v>
      </c>
      <c r="M6" s="23">
        <v>5.7</v>
      </c>
      <c r="N6" s="23">
        <v>6.9</v>
      </c>
      <c r="O6" s="23">
        <v>7.2</v>
      </c>
      <c r="P6" s="23">
        <v>9.6999999999999993</v>
      </c>
      <c r="Q6" s="23">
        <v>53</v>
      </c>
    </row>
    <row r="7" spans="1:17" x14ac:dyDescent="0.25">
      <c r="A7" s="109" t="s">
        <v>88</v>
      </c>
      <c r="B7" s="8"/>
      <c r="C7" s="110">
        <v>34</v>
      </c>
      <c r="D7" s="21">
        <v>0</v>
      </c>
      <c r="E7" s="21">
        <v>29.4</v>
      </c>
      <c r="F7" s="21">
        <v>0</v>
      </c>
      <c r="G7" s="21">
        <v>0</v>
      </c>
      <c r="H7" s="21">
        <v>34.200000000000003</v>
      </c>
      <c r="I7" s="21">
        <v>0</v>
      </c>
      <c r="J7" s="21">
        <v>0</v>
      </c>
      <c r="K7" s="21">
        <v>21.1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</row>
    <row r="8" spans="1:17" x14ac:dyDescent="0.25">
      <c r="A8" s="109" t="s">
        <v>89</v>
      </c>
      <c r="B8" s="8"/>
      <c r="C8" s="110">
        <v>2.5</v>
      </c>
      <c r="D8" s="21">
        <v>0</v>
      </c>
      <c r="E8" s="21">
        <v>0.4</v>
      </c>
      <c r="F8" s="21">
        <v>0</v>
      </c>
      <c r="G8" s="21">
        <v>0</v>
      </c>
      <c r="H8" s="21">
        <v>2.5</v>
      </c>
      <c r="I8" s="21">
        <v>0</v>
      </c>
      <c r="J8" s="21">
        <v>0</v>
      </c>
      <c r="K8" s="21">
        <v>0.4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</row>
    <row r="9" spans="1:17" x14ac:dyDescent="0.25">
      <c r="A9" s="109" t="s">
        <v>90</v>
      </c>
      <c r="B9" s="8"/>
      <c r="C9" s="110">
        <v>0</v>
      </c>
      <c r="D9" s="21">
        <v>0</v>
      </c>
      <c r="E9" s="21">
        <v>1.1000000000000001</v>
      </c>
      <c r="F9" s="21">
        <v>0</v>
      </c>
      <c r="G9" s="21">
        <v>0</v>
      </c>
      <c r="H9" s="21">
        <v>1.5</v>
      </c>
      <c r="I9" s="21">
        <v>0</v>
      </c>
      <c r="J9" s="21">
        <v>0</v>
      </c>
      <c r="K9" s="21">
        <v>4.0999999999999996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</row>
    <row r="10" spans="1:17" x14ac:dyDescent="0.25">
      <c r="A10" s="109" t="s">
        <v>91</v>
      </c>
      <c r="B10" s="8"/>
      <c r="C10" s="110">
        <v>3.3</v>
      </c>
      <c r="D10" s="21">
        <v>4.3</v>
      </c>
      <c r="E10" s="21">
        <v>3.1</v>
      </c>
      <c r="F10" s="21">
        <v>3.7</v>
      </c>
      <c r="G10" s="21">
        <v>3.2</v>
      </c>
      <c r="H10" s="21">
        <v>2.9</v>
      </c>
      <c r="I10" s="21">
        <v>3.5</v>
      </c>
      <c r="J10" s="21">
        <v>3.9</v>
      </c>
      <c r="K10" s="21">
        <v>2.8</v>
      </c>
      <c r="L10" s="21">
        <v>4.3</v>
      </c>
      <c r="M10" s="21">
        <v>3.9</v>
      </c>
      <c r="N10" s="21">
        <v>5.0999999999999996</v>
      </c>
      <c r="O10" s="21">
        <v>5.4</v>
      </c>
      <c r="P10" s="21">
        <v>7.9</v>
      </c>
      <c r="Q10" s="21">
        <v>3.5</v>
      </c>
    </row>
    <row r="11" spans="1:17" x14ac:dyDescent="0.25">
      <c r="A11" s="109" t="s">
        <v>77</v>
      </c>
      <c r="B11" s="8"/>
      <c r="C11" s="110">
        <v>1.3</v>
      </c>
      <c r="D11" s="21">
        <v>1.3</v>
      </c>
      <c r="E11" s="21">
        <v>1.3</v>
      </c>
      <c r="F11" s="21">
        <v>1.3</v>
      </c>
      <c r="G11" s="21">
        <v>1.6</v>
      </c>
      <c r="H11" s="21">
        <v>1.6</v>
      </c>
      <c r="I11" s="21">
        <v>1.3</v>
      </c>
      <c r="J11" s="21">
        <v>1.3</v>
      </c>
      <c r="K11" s="21">
        <v>1.4</v>
      </c>
      <c r="L11" s="21">
        <v>1.3</v>
      </c>
      <c r="M11" s="21">
        <v>1.3</v>
      </c>
      <c r="N11" s="21">
        <v>1.3</v>
      </c>
      <c r="O11" s="21">
        <v>1.3</v>
      </c>
      <c r="P11" s="21">
        <v>1.3</v>
      </c>
      <c r="Q11" s="21">
        <v>1.3</v>
      </c>
    </row>
    <row r="12" spans="1:17" x14ac:dyDescent="0.25">
      <c r="A12" s="109" t="s">
        <v>78</v>
      </c>
      <c r="B12" s="8"/>
      <c r="C12" s="110">
        <v>0.4</v>
      </c>
      <c r="D12" s="21">
        <v>0.4</v>
      </c>
      <c r="E12" s="21">
        <v>0.4</v>
      </c>
      <c r="F12" s="21">
        <v>0.4</v>
      </c>
      <c r="G12" s="21">
        <v>0.4</v>
      </c>
      <c r="H12" s="21">
        <v>0.4</v>
      </c>
      <c r="I12" s="21">
        <v>0.4</v>
      </c>
      <c r="J12" s="21">
        <v>0.4</v>
      </c>
      <c r="K12" s="21">
        <v>0.4</v>
      </c>
      <c r="L12" s="21">
        <v>0.4</v>
      </c>
      <c r="M12" s="21">
        <v>0.4</v>
      </c>
      <c r="N12" s="21">
        <v>0.4</v>
      </c>
      <c r="O12" s="21">
        <v>0.4</v>
      </c>
      <c r="P12" s="21">
        <v>0.4</v>
      </c>
      <c r="Q12" s="21">
        <v>0.4</v>
      </c>
    </row>
    <row r="13" spans="1:17" x14ac:dyDescent="0.25">
      <c r="A13" s="111" t="s">
        <v>92</v>
      </c>
      <c r="B13" s="17"/>
      <c r="C13" s="112">
        <v>44.9</v>
      </c>
      <c r="D13" s="23">
        <v>80.400000000000006</v>
      </c>
      <c r="E13" s="23">
        <v>50.7</v>
      </c>
      <c r="F13" s="23">
        <v>81</v>
      </c>
      <c r="G13" s="23">
        <v>81.3</v>
      </c>
      <c r="H13" s="23">
        <v>43.4</v>
      </c>
      <c r="I13" s="23">
        <v>81.2</v>
      </c>
      <c r="J13" s="23">
        <v>80.900000000000006</v>
      </c>
      <c r="K13" s="23">
        <v>56.4</v>
      </c>
      <c r="L13" s="23">
        <v>80.400000000000006</v>
      </c>
      <c r="M13" s="23">
        <v>80.8</v>
      </c>
      <c r="N13" s="23">
        <v>79.599999999999994</v>
      </c>
      <c r="O13" s="23">
        <v>79.3</v>
      </c>
      <c r="P13" s="23">
        <v>76.8</v>
      </c>
      <c r="Q13" s="23">
        <v>81.2</v>
      </c>
    </row>
    <row r="14" spans="1:17" x14ac:dyDescent="0.25">
      <c r="A14" s="109" t="s">
        <v>93</v>
      </c>
      <c r="B14" s="8"/>
      <c r="C14" s="110">
        <v>86.5</v>
      </c>
      <c r="D14" s="21">
        <v>86.5</v>
      </c>
      <c r="E14" s="21">
        <v>86.5</v>
      </c>
      <c r="F14" s="21">
        <v>86.5</v>
      </c>
      <c r="G14" s="21">
        <v>86.5</v>
      </c>
      <c r="H14" s="21">
        <v>86.5</v>
      </c>
      <c r="I14" s="21">
        <v>86.5</v>
      </c>
      <c r="J14" s="21">
        <v>86.5</v>
      </c>
      <c r="K14" s="21">
        <v>86.5</v>
      </c>
      <c r="L14" s="21">
        <v>86.5</v>
      </c>
      <c r="M14" s="21">
        <v>86.5</v>
      </c>
      <c r="N14" s="21">
        <v>86.5</v>
      </c>
      <c r="O14" s="21">
        <v>86.5</v>
      </c>
      <c r="P14" s="21">
        <v>86.5</v>
      </c>
      <c r="Q14" s="21">
        <v>86.5</v>
      </c>
    </row>
    <row r="15" spans="1:17" x14ac:dyDescent="0.25">
      <c r="A15" s="109" t="s">
        <v>94</v>
      </c>
      <c r="B15" s="8" t="s">
        <v>59</v>
      </c>
      <c r="C15" s="110">
        <v>52</v>
      </c>
      <c r="D15" s="21">
        <v>93</v>
      </c>
      <c r="E15" s="21">
        <v>59</v>
      </c>
      <c r="F15" s="21">
        <v>94</v>
      </c>
      <c r="G15" s="21">
        <v>94</v>
      </c>
      <c r="H15" s="21">
        <v>50</v>
      </c>
      <c r="I15" s="21">
        <v>94</v>
      </c>
      <c r="J15" s="21">
        <v>93</v>
      </c>
      <c r="K15" s="21">
        <v>65</v>
      </c>
      <c r="L15" s="21">
        <v>93</v>
      </c>
      <c r="M15" s="21">
        <v>93</v>
      </c>
      <c r="N15" s="21">
        <v>93</v>
      </c>
      <c r="O15" s="21">
        <v>92</v>
      </c>
      <c r="P15" s="21">
        <v>89</v>
      </c>
      <c r="Q15" s="21">
        <v>94</v>
      </c>
    </row>
    <row r="16" spans="1:17" x14ac:dyDescent="0.25">
      <c r="A16" s="113" t="s">
        <v>0</v>
      </c>
      <c r="B16" s="9"/>
      <c r="C16" s="11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1:17" x14ac:dyDescent="0.25">
      <c r="A17" s="115" t="s">
        <v>1</v>
      </c>
      <c r="B17" s="10"/>
      <c r="C17" s="116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 spans="1:17" x14ac:dyDescent="0.25">
      <c r="A18" s="109" t="s">
        <v>2</v>
      </c>
      <c r="B18" s="8" t="s">
        <v>8</v>
      </c>
      <c r="C18" s="110">
        <v>646292.98</v>
      </c>
      <c r="D18" s="21">
        <v>0</v>
      </c>
      <c r="E18" s="21">
        <v>47203.8</v>
      </c>
      <c r="F18" s="21">
        <v>0</v>
      </c>
      <c r="G18" s="21">
        <v>0</v>
      </c>
      <c r="H18" s="21">
        <v>381568.29</v>
      </c>
      <c r="I18" s="21">
        <v>0</v>
      </c>
      <c r="J18" s="21">
        <v>0</v>
      </c>
      <c r="K18" s="21">
        <v>614380.52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</row>
    <row r="19" spans="1:17" x14ac:dyDescent="0.25">
      <c r="A19" s="109" t="s">
        <v>190</v>
      </c>
      <c r="B19" s="8" t="s">
        <v>95</v>
      </c>
      <c r="C19" s="110">
        <v>2132775.14</v>
      </c>
      <c r="D19" s="21">
        <v>0</v>
      </c>
      <c r="E19" s="21">
        <v>168679.45</v>
      </c>
      <c r="F19" s="21">
        <v>0</v>
      </c>
      <c r="G19" s="21">
        <v>0</v>
      </c>
      <c r="H19" s="21">
        <v>1267146</v>
      </c>
      <c r="I19" s="21">
        <v>0</v>
      </c>
      <c r="J19" s="21">
        <v>0</v>
      </c>
      <c r="K19" s="21">
        <v>2084118.88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</row>
    <row r="20" spans="1:17" x14ac:dyDescent="0.25">
      <c r="A20" s="109" t="s">
        <v>4</v>
      </c>
      <c r="B20" s="8" t="s">
        <v>95</v>
      </c>
      <c r="C20" s="110">
        <v>632494.92000000004</v>
      </c>
      <c r="D20" s="21">
        <v>0</v>
      </c>
      <c r="E20" s="21">
        <v>82479.59</v>
      </c>
      <c r="F20" s="21">
        <v>0</v>
      </c>
      <c r="G20" s="21">
        <v>0</v>
      </c>
      <c r="H20" s="21">
        <v>357349.46</v>
      </c>
      <c r="I20" s="21">
        <v>0</v>
      </c>
      <c r="J20" s="21">
        <v>0</v>
      </c>
      <c r="K20" s="21">
        <v>373357.17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</row>
    <row r="21" spans="1:17" x14ac:dyDescent="0.25">
      <c r="A21" s="109" t="s">
        <v>13</v>
      </c>
      <c r="B21" s="8" t="s">
        <v>59</v>
      </c>
      <c r="C21" s="117">
        <v>13</v>
      </c>
      <c r="D21" s="21">
        <v>0</v>
      </c>
      <c r="E21" s="21">
        <v>14</v>
      </c>
      <c r="F21" s="21">
        <v>0</v>
      </c>
      <c r="G21" s="21">
        <v>0</v>
      </c>
      <c r="H21" s="21">
        <v>13</v>
      </c>
      <c r="I21" s="21">
        <v>0</v>
      </c>
      <c r="J21" s="21">
        <v>0</v>
      </c>
      <c r="K21" s="21">
        <v>14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</row>
    <row r="22" spans="1:17" x14ac:dyDescent="0.25">
      <c r="A22" s="115" t="s">
        <v>16</v>
      </c>
      <c r="B22" s="10"/>
      <c r="C22" s="116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spans="1:17" x14ac:dyDescent="0.25">
      <c r="A23" s="109" t="s">
        <v>17</v>
      </c>
      <c r="B23" s="8" t="s">
        <v>97</v>
      </c>
      <c r="C23" s="110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</row>
    <row r="24" spans="1:17" x14ac:dyDescent="0.25">
      <c r="A24" s="109" t="s">
        <v>18</v>
      </c>
      <c r="B24" s="8" t="s">
        <v>97</v>
      </c>
      <c r="C24" s="110">
        <v>546.6</v>
      </c>
      <c r="D24" s="21">
        <v>0</v>
      </c>
      <c r="E24" s="21">
        <v>546.6</v>
      </c>
      <c r="F24" s="21">
        <v>0</v>
      </c>
      <c r="G24" s="21">
        <v>0</v>
      </c>
      <c r="H24" s="21">
        <v>546.6</v>
      </c>
      <c r="I24" s="21">
        <v>0</v>
      </c>
      <c r="J24" s="21">
        <v>0</v>
      </c>
      <c r="K24" s="21">
        <v>398.5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</row>
    <row r="25" spans="1:17" x14ac:dyDescent="0.25">
      <c r="A25" s="109" t="s">
        <v>19</v>
      </c>
      <c r="B25" s="8" t="s">
        <v>97</v>
      </c>
      <c r="C25" s="110">
        <v>90.6</v>
      </c>
      <c r="D25" s="21">
        <v>0</v>
      </c>
      <c r="E25" s="21">
        <v>90.6</v>
      </c>
      <c r="F25" s="21">
        <v>0</v>
      </c>
      <c r="G25" s="21">
        <v>0</v>
      </c>
      <c r="H25" s="21">
        <v>90.6</v>
      </c>
      <c r="I25" s="21">
        <v>0</v>
      </c>
      <c r="J25" s="21">
        <v>0</v>
      </c>
      <c r="K25" s="21">
        <v>66.05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</row>
    <row r="26" spans="1:17" x14ac:dyDescent="0.25">
      <c r="A26" s="115" t="s">
        <v>98</v>
      </c>
      <c r="B26" s="10"/>
      <c r="C26" s="116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1:17" x14ac:dyDescent="0.25">
      <c r="A27" s="109" t="s">
        <v>98</v>
      </c>
      <c r="B27" s="8" t="s">
        <v>97</v>
      </c>
      <c r="C27" s="110">
        <v>36.159999999999997</v>
      </c>
      <c r="D27" s="21">
        <v>0</v>
      </c>
      <c r="E27" s="21">
        <v>39.159999999999997</v>
      </c>
      <c r="F27" s="21">
        <v>0</v>
      </c>
      <c r="G27" s="21">
        <v>0</v>
      </c>
      <c r="H27" s="21">
        <v>39.159999999999997</v>
      </c>
      <c r="I27" s="21">
        <v>0</v>
      </c>
      <c r="J27" s="21">
        <v>0</v>
      </c>
      <c r="K27" s="21">
        <v>28.55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</row>
    <row r="28" spans="1:17" x14ac:dyDescent="0.25">
      <c r="A28" s="115" t="s">
        <v>20</v>
      </c>
      <c r="B28" s="10"/>
      <c r="C28" s="116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1:17" x14ac:dyDescent="0.25">
      <c r="A29" s="109" t="s">
        <v>21</v>
      </c>
      <c r="B29" s="8" t="s">
        <v>99</v>
      </c>
      <c r="C29" s="110">
        <v>5.55</v>
      </c>
      <c r="D29" s="21">
        <v>0</v>
      </c>
      <c r="E29" s="21">
        <v>5.55</v>
      </c>
      <c r="F29" s="21">
        <v>0</v>
      </c>
      <c r="G29" s="21">
        <v>0</v>
      </c>
      <c r="H29" s="21">
        <v>5.55</v>
      </c>
      <c r="I29" s="21">
        <v>0</v>
      </c>
      <c r="J29" s="21">
        <v>0</v>
      </c>
      <c r="K29" s="21">
        <v>4.05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</row>
    <row r="30" spans="1:17" x14ac:dyDescent="0.25">
      <c r="A30" s="109" t="s">
        <v>22</v>
      </c>
      <c r="B30" s="8" t="s">
        <v>99</v>
      </c>
      <c r="C30" s="110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</row>
    <row r="31" spans="1:17" x14ac:dyDescent="0.25">
      <c r="A31" s="109" t="s">
        <v>22</v>
      </c>
      <c r="B31" s="8" t="s">
        <v>100</v>
      </c>
      <c r="C31" s="110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</row>
    <row r="32" spans="1:17" x14ac:dyDescent="0.25">
      <c r="A32" s="109" t="s">
        <v>23</v>
      </c>
      <c r="B32" s="8" t="s">
        <v>99</v>
      </c>
      <c r="C32" s="110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</row>
    <row r="33" spans="1:17" x14ac:dyDescent="0.25">
      <c r="A33" s="109" t="s">
        <v>23</v>
      </c>
      <c r="B33" s="8" t="s">
        <v>100</v>
      </c>
      <c r="C33" s="110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</row>
    <row r="34" spans="1:17" x14ac:dyDescent="0.25">
      <c r="A34" s="109" t="s">
        <v>24</v>
      </c>
      <c r="B34" s="8" t="s">
        <v>100</v>
      </c>
      <c r="C34" s="110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</row>
    <row r="35" spans="1:17" x14ac:dyDescent="0.25">
      <c r="A35" s="109" t="s">
        <v>25</v>
      </c>
      <c r="B35" s="8" t="s">
        <v>99</v>
      </c>
      <c r="C35" s="110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</row>
    <row r="36" spans="1:17" x14ac:dyDescent="0.25">
      <c r="A36" s="109" t="s">
        <v>60</v>
      </c>
      <c r="B36" s="8" t="s">
        <v>99</v>
      </c>
      <c r="C36" s="110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</row>
    <row r="37" spans="1:17" x14ac:dyDescent="0.25">
      <c r="A37" s="109" t="s">
        <v>61</v>
      </c>
      <c r="B37" s="8" t="s">
        <v>99</v>
      </c>
      <c r="C37" s="110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</row>
    <row r="38" spans="1:17" x14ac:dyDescent="0.25">
      <c r="A38" s="109" t="s">
        <v>26</v>
      </c>
      <c r="B38" s="8" t="s">
        <v>99</v>
      </c>
      <c r="C38" s="110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</row>
    <row r="39" spans="1:17" x14ac:dyDescent="0.25">
      <c r="A39" s="109" t="s">
        <v>27</v>
      </c>
      <c r="B39" s="8" t="s">
        <v>100</v>
      </c>
      <c r="C39" s="110">
        <v>58.77</v>
      </c>
      <c r="D39" s="21">
        <v>0</v>
      </c>
      <c r="E39" s="21">
        <v>58.77</v>
      </c>
      <c r="F39" s="21">
        <v>0</v>
      </c>
      <c r="G39" s="21">
        <v>0</v>
      </c>
      <c r="H39" s="21">
        <v>58.77</v>
      </c>
      <c r="I39" s="21">
        <v>0</v>
      </c>
      <c r="J39" s="21">
        <v>0</v>
      </c>
      <c r="K39" s="21">
        <v>42.85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</row>
    <row r="40" spans="1:17" x14ac:dyDescent="0.25">
      <c r="A40" s="109" t="s">
        <v>28</v>
      </c>
      <c r="B40" s="8" t="s">
        <v>100</v>
      </c>
      <c r="C40" s="110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</row>
    <row r="41" spans="1:17" x14ac:dyDescent="0.25">
      <c r="A41" s="109" t="s">
        <v>29</v>
      </c>
      <c r="B41" s="8" t="s">
        <v>100</v>
      </c>
      <c r="C41" s="110">
        <v>51.8</v>
      </c>
      <c r="D41" s="21">
        <v>0</v>
      </c>
      <c r="E41" s="21">
        <v>51.8</v>
      </c>
      <c r="F41" s="21">
        <v>0</v>
      </c>
      <c r="G41" s="21">
        <v>0</v>
      </c>
      <c r="H41" s="21">
        <v>51.8</v>
      </c>
      <c r="I41" s="21">
        <v>0</v>
      </c>
      <c r="J41" s="21">
        <v>0</v>
      </c>
      <c r="K41" s="21">
        <v>37.76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</row>
    <row r="42" spans="1:17" x14ac:dyDescent="0.25">
      <c r="A42" s="109" t="s">
        <v>30</v>
      </c>
      <c r="B42" s="8" t="s">
        <v>99</v>
      </c>
      <c r="C42" s="110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</row>
    <row r="43" spans="1:17" x14ac:dyDescent="0.25">
      <c r="A43" s="109" t="s">
        <v>30</v>
      </c>
      <c r="B43" s="8" t="s">
        <v>99</v>
      </c>
      <c r="C43" s="110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</row>
    <row r="44" spans="1:17" x14ac:dyDescent="0.25">
      <c r="A44" s="115" t="s">
        <v>33</v>
      </c>
      <c r="B44" s="10"/>
      <c r="C44" s="11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spans="1:17" x14ac:dyDescent="0.25">
      <c r="A45" s="109" t="s">
        <v>30</v>
      </c>
      <c r="B45" s="8" t="s">
        <v>96</v>
      </c>
      <c r="C45" s="110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</row>
    <row r="46" spans="1:17" x14ac:dyDescent="0.25">
      <c r="A46" s="109" t="s">
        <v>30</v>
      </c>
      <c r="B46" s="8" t="s">
        <v>96</v>
      </c>
      <c r="C46" s="110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</row>
    <row r="47" spans="1:17" x14ac:dyDescent="0.25">
      <c r="A47" s="109" t="s">
        <v>36</v>
      </c>
      <c r="B47" s="8" t="s">
        <v>101</v>
      </c>
      <c r="C47" s="110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</row>
    <row r="48" spans="1:17" x14ac:dyDescent="0.25">
      <c r="A48" s="109" t="s">
        <v>39</v>
      </c>
      <c r="B48" s="8" t="s">
        <v>101</v>
      </c>
      <c r="C48" s="110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</row>
    <row r="49" spans="1:17" x14ac:dyDescent="0.25">
      <c r="A49" s="115" t="s">
        <v>35</v>
      </c>
      <c r="B49" s="10"/>
      <c r="C49" s="116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spans="1:17" x14ac:dyDescent="0.25">
      <c r="A50" s="109" t="s">
        <v>43</v>
      </c>
      <c r="B50" s="8" t="s">
        <v>102</v>
      </c>
      <c r="C50" s="110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</row>
    <row r="51" spans="1:17" x14ac:dyDescent="0.25">
      <c r="A51" s="109" t="s">
        <v>44</v>
      </c>
      <c r="B51" s="8" t="s">
        <v>102</v>
      </c>
      <c r="C51" s="110">
        <v>17.36</v>
      </c>
      <c r="D51" s="21">
        <v>0</v>
      </c>
      <c r="E51" s="21">
        <v>17.36</v>
      </c>
      <c r="F51" s="21">
        <v>0</v>
      </c>
      <c r="G51" s="21">
        <v>0</v>
      </c>
      <c r="H51" s="21">
        <v>17.36</v>
      </c>
      <c r="I51" s="21">
        <v>0</v>
      </c>
      <c r="J51" s="21">
        <v>0</v>
      </c>
      <c r="K51" s="21">
        <v>12.66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</row>
    <row r="52" spans="1:17" x14ac:dyDescent="0.25">
      <c r="A52" s="109" t="s">
        <v>45</v>
      </c>
      <c r="B52" s="8" t="s">
        <v>102</v>
      </c>
      <c r="C52" s="110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</row>
    <row r="53" spans="1:17" x14ac:dyDescent="0.25">
      <c r="A53" s="109" t="s">
        <v>46</v>
      </c>
      <c r="B53" s="8" t="s">
        <v>102</v>
      </c>
      <c r="C53" s="110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</row>
    <row r="54" spans="1:17" x14ac:dyDescent="0.25">
      <c r="A54" s="109" t="s">
        <v>47</v>
      </c>
      <c r="B54" s="8" t="s">
        <v>102</v>
      </c>
      <c r="C54" s="110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</row>
    <row r="55" spans="1:17" x14ac:dyDescent="0.25">
      <c r="A55" s="109" t="s">
        <v>48</v>
      </c>
      <c r="B55" s="8" t="s">
        <v>102</v>
      </c>
      <c r="C55" s="110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</row>
    <row r="56" spans="1:17" x14ac:dyDescent="0.25">
      <c r="A56" s="109" t="s">
        <v>49</v>
      </c>
      <c r="B56" s="8" t="s">
        <v>102</v>
      </c>
      <c r="C56" s="110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</row>
    <row r="57" spans="1:17" x14ac:dyDescent="0.25">
      <c r="A57" s="109" t="s">
        <v>50</v>
      </c>
      <c r="B57" s="8" t="s">
        <v>102</v>
      </c>
      <c r="C57" s="110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</row>
    <row r="58" spans="1:17" x14ac:dyDescent="0.25">
      <c r="A58" s="109" t="s">
        <v>51</v>
      </c>
      <c r="B58" s="8" t="s">
        <v>103</v>
      </c>
      <c r="C58" s="110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</row>
    <row r="59" spans="1:17" x14ac:dyDescent="0.25">
      <c r="A59" s="109" t="s">
        <v>52</v>
      </c>
      <c r="B59" s="8" t="s">
        <v>103</v>
      </c>
      <c r="C59" s="110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</row>
    <row r="60" spans="1:17" x14ac:dyDescent="0.25">
      <c r="A60" s="109" t="s">
        <v>53</v>
      </c>
      <c r="B60" s="8" t="s">
        <v>104</v>
      </c>
      <c r="C60" s="110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</row>
    <row r="61" spans="1:17" x14ac:dyDescent="0.25">
      <c r="A61" s="109" t="s">
        <v>54</v>
      </c>
      <c r="B61" s="8" t="s">
        <v>104</v>
      </c>
      <c r="C61" s="110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</row>
    <row r="62" spans="1:17" x14ac:dyDescent="0.25">
      <c r="A62" s="109" t="s">
        <v>55</v>
      </c>
      <c r="B62" s="8" t="s">
        <v>104</v>
      </c>
      <c r="C62" s="110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</row>
    <row r="63" spans="1:17" x14ac:dyDescent="0.25">
      <c r="A63" s="109" t="s">
        <v>56</v>
      </c>
      <c r="B63" s="8" t="s">
        <v>104</v>
      </c>
      <c r="C63" s="110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</row>
    <row r="64" spans="1:17" x14ac:dyDescent="0.25">
      <c r="A64" s="109" t="s">
        <v>57</v>
      </c>
      <c r="B64" s="8" t="s">
        <v>104</v>
      </c>
      <c r="C64" s="110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</row>
    <row r="65" spans="1:17" x14ac:dyDescent="0.25">
      <c r="A65" s="109" t="s">
        <v>135</v>
      </c>
      <c r="B65" s="8" t="s">
        <v>59</v>
      </c>
      <c r="C65" s="110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</row>
    <row r="66" spans="1:17" x14ac:dyDescent="0.25">
      <c r="A66" s="113" t="s">
        <v>107</v>
      </c>
      <c r="B66" s="9"/>
      <c r="C66" s="11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</row>
    <row r="67" spans="1:17" x14ac:dyDescent="0.25">
      <c r="A67" s="115" t="s">
        <v>105</v>
      </c>
      <c r="B67" s="10"/>
      <c r="C67" s="11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 spans="1:17" x14ac:dyDescent="0.25">
      <c r="A68" s="109" t="s">
        <v>108</v>
      </c>
      <c r="B68" s="8" t="s">
        <v>95</v>
      </c>
      <c r="C68" s="110">
        <v>2054720.12</v>
      </c>
      <c r="D68" s="21">
        <v>0</v>
      </c>
      <c r="E68" s="21">
        <v>233818.09</v>
      </c>
      <c r="F68" s="21">
        <v>0</v>
      </c>
      <c r="G68" s="21">
        <v>0</v>
      </c>
      <c r="H68" s="21">
        <v>1074600.3899999999</v>
      </c>
      <c r="I68" s="21">
        <v>0</v>
      </c>
      <c r="J68" s="21">
        <v>0</v>
      </c>
      <c r="K68" s="21">
        <v>470463.69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</row>
    <row r="69" spans="1:17" x14ac:dyDescent="0.25">
      <c r="A69" s="109" t="s">
        <v>109</v>
      </c>
      <c r="B69" s="8" t="s">
        <v>111</v>
      </c>
      <c r="C69" s="110">
        <v>365.59</v>
      </c>
      <c r="D69" s="21">
        <v>0</v>
      </c>
      <c r="E69" s="21">
        <v>28.05</v>
      </c>
      <c r="F69" s="21">
        <v>0</v>
      </c>
      <c r="G69" s="21">
        <v>0</v>
      </c>
      <c r="H69" s="21">
        <v>360.29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</row>
    <row r="70" spans="1:17" x14ac:dyDescent="0.25">
      <c r="A70" s="109" t="s">
        <v>110</v>
      </c>
      <c r="B70" s="8" t="s">
        <v>97</v>
      </c>
      <c r="C70" s="110">
        <v>206.72</v>
      </c>
      <c r="D70" s="21">
        <v>0</v>
      </c>
      <c r="E70" s="21">
        <v>199.9</v>
      </c>
      <c r="F70" s="21">
        <v>0</v>
      </c>
      <c r="G70" s="21">
        <v>0</v>
      </c>
      <c r="H70" s="21">
        <v>205.44</v>
      </c>
      <c r="I70" s="21">
        <v>0</v>
      </c>
      <c r="J70" s="21">
        <v>0</v>
      </c>
      <c r="K70" s="21">
        <v>198.88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</row>
    <row r="71" spans="1:17" x14ac:dyDescent="0.25">
      <c r="A71" s="109" t="s">
        <v>136</v>
      </c>
      <c r="B71" s="8" t="s">
        <v>97</v>
      </c>
      <c r="C71" s="110">
        <v>712.65</v>
      </c>
      <c r="D71" s="21">
        <v>0</v>
      </c>
      <c r="E71" s="21">
        <v>767.22</v>
      </c>
      <c r="F71" s="21">
        <v>0</v>
      </c>
      <c r="G71" s="21">
        <v>0</v>
      </c>
      <c r="H71" s="21">
        <v>705.78</v>
      </c>
      <c r="I71" s="21">
        <v>0</v>
      </c>
      <c r="J71" s="21">
        <v>0</v>
      </c>
      <c r="K71" s="21">
        <v>749.42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</row>
    <row r="72" spans="1:17" x14ac:dyDescent="0.25">
      <c r="A72" s="109" t="s">
        <v>122</v>
      </c>
      <c r="B72" s="8" t="s">
        <v>59</v>
      </c>
      <c r="C72" s="110">
        <v>12.45</v>
      </c>
      <c r="D72" s="21">
        <v>0</v>
      </c>
      <c r="E72" s="21">
        <v>10.14</v>
      </c>
      <c r="F72" s="21">
        <v>0</v>
      </c>
      <c r="G72" s="21">
        <v>0</v>
      </c>
      <c r="H72" s="21">
        <v>12.73</v>
      </c>
      <c r="I72" s="21">
        <v>0</v>
      </c>
      <c r="J72" s="21">
        <v>0</v>
      </c>
      <c r="K72" s="21">
        <v>11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</row>
    <row r="73" spans="1:17" x14ac:dyDescent="0.25">
      <c r="A73" s="115" t="s">
        <v>35</v>
      </c>
      <c r="B73" s="10"/>
      <c r="C73" s="11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</row>
    <row r="74" spans="1:17" x14ac:dyDescent="0.25">
      <c r="A74" s="109" t="s">
        <v>53</v>
      </c>
      <c r="B74" s="8" t="s">
        <v>127</v>
      </c>
      <c r="C74" s="110">
        <v>37.369999999999997</v>
      </c>
      <c r="D74" s="21">
        <v>0</v>
      </c>
      <c r="E74" s="21">
        <v>0</v>
      </c>
      <c r="F74" s="21">
        <v>0</v>
      </c>
      <c r="G74" s="21">
        <v>0</v>
      </c>
      <c r="H74" s="21">
        <v>33.979999999999997</v>
      </c>
      <c r="I74" s="21">
        <v>0</v>
      </c>
      <c r="J74" s="21">
        <v>0</v>
      </c>
      <c r="K74" s="21">
        <v>26.13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</row>
    <row r="75" spans="1:17" x14ac:dyDescent="0.25">
      <c r="A75" s="109" t="s">
        <v>54</v>
      </c>
      <c r="B75" s="8" t="s">
        <v>127</v>
      </c>
      <c r="C75" s="110">
        <v>0</v>
      </c>
      <c r="D75" s="21">
        <v>0</v>
      </c>
      <c r="E75" s="21">
        <v>8.4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</row>
    <row r="76" spans="1:17" x14ac:dyDescent="0.25">
      <c r="A76" s="109" t="s">
        <v>55</v>
      </c>
      <c r="B76" s="8" t="s">
        <v>127</v>
      </c>
      <c r="C76" s="110">
        <v>0</v>
      </c>
      <c r="D76" s="21">
        <v>0</v>
      </c>
      <c r="E76" s="21">
        <v>8.4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</row>
    <row r="77" spans="1:17" x14ac:dyDescent="0.25">
      <c r="A77" s="109" t="s">
        <v>56</v>
      </c>
      <c r="B77" s="8" t="s">
        <v>127</v>
      </c>
      <c r="C77" s="110">
        <v>0</v>
      </c>
      <c r="D77" s="21">
        <v>0</v>
      </c>
      <c r="E77" s="21">
        <v>8.4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</row>
    <row r="78" spans="1:17" x14ac:dyDescent="0.25">
      <c r="A78" s="109" t="s">
        <v>57</v>
      </c>
      <c r="B78" s="8" t="s">
        <v>127</v>
      </c>
      <c r="C78" s="110">
        <v>0</v>
      </c>
      <c r="D78" s="21">
        <v>0</v>
      </c>
      <c r="E78" s="21">
        <v>8.4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</row>
    <row r="79" spans="1:17" x14ac:dyDescent="0.25">
      <c r="A79" s="109" t="s">
        <v>43</v>
      </c>
      <c r="B79" s="8" t="s">
        <v>102</v>
      </c>
      <c r="C79" s="110">
        <v>0.01</v>
      </c>
      <c r="D79" s="21">
        <v>0</v>
      </c>
      <c r="E79" s="21">
        <v>0</v>
      </c>
      <c r="F79" s="21">
        <v>0</v>
      </c>
      <c r="G79" s="21">
        <v>0</v>
      </c>
      <c r="H79" s="21">
        <v>0.12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</row>
    <row r="80" spans="1:17" x14ac:dyDescent="0.25">
      <c r="A80" s="109" t="s">
        <v>44</v>
      </c>
      <c r="B80" s="8" t="s">
        <v>102</v>
      </c>
      <c r="C80" s="110">
        <v>0.04</v>
      </c>
      <c r="D80" s="21">
        <v>0</v>
      </c>
      <c r="E80" s="21">
        <v>0.18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0.57999999999999996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</row>
    <row r="81" spans="1:17" x14ac:dyDescent="0.25">
      <c r="A81" s="109" t="s">
        <v>45</v>
      </c>
      <c r="B81" s="8" t="s">
        <v>102</v>
      </c>
      <c r="C81" s="110">
        <v>0</v>
      </c>
      <c r="D81" s="21">
        <v>0</v>
      </c>
      <c r="E81" s="21">
        <v>0.05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</row>
    <row r="82" spans="1:17" x14ac:dyDescent="0.25">
      <c r="A82" s="109" t="s">
        <v>46</v>
      </c>
      <c r="B82" s="8" t="s">
        <v>102</v>
      </c>
      <c r="C82" s="110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</row>
    <row r="83" spans="1:17" x14ac:dyDescent="0.25">
      <c r="A83" s="109" t="s">
        <v>112</v>
      </c>
      <c r="B83" s="8" t="s">
        <v>102</v>
      </c>
      <c r="C83" s="110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</row>
    <row r="84" spans="1:17" x14ac:dyDescent="0.25">
      <c r="A84" s="109" t="s">
        <v>113</v>
      </c>
      <c r="B84" s="8" t="s">
        <v>102</v>
      </c>
      <c r="C84" s="110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0.3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</row>
    <row r="85" spans="1:17" x14ac:dyDescent="0.25">
      <c r="A85" s="109" t="s">
        <v>118</v>
      </c>
      <c r="B85" s="8" t="s">
        <v>59</v>
      </c>
      <c r="C85" s="110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</row>
    <row r="86" spans="1:17" x14ac:dyDescent="0.25">
      <c r="A86" s="109" t="s">
        <v>114</v>
      </c>
      <c r="B86" s="8" t="s">
        <v>102</v>
      </c>
      <c r="C86" s="110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</row>
    <row r="87" spans="1:17" x14ac:dyDescent="0.25">
      <c r="A87" s="109" t="s">
        <v>115</v>
      </c>
      <c r="B87" s="8" t="s">
        <v>103</v>
      </c>
      <c r="C87" s="110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</row>
    <row r="88" spans="1:17" x14ac:dyDescent="0.25">
      <c r="A88" s="109" t="s">
        <v>116</v>
      </c>
      <c r="B88" s="8" t="s">
        <v>103</v>
      </c>
      <c r="C88" s="110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</row>
    <row r="89" spans="1:17" x14ac:dyDescent="0.25">
      <c r="A89" s="109" t="s">
        <v>117</v>
      </c>
      <c r="B89" s="8" t="s">
        <v>103</v>
      </c>
      <c r="C89" s="110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</row>
    <row r="90" spans="1:17" x14ac:dyDescent="0.25">
      <c r="A90" s="109" t="s">
        <v>119</v>
      </c>
      <c r="B90" s="8" t="s">
        <v>128</v>
      </c>
      <c r="C90" s="110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</row>
    <row r="91" spans="1:17" x14ac:dyDescent="0.25">
      <c r="A91" s="109" t="s">
        <v>119</v>
      </c>
      <c r="B91" s="8" t="s">
        <v>128</v>
      </c>
      <c r="C91" s="110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</row>
    <row r="92" spans="1:17" x14ac:dyDescent="0.25">
      <c r="A92" s="115" t="s">
        <v>120</v>
      </c>
      <c r="B92" s="10"/>
      <c r="C92" s="116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</row>
    <row r="93" spans="1:17" x14ac:dyDescent="0.25">
      <c r="A93" s="109" t="s">
        <v>121</v>
      </c>
      <c r="B93" s="8" t="s">
        <v>96</v>
      </c>
      <c r="C93" s="110">
        <v>88.66</v>
      </c>
      <c r="D93" s="21">
        <v>0</v>
      </c>
      <c r="E93" s="21">
        <v>61.44</v>
      </c>
      <c r="F93" s="21">
        <v>0</v>
      </c>
      <c r="G93" s="21">
        <v>0</v>
      </c>
      <c r="H93" s="21">
        <v>79.64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</row>
    <row r="94" spans="1:17" x14ac:dyDescent="0.25">
      <c r="A94" s="109" t="s">
        <v>122</v>
      </c>
      <c r="B94" s="8" t="s">
        <v>59</v>
      </c>
      <c r="C94" s="110">
        <v>37.69</v>
      </c>
      <c r="D94" s="21">
        <v>0</v>
      </c>
      <c r="E94" s="21">
        <v>35</v>
      </c>
      <c r="F94" s="21">
        <v>0</v>
      </c>
      <c r="G94" s="21">
        <v>0</v>
      </c>
      <c r="H94" s="21">
        <v>35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</row>
    <row r="95" spans="1:17" x14ac:dyDescent="0.25">
      <c r="A95" s="109" t="s">
        <v>129</v>
      </c>
      <c r="B95" s="8" t="s">
        <v>111</v>
      </c>
      <c r="C95" s="110">
        <v>75.16</v>
      </c>
      <c r="D95" s="21">
        <v>0</v>
      </c>
      <c r="E95" s="21">
        <v>161.59</v>
      </c>
      <c r="F95" s="21">
        <v>0</v>
      </c>
      <c r="G95" s="21">
        <v>0</v>
      </c>
      <c r="H95" s="21">
        <v>110.94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</row>
    <row r="96" spans="1:17" x14ac:dyDescent="0.25">
      <c r="A96" s="115" t="s">
        <v>124</v>
      </c>
      <c r="B96" s="10"/>
      <c r="C96" s="116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</row>
    <row r="97" spans="1:17" x14ac:dyDescent="0.25">
      <c r="A97" s="109" t="s">
        <v>121</v>
      </c>
      <c r="B97" s="8" t="s">
        <v>96</v>
      </c>
      <c r="C97" s="110">
        <v>0</v>
      </c>
      <c r="D97" s="21">
        <v>0</v>
      </c>
      <c r="E97" s="21">
        <v>28.71</v>
      </c>
      <c r="F97" s="21">
        <v>0</v>
      </c>
      <c r="G97" s="21">
        <v>0</v>
      </c>
      <c r="H97" s="21">
        <v>4.01</v>
      </c>
      <c r="I97" s="21">
        <v>0</v>
      </c>
      <c r="J97" s="21">
        <v>0</v>
      </c>
      <c r="K97" s="21">
        <v>83.26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</row>
    <row r="98" spans="1:17" x14ac:dyDescent="0.25">
      <c r="A98" s="109" t="s">
        <v>122</v>
      </c>
      <c r="B98" s="8" t="s">
        <v>59</v>
      </c>
      <c r="C98" s="110">
        <v>0</v>
      </c>
      <c r="D98" s="21">
        <v>0</v>
      </c>
      <c r="E98" s="21">
        <v>45</v>
      </c>
      <c r="F98" s="21">
        <v>0</v>
      </c>
      <c r="G98" s="21">
        <v>0</v>
      </c>
      <c r="H98" s="21">
        <v>45</v>
      </c>
      <c r="I98" s="21">
        <v>0</v>
      </c>
      <c r="J98" s="21">
        <v>0</v>
      </c>
      <c r="K98" s="21">
        <v>33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</row>
    <row r="99" spans="1:17" x14ac:dyDescent="0.25">
      <c r="A99" s="109" t="s">
        <v>123</v>
      </c>
      <c r="B99" s="8" t="s">
        <v>111</v>
      </c>
      <c r="C99" s="110">
        <v>0</v>
      </c>
      <c r="D99" s="21">
        <v>0</v>
      </c>
      <c r="E99" s="21">
        <v>144.77000000000001</v>
      </c>
      <c r="F99" s="21">
        <v>0</v>
      </c>
      <c r="G99" s="21">
        <v>0</v>
      </c>
      <c r="H99" s="21">
        <v>122</v>
      </c>
      <c r="I99" s="21">
        <v>0</v>
      </c>
      <c r="J99" s="21">
        <v>0</v>
      </c>
      <c r="K99" s="21">
        <v>234.72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</row>
    <row r="100" spans="1:17" x14ac:dyDescent="0.25">
      <c r="A100" s="115" t="s">
        <v>125</v>
      </c>
      <c r="B100" s="10"/>
      <c r="C100" s="116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</row>
    <row r="101" spans="1:17" x14ac:dyDescent="0.25">
      <c r="A101" s="109" t="s">
        <v>121</v>
      </c>
      <c r="B101" s="8" t="s">
        <v>96</v>
      </c>
      <c r="C101" s="110">
        <v>0</v>
      </c>
      <c r="D101" s="21">
        <v>0</v>
      </c>
      <c r="E101" s="21">
        <v>0.95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</row>
    <row r="102" spans="1:17" x14ac:dyDescent="0.25">
      <c r="A102" s="109" t="s">
        <v>122</v>
      </c>
      <c r="B102" s="8" t="s">
        <v>59</v>
      </c>
      <c r="C102" s="110">
        <v>0</v>
      </c>
      <c r="D102" s="21">
        <v>0</v>
      </c>
      <c r="E102" s="21">
        <v>45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</row>
    <row r="103" spans="1:17" x14ac:dyDescent="0.25">
      <c r="A103" s="109" t="s">
        <v>123</v>
      </c>
      <c r="B103" s="8" t="s">
        <v>111</v>
      </c>
      <c r="C103" s="110">
        <v>0</v>
      </c>
      <c r="D103" s="21">
        <v>0</v>
      </c>
      <c r="E103" s="21">
        <v>134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</row>
    <row r="104" spans="1:17" x14ac:dyDescent="0.25">
      <c r="A104" s="115" t="s">
        <v>126</v>
      </c>
      <c r="B104" s="10"/>
      <c r="C104" s="11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</row>
    <row r="105" spans="1:17" x14ac:dyDescent="0.25">
      <c r="A105" s="109" t="s">
        <v>121</v>
      </c>
      <c r="B105" s="8" t="s">
        <v>96</v>
      </c>
      <c r="C105" s="110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</row>
    <row r="106" spans="1:17" x14ac:dyDescent="0.25">
      <c r="A106" s="109" t="s">
        <v>122</v>
      </c>
      <c r="B106" s="8" t="s">
        <v>59</v>
      </c>
      <c r="C106" s="110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</row>
    <row r="107" spans="1:17" x14ac:dyDescent="0.25">
      <c r="A107" s="109" t="s">
        <v>129</v>
      </c>
      <c r="B107" s="8" t="s">
        <v>111</v>
      </c>
      <c r="C107" s="110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</row>
    <row r="108" spans="1:17" x14ac:dyDescent="0.25">
      <c r="A108" s="115" t="s">
        <v>130</v>
      </c>
      <c r="B108" s="10"/>
      <c r="C108" s="11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</row>
    <row r="109" spans="1:17" x14ac:dyDescent="0.25">
      <c r="A109" s="109" t="s">
        <v>121</v>
      </c>
      <c r="B109" s="8" t="s">
        <v>96</v>
      </c>
      <c r="C109" s="110">
        <v>0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</row>
    <row r="110" spans="1:17" x14ac:dyDescent="0.25">
      <c r="A110" s="109" t="s">
        <v>122</v>
      </c>
      <c r="B110" s="8" t="s">
        <v>59</v>
      </c>
      <c r="C110" s="110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</row>
    <row r="111" spans="1:17" x14ac:dyDescent="0.25">
      <c r="A111" s="109" t="s">
        <v>129</v>
      </c>
      <c r="B111" s="8" t="s">
        <v>111</v>
      </c>
      <c r="C111" s="110">
        <v>0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</row>
    <row r="112" spans="1:17" x14ac:dyDescent="0.25">
      <c r="A112" s="113" t="s">
        <v>131</v>
      </c>
      <c r="B112" s="9"/>
      <c r="C112" s="11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</row>
    <row r="113" spans="1:17" x14ac:dyDescent="0.25">
      <c r="A113" s="115" t="s">
        <v>105</v>
      </c>
      <c r="B113" s="10"/>
      <c r="C113" s="11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</row>
    <row r="114" spans="1:17" x14ac:dyDescent="0.25">
      <c r="A114" s="115" t="s">
        <v>138</v>
      </c>
      <c r="B114" s="10"/>
      <c r="C114" s="11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</row>
    <row r="115" spans="1:17" x14ac:dyDescent="0.25">
      <c r="A115" s="109" t="s">
        <v>184</v>
      </c>
      <c r="B115" s="8" t="s">
        <v>143</v>
      </c>
      <c r="C115" s="110">
        <v>318133.34999999998</v>
      </c>
      <c r="D115" s="21">
        <v>0</v>
      </c>
      <c r="E115" s="21">
        <v>46712.52</v>
      </c>
      <c r="F115" s="21">
        <v>0</v>
      </c>
      <c r="G115" s="21">
        <v>198110.68</v>
      </c>
      <c r="H115" s="21">
        <v>203594.97</v>
      </c>
      <c r="I115" s="21">
        <v>0</v>
      </c>
      <c r="J115" s="21">
        <v>0</v>
      </c>
      <c r="K115" s="21">
        <v>94911.12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118455.65</v>
      </c>
    </row>
    <row r="116" spans="1:17" x14ac:dyDescent="0.25">
      <c r="A116" s="109" t="s">
        <v>185</v>
      </c>
      <c r="B116" s="8" t="s">
        <v>106</v>
      </c>
      <c r="C116" s="110">
        <v>0</v>
      </c>
      <c r="D116" s="21">
        <v>0</v>
      </c>
      <c r="E116" s="21">
        <v>0</v>
      </c>
      <c r="F116" s="21">
        <v>0</v>
      </c>
      <c r="G116" s="21">
        <v>0.1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</row>
    <row r="117" spans="1:17" x14ac:dyDescent="0.25">
      <c r="A117" s="109" t="s">
        <v>137</v>
      </c>
      <c r="B117" s="8" t="s">
        <v>183</v>
      </c>
      <c r="C117" s="110">
        <v>1</v>
      </c>
      <c r="D117" s="21">
        <v>0</v>
      </c>
      <c r="E117" s="21">
        <v>1</v>
      </c>
      <c r="F117" s="21">
        <v>0</v>
      </c>
      <c r="G117" s="21">
        <v>0</v>
      </c>
      <c r="H117" s="21">
        <v>1</v>
      </c>
      <c r="I117" s="21">
        <v>0</v>
      </c>
      <c r="J117" s="21">
        <v>0</v>
      </c>
      <c r="K117" s="21">
        <v>1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</row>
    <row r="118" spans="1:17" x14ac:dyDescent="0.25">
      <c r="A118" s="115" t="s">
        <v>139</v>
      </c>
      <c r="B118" s="10"/>
      <c r="C118" s="11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</row>
    <row r="119" spans="1:17" x14ac:dyDescent="0.25">
      <c r="A119" s="109" t="s">
        <v>195</v>
      </c>
      <c r="B119" s="8" t="s">
        <v>143</v>
      </c>
      <c r="C119" s="110">
        <v>0</v>
      </c>
      <c r="D119" s="21">
        <v>0</v>
      </c>
      <c r="E119" s="21">
        <v>1865.64</v>
      </c>
      <c r="F119" s="21">
        <v>143039.78</v>
      </c>
      <c r="G119" s="21">
        <v>28.37</v>
      </c>
      <c r="H119" s="21">
        <v>1962.49</v>
      </c>
      <c r="I119" s="21">
        <v>50872.160000000003</v>
      </c>
      <c r="J119" s="21">
        <v>215032.83</v>
      </c>
      <c r="K119" s="21">
        <v>18382.330000000002</v>
      </c>
      <c r="L119" s="21">
        <v>24742.42</v>
      </c>
      <c r="M119" s="21">
        <v>0</v>
      </c>
      <c r="N119" s="21">
        <v>8525.01</v>
      </c>
      <c r="O119" s="21">
        <v>52245.120000000003</v>
      </c>
      <c r="P119" s="21">
        <v>9259.43</v>
      </c>
      <c r="Q119" s="21">
        <v>74680.570000000007</v>
      </c>
    </row>
    <row r="120" spans="1:17" x14ac:dyDescent="0.25">
      <c r="A120" s="109" t="s">
        <v>129</v>
      </c>
      <c r="B120" s="8" t="s">
        <v>106</v>
      </c>
      <c r="C120" s="110">
        <v>0</v>
      </c>
      <c r="D120" s="21">
        <v>0</v>
      </c>
      <c r="E120" s="21">
        <v>193.56</v>
      </c>
      <c r="F120" s="21">
        <v>352.77</v>
      </c>
      <c r="G120" s="21">
        <v>20.6</v>
      </c>
      <c r="H120" s="21">
        <v>200</v>
      </c>
      <c r="I120" s="21">
        <v>111.96</v>
      </c>
      <c r="J120" s="21">
        <v>284.2</v>
      </c>
      <c r="K120" s="21">
        <v>169.17</v>
      </c>
      <c r="L120" s="21">
        <v>338.23</v>
      </c>
      <c r="M120" s="21">
        <v>0</v>
      </c>
      <c r="N120" s="21">
        <v>694.07</v>
      </c>
      <c r="O120" s="21">
        <v>1410.41</v>
      </c>
      <c r="P120" s="21">
        <v>1273.56</v>
      </c>
      <c r="Q120" s="21">
        <v>359.63</v>
      </c>
    </row>
    <row r="121" spans="1:17" x14ac:dyDescent="0.25">
      <c r="A121" s="109" t="s">
        <v>137</v>
      </c>
      <c r="B121" s="8" t="s">
        <v>183</v>
      </c>
      <c r="C121" s="110">
        <v>0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</row>
    <row r="122" spans="1:17" x14ac:dyDescent="0.25">
      <c r="A122" s="109" t="s">
        <v>144</v>
      </c>
      <c r="B122" s="8" t="s">
        <v>145</v>
      </c>
      <c r="C122" s="110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/>
      <c r="N122" s="21"/>
      <c r="O122" s="21"/>
      <c r="P122" s="21"/>
      <c r="Q122" s="21"/>
    </row>
    <row r="123" spans="1:17" x14ac:dyDescent="0.25">
      <c r="A123" s="115" t="s">
        <v>140</v>
      </c>
      <c r="B123" s="10"/>
      <c r="C123" s="11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</row>
    <row r="124" spans="1:17" x14ac:dyDescent="0.25">
      <c r="A124" s="109" t="s">
        <v>195</v>
      </c>
      <c r="B124" s="8" t="s">
        <v>143</v>
      </c>
      <c r="C124" s="110">
        <v>0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40.47</v>
      </c>
      <c r="O124" s="21">
        <v>10002.92</v>
      </c>
      <c r="P124" s="21">
        <v>0</v>
      </c>
      <c r="Q124" s="21">
        <v>0</v>
      </c>
    </row>
    <row r="125" spans="1:17" x14ac:dyDescent="0.25">
      <c r="A125" s="109" t="s">
        <v>129</v>
      </c>
      <c r="B125" s="8" t="s">
        <v>106</v>
      </c>
      <c r="C125" s="110">
        <v>0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2555</v>
      </c>
      <c r="O125" s="21">
        <v>1967.16</v>
      </c>
      <c r="P125" s="21">
        <v>0</v>
      </c>
      <c r="Q125" s="21">
        <v>0</v>
      </c>
    </row>
    <row r="126" spans="1:17" x14ac:dyDescent="0.25">
      <c r="A126" s="109" t="s">
        <v>137</v>
      </c>
      <c r="B126" s="8" t="s">
        <v>183</v>
      </c>
      <c r="C126" s="110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</row>
    <row r="127" spans="1:17" x14ac:dyDescent="0.25">
      <c r="A127" s="115" t="s">
        <v>141</v>
      </c>
      <c r="B127" s="10"/>
      <c r="C127" s="11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</row>
    <row r="128" spans="1:17" x14ac:dyDescent="0.25">
      <c r="A128" s="109" t="s">
        <v>195</v>
      </c>
      <c r="B128" s="8" t="s">
        <v>143</v>
      </c>
      <c r="C128" s="110">
        <v>0</v>
      </c>
      <c r="D128" s="21">
        <v>0</v>
      </c>
      <c r="E128" s="21">
        <v>0</v>
      </c>
      <c r="F128" s="21">
        <v>3418.56</v>
      </c>
      <c r="G128" s="21">
        <v>0</v>
      </c>
      <c r="H128" s="21">
        <v>6160.06</v>
      </c>
      <c r="I128" s="21">
        <v>229.58</v>
      </c>
      <c r="J128" s="21">
        <v>1483.65</v>
      </c>
      <c r="K128" s="21">
        <v>0</v>
      </c>
      <c r="L128" s="21">
        <v>21487.919999999998</v>
      </c>
      <c r="M128" s="21">
        <v>0</v>
      </c>
      <c r="N128" s="21">
        <v>1408.76</v>
      </c>
      <c r="O128" s="21">
        <v>12911.91</v>
      </c>
      <c r="P128" s="21">
        <v>1598.37</v>
      </c>
      <c r="Q128" s="21">
        <v>0</v>
      </c>
    </row>
    <row r="129" spans="1:17" x14ac:dyDescent="0.25">
      <c r="A129" s="109" t="s">
        <v>129</v>
      </c>
      <c r="B129" s="8" t="s">
        <v>106</v>
      </c>
      <c r="C129" s="110">
        <v>0</v>
      </c>
      <c r="D129" s="21">
        <v>0</v>
      </c>
      <c r="E129" s="21">
        <v>0</v>
      </c>
      <c r="F129" s="21">
        <v>280.93</v>
      </c>
      <c r="G129" s="21">
        <v>0</v>
      </c>
      <c r="H129" s="21">
        <v>256.54000000000002</v>
      </c>
      <c r="I129" s="21">
        <v>826.13</v>
      </c>
      <c r="J129" s="21">
        <v>324.01</v>
      </c>
      <c r="K129" s="21">
        <v>0</v>
      </c>
      <c r="L129" s="21">
        <v>245.81</v>
      </c>
      <c r="M129" s="21">
        <v>0</v>
      </c>
      <c r="N129" s="21">
        <v>1502.86</v>
      </c>
      <c r="O129" s="21">
        <v>631.94000000000005</v>
      </c>
      <c r="P129" s="21">
        <v>777.9</v>
      </c>
      <c r="Q129" s="21">
        <v>0</v>
      </c>
    </row>
    <row r="130" spans="1:17" x14ac:dyDescent="0.25">
      <c r="A130" s="109" t="s">
        <v>137</v>
      </c>
      <c r="B130" s="8" t="s">
        <v>183</v>
      </c>
      <c r="C130" s="110">
        <v>0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</row>
    <row r="131" spans="1:17" x14ac:dyDescent="0.25">
      <c r="A131" s="115" t="s">
        <v>142</v>
      </c>
      <c r="B131" s="10"/>
      <c r="C131" s="11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</row>
    <row r="132" spans="1:17" x14ac:dyDescent="0.25">
      <c r="A132" s="109" t="s">
        <v>195</v>
      </c>
      <c r="B132" s="8" t="s">
        <v>143</v>
      </c>
      <c r="C132" s="110">
        <v>0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39.22</v>
      </c>
      <c r="M132" s="21">
        <v>0</v>
      </c>
      <c r="N132" s="21">
        <v>395.34</v>
      </c>
      <c r="O132" s="21">
        <v>53636.87</v>
      </c>
      <c r="P132" s="21">
        <v>43153.69</v>
      </c>
      <c r="Q132" s="21">
        <v>3380.22</v>
      </c>
    </row>
    <row r="133" spans="1:17" x14ac:dyDescent="0.25">
      <c r="A133" s="109" t="s">
        <v>129</v>
      </c>
      <c r="B133" s="8" t="s">
        <v>106</v>
      </c>
      <c r="C133" s="110">
        <v>0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457</v>
      </c>
      <c r="M133" s="21">
        <v>0</v>
      </c>
      <c r="N133" s="21">
        <v>449</v>
      </c>
      <c r="O133" s="21">
        <v>738.78</v>
      </c>
      <c r="P133" s="21">
        <v>959</v>
      </c>
      <c r="Q133" s="21">
        <v>384.85</v>
      </c>
    </row>
    <row r="134" spans="1:17" x14ac:dyDescent="0.25">
      <c r="A134" s="109" t="s">
        <v>137</v>
      </c>
      <c r="B134" s="8" t="s">
        <v>183</v>
      </c>
      <c r="C134" s="110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</row>
    <row r="135" spans="1:17" x14ac:dyDescent="0.25">
      <c r="A135" s="115" t="s">
        <v>146</v>
      </c>
      <c r="B135" s="10"/>
      <c r="C135" s="11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</row>
    <row r="136" spans="1:17" x14ac:dyDescent="0.25">
      <c r="A136" s="109" t="s">
        <v>195</v>
      </c>
      <c r="B136" s="8" t="s">
        <v>143</v>
      </c>
      <c r="C136" s="110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11236.77</v>
      </c>
      <c r="J136" s="21">
        <v>2264.8200000000002</v>
      </c>
      <c r="K136" s="21">
        <v>0</v>
      </c>
      <c r="L136" s="21">
        <v>0</v>
      </c>
      <c r="M136" s="21">
        <v>32295.89</v>
      </c>
      <c r="N136" s="21">
        <v>32024.17</v>
      </c>
      <c r="O136" s="21">
        <v>403.29</v>
      </c>
      <c r="P136" s="21">
        <v>310</v>
      </c>
      <c r="Q136" s="21">
        <v>1457.82</v>
      </c>
    </row>
    <row r="137" spans="1:17" x14ac:dyDescent="0.25">
      <c r="A137" s="109" t="s">
        <v>129</v>
      </c>
      <c r="B137" s="8" t="s">
        <v>106</v>
      </c>
      <c r="C137" s="110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428.18</v>
      </c>
      <c r="J137" s="21">
        <v>431.6</v>
      </c>
      <c r="K137" s="21">
        <v>0</v>
      </c>
      <c r="L137" s="21">
        <v>0</v>
      </c>
      <c r="M137" s="21">
        <v>308.52</v>
      </c>
      <c r="N137" s="21">
        <v>644.37</v>
      </c>
      <c r="O137" s="21">
        <v>1331.83</v>
      </c>
      <c r="P137" s="21">
        <v>1116.98</v>
      </c>
      <c r="Q137" s="21">
        <v>224.81</v>
      </c>
    </row>
    <row r="138" spans="1:17" x14ac:dyDescent="0.25">
      <c r="A138" s="115" t="s">
        <v>147</v>
      </c>
      <c r="B138" s="10"/>
      <c r="C138" s="11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</row>
    <row r="139" spans="1:17" x14ac:dyDescent="0.25">
      <c r="A139" s="109" t="s">
        <v>195</v>
      </c>
      <c r="B139" s="8" t="s">
        <v>149</v>
      </c>
      <c r="C139" s="110">
        <v>0</v>
      </c>
      <c r="D139" s="21">
        <v>16269.99</v>
      </c>
      <c r="E139" s="21">
        <v>5251.37</v>
      </c>
      <c r="F139" s="21">
        <v>100822.47</v>
      </c>
      <c r="G139" s="21">
        <v>53615.35</v>
      </c>
      <c r="H139" s="21">
        <v>16269.99</v>
      </c>
      <c r="I139" s="21">
        <v>32535.17</v>
      </c>
      <c r="J139" s="21">
        <v>76691.09</v>
      </c>
      <c r="K139" s="21">
        <v>470.09</v>
      </c>
      <c r="L139" s="21">
        <v>48871.16</v>
      </c>
      <c r="M139" s="21">
        <v>42249.8</v>
      </c>
      <c r="N139" s="21">
        <v>83642.37</v>
      </c>
      <c r="O139" s="21">
        <v>37082.699999999997</v>
      </c>
      <c r="P139" s="21">
        <v>58019.8</v>
      </c>
      <c r="Q139" s="21">
        <v>102689.29</v>
      </c>
    </row>
    <row r="140" spans="1:17" x14ac:dyDescent="0.25">
      <c r="A140" s="109" t="s">
        <v>129</v>
      </c>
      <c r="B140" s="8" t="s">
        <v>106</v>
      </c>
      <c r="C140" s="110">
        <v>0</v>
      </c>
      <c r="D140" s="21">
        <v>145.44</v>
      </c>
      <c r="E140" s="21">
        <v>815.5</v>
      </c>
      <c r="F140" s="21">
        <v>663.41</v>
      </c>
      <c r="G140" s="21">
        <v>663.72</v>
      </c>
      <c r="H140" s="21">
        <v>145.44</v>
      </c>
      <c r="I140" s="21">
        <v>740.93</v>
      </c>
      <c r="J140" s="21">
        <v>662.21</v>
      </c>
      <c r="K140" s="21">
        <v>153.19999999999999</v>
      </c>
      <c r="L140" s="21">
        <v>607.77</v>
      </c>
      <c r="M140" s="21">
        <v>552.9</v>
      </c>
      <c r="N140" s="21">
        <v>1147.58</v>
      </c>
      <c r="O140" s="21">
        <v>1499</v>
      </c>
      <c r="P140" s="21">
        <v>665.52</v>
      </c>
      <c r="Q140" s="21">
        <v>248.66</v>
      </c>
    </row>
    <row r="141" spans="1:17" x14ac:dyDescent="0.25">
      <c r="A141" s="115" t="s">
        <v>148</v>
      </c>
      <c r="B141" s="10"/>
      <c r="C141" s="11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</row>
    <row r="142" spans="1:17" x14ac:dyDescent="0.25">
      <c r="A142" s="109" t="s">
        <v>195</v>
      </c>
      <c r="B142" s="8" t="s">
        <v>143</v>
      </c>
      <c r="C142" s="110">
        <v>0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1472.58</v>
      </c>
      <c r="J142" s="21">
        <v>0</v>
      </c>
      <c r="K142" s="21">
        <v>0</v>
      </c>
      <c r="L142" s="21">
        <v>670.28</v>
      </c>
      <c r="M142" s="21">
        <v>1255.6600000000001</v>
      </c>
      <c r="N142" s="21">
        <v>17817.349999999999</v>
      </c>
      <c r="O142" s="21">
        <v>0</v>
      </c>
      <c r="P142" s="21">
        <v>0</v>
      </c>
      <c r="Q142" s="21">
        <v>12161.65</v>
      </c>
    </row>
    <row r="143" spans="1:17" x14ac:dyDescent="0.25">
      <c r="A143" s="109" t="s">
        <v>129</v>
      </c>
      <c r="B143" s="8" t="s">
        <v>106</v>
      </c>
      <c r="C143" s="110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267.8</v>
      </c>
      <c r="J143" s="21">
        <v>0</v>
      </c>
      <c r="K143" s="21">
        <v>0</v>
      </c>
      <c r="L143" s="21">
        <v>1281.08</v>
      </c>
      <c r="M143" s="21">
        <v>422</v>
      </c>
      <c r="N143" s="21">
        <v>576.95000000000005</v>
      </c>
      <c r="O143" s="21">
        <v>0</v>
      </c>
      <c r="P143" s="21">
        <v>0</v>
      </c>
      <c r="Q143" s="21">
        <v>559.47</v>
      </c>
    </row>
    <row r="144" spans="1:17" x14ac:dyDescent="0.25">
      <c r="A144" s="115" t="s">
        <v>150</v>
      </c>
      <c r="B144" s="10"/>
      <c r="C144" s="11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</row>
    <row r="145" spans="1:17" x14ac:dyDescent="0.25">
      <c r="A145" s="109" t="s">
        <v>151</v>
      </c>
      <c r="B145" s="8"/>
      <c r="C145" s="110" t="s">
        <v>152</v>
      </c>
      <c r="D145" s="21" t="s">
        <v>152</v>
      </c>
      <c r="E145" s="21" t="s">
        <v>152</v>
      </c>
      <c r="F145" s="21" t="s">
        <v>152</v>
      </c>
      <c r="G145" s="21" t="s">
        <v>152</v>
      </c>
      <c r="H145" s="21" t="s">
        <v>152</v>
      </c>
      <c r="I145" s="21" t="s">
        <v>152</v>
      </c>
      <c r="J145" s="21" t="s">
        <v>152</v>
      </c>
      <c r="K145" s="21" t="s">
        <v>152</v>
      </c>
      <c r="L145" s="21" t="s">
        <v>152</v>
      </c>
      <c r="M145" s="21" t="s">
        <v>152</v>
      </c>
      <c r="N145" s="21" t="s">
        <v>152</v>
      </c>
      <c r="O145" s="21" t="s">
        <v>152</v>
      </c>
      <c r="P145" s="21" t="s">
        <v>152</v>
      </c>
      <c r="Q145" s="21" t="s">
        <v>152</v>
      </c>
    </row>
    <row r="146" spans="1:17" x14ac:dyDescent="0.25">
      <c r="A146" s="109" t="s">
        <v>153</v>
      </c>
      <c r="B146" s="8" t="s">
        <v>154</v>
      </c>
      <c r="C146" s="110">
        <v>358563.58</v>
      </c>
      <c r="D146" s="21">
        <v>15861.52</v>
      </c>
      <c r="E146" s="21">
        <v>58838.49</v>
      </c>
      <c r="F146" s="21">
        <v>270723.59999999998</v>
      </c>
      <c r="G146" s="21">
        <v>275415.43</v>
      </c>
      <c r="H146" s="21">
        <v>230524.23</v>
      </c>
      <c r="I146" s="21">
        <v>104010.6</v>
      </c>
      <c r="J146" s="21">
        <v>326730.44</v>
      </c>
      <c r="K146" s="21">
        <v>128954.14</v>
      </c>
      <c r="L146" s="21">
        <v>101798.12</v>
      </c>
      <c r="M146" s="21">
        <v>79099.600000000006</v>
      </c>
      <c r="N146" s="21">
        <v>156048.10999999999</v>
      </c>
      <c r="O146" s="21">
        <v>189453.3</v>
      </c>
      <c r="P146" s="21">
        <v>128281.3</v>
      </c>
      <c r="Q146" s="21">
        <v>348758.15</v>
      </c>
    </row>
    <row r="147" spans="1:17" x14ac:dyDescent="0.25">
      <c r="A147" s="109" t="s">
        <v>157</v>
      </c>
      <c r="B147" s="8" t="s">
        <v>155</v>
      </c>
      <c r="C147" s="110">
        <v>0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15624.58</v>
      </c>
      <c r="K147" s="21">
        <v>13764.5</v>
      </c>
      <c r="L147" s="21">
        <v>0</v>
      </c>
      <c r="M147" s="21">
        <v>8307.6200000000008</v>
      </c>
      <c r="N147" s="21">
        <v>0</v>
      </c>
      <c r="O147" s="21">
        <v>0</v>
      </c>
      <c r="P147" s="21">
        <v>0</v>
      </c>
      <c r="Q147" s="21">
        <v>0</v>
      </c>
    </row>
    <row r="148" spans="1:17" x14ac:dyDescent="0.25">
      <c r="A148" s="109" t="s">
        <v>156</v>
      </c>
      <c r="B148" s="8" t="s">
        <v>155</v>
      </c>
      <c r="C148" s="110">
        <v>40509.660000000003</v>
      </c>
      <c r="D148" s="21">
        <v>5772.59</v>
      </c>
      <c r="E148" s="21">
        <v>6555.38</v>
      </c>
      <c r="F148" s="21">
        <v>29198.02</v>
      </c>
      <c r="G148" s="21">
        <v>29309.83</v>
      </c>
      <c r="H148" s="21">
        <v>24934.52</v>
      </c>
      <c r="I148" s="21">
        <v>11213.1</v>
      </c>
      <c r="J148" s="21">
        <v>16071.02</v>
      </c>
      <c r="K148" s="21">
        <v>221.18</v>
      </c>
      <c r="L148" s="21">
        <v>11408.33</v>
      </c>
      <c r="M148" s="21">
        <v>8307.6200000000008</v>
      </c>
      <c r="N148" s="21">
        <v>16823.22</v>
      </c>
      <c r="O148" s="21">
        <v>23991.200000000001</v>
      </c>
      <c r="P148" s="21">
        <v>15880.8</v>
      </c>
      <c r="Q148" s="21">
        <v>37184.160000000003</v>
      </c>
    </row>
    <row r="149" spans="1:17" x14ac:dyDescent="0.25">
      <c r="A149" s="115" t="s">
        <v>158</v>
      </c>
      <c r="B149" s="10"/>
      <c r="C149" s="11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</row>
    <row r="150" spans="1:17" x14ac:dyDescent="0.25">
      <c r="A150" s="109" t="s">
        <v>159</v>
      </c>
      <c r="B150" s="8" t="s">
        <v>155</v>
      </c>
      <c r="C150" s="110">
        <v>29616.48</v>
      </c>
      <c r="D150" s="21">
        <v>3330.42</v>
      </c>
      <c r="E150" s="21">
        <v>5281.5</v>
      </c>
      <c r="F150" s="21">
        <v>24904.09</v>
      </c>
      <c r="G150" s="21">
        <v>23837.72</v>
      </c>
      <c r="H150" s="21">
        <v>20739.22</v>
      </c>
      <c r="I150" s="21">
        <v>9516.32</v>
      </c>
      <c r="J150" s="21">
        <v>27928.78</v>
      </c>
      <c r="K150" s="21">
        <v>11961.76</v>
      </c>
      <c r="L150" s="21">
        <v>9255.39</v>
      </c>
      <c r="M150" s="21">
        <v>7429.5</v>
      </c>
      <c r="N150" s="21">
        <v>12886.19</v>
      </c>
      <c r="O150" s="21">
        <v>16336</v>
      </c>
      <c r="P150" s="21">
        <v>10874.7</v>
      </c>
      <c r="Q150" s="21">
        <v>31954.639999999999</v>
      </c>
    </row>
    <row r="151" spans="1:17" x14ac:dyDescent="0.25">
      <c r="A151" s="109" t="s">
        <v>160</v>
      </c>
      <c r="B151" s="8" t="s">
        <v>155</v>
      </c>
      <c r="C151" s="110">
        <v>5215.3900000000003</v>
      </c>
      <c r="D151" s="21">
        <v>0</v>
      </c>
      <c r="E151" s="21">
        <v>584.01</v>
      </c>
      <c r="F151" s="21">
        <v>1922.89</v>
      </c>
      <c r="G151" s="21">
        <v>2873.88</v>
      </c>
      <c r="H151" s="21">
        <v>2403.62</v>
      </c>
      <c r="I151" s="21">
        <v>963.02</v>
      </c>
      <c r="J151" s="21">
        <v>4042.54</v>
      </c>
      <c r="K151" s="21">
        <v>648.51</v>
      </c>
      <c r="L151" s="21">
        <v>1698.87</v>
      </c>
      <c r="M151" s="21">
        <v>1015.2</v>
      </c>
      <c r="N151" s="21">
        <v>3124.99</v>
      </c>
      <c r="O151" s="21">
        <v>3048.9</v>
      </c>
      <c r="P151" s="21">
        <v>1788.7</v>
      </c>
      <c r="Q151" s="21">
        <v>3695.29</v>
      </c>
    </row>
    <row r="152" spans="1:17" x14ac:dyDescent="0.25">
      <c r="A152" s="109" t="s">
        <v>161</v>
      </c>
      <c r="B152" s="8" t="s">
        <v>155</v>
      </c>
      <c r="C152" s="110">
        <v>0</v>
      </c>
      <c r="D152" s="21">
        <v>0</v>
      </c>
      <c r="E152" s="21">
        <v>233.41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</row>
    <row r="153" spans="1:17" x14ac:dyDescent="0.25">
      <c r="A153" s="109" t="s">
        <v>162</v>
      </c>
      <c r="B153" s="8" t="s">
        <v>155</v>
      </c>
      <c r="C153" s="110">
        <v>2089.46</v>
      </c>
      <c r="D153" s="21">
        <v>223.35</v>
      </c>
      <c r="E153" s="21"/>
      <c r="F153" s="21">
        <v>739.67</v>
      </c>
      <c r="G153" s="21">
        <v>1052.9100000000001</v>
      </c>
      <c r="H153" s="21">
        <v>1297</v>
      </c>
      <c r="I153" s="21">
        <v>724.73</v>
      </c>
      <c r="J153" s="21">
        <v>862.83</v>
      </c>
      <c r="K153" s="21">
        <v>242.94</v>
      </c>
      <c r="L153" s="21">
        <v>929.97</v>
      </c>
      <c r="M153" s="21">
        <v>324.2</v>
      </c>
      <c r="N153" s="21">
        <v>373.07</v>
      </c>
      <c r="O153" s="21">
        <v>117.8</v>
      </c>
      <c r="P153" s="21">
        <v>184.5</v>
      </c>
      <c r="Q153" s="21">
        <v>1737.25</v>
      </c>
    </row>
    <row r="154" spans="1:17" x14ac:dyDescent="0.25">
      <c r="A154" s="115" t="s">
        <v>73</v>
      </c>
      <c r="B154" s="10"/>
      <c r="C154" s="11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</row>
    <row r="155" spans="1:17" x14ac:dyDescent="0.25">
      <c r="A155" s="109" t="s">
        <v>53</v>
      </c>
      <c r="B155" s="8" t="s">
        <v>170</v>
      </c>
      <c r="C155" s="110">
        <v>18806.099999999999</v>
      </c>
      <c r="D155" s="21">
        <v>360.53</v>
      </c>
      <c r="E155" s="21">
        <v>0</v>
      </c>
      <c r="F155" s="21">
        <v>10167.5</v>
      </c>
      <c r="G155" s="21">
        <v>12440.16</v>
      </c>
      <c r="H155" s="21">
        <v>6306.02</v>
      </c>
      <c r="I155" s="21">
        <v>0</v>
      </c>
      <c r="J155" s="21">
        <v>12709.59</v>
      </c>
      <c r="K155" s="21">
        <v>5268.67</v>
      </c>
      <c r="L155" s="21">
        <v>3113.51</v>
      </c>
      <c r="M155" s="21">
        <v>4046.4</v>
      </c>
      <c r="N155" s="21">
        <v>0</v>
      </c>
      <c r="O155" s="21">
        <v>10345.4</v>
      </c>
      <c r="P155" s="21">
        <v>7864.5</v>
      </c>
      <c r="Q155" s="21">
        <v>13098.36</v>
      </c>
    </row>
    <row r="156" spans="1:17" x14ac:dyDescent="0.25">
      <c r="A156" s="109" t="s">
        <v>54</v>
      </c>
      <c r="B156" s="8" t="s">
        <v>170</v>
      </c>
      <c r="C156" s="110">
        <v>0</v>
      </c>
      <c r="D156" s="21">
        <v>0</v>
      </c>
      <c r="E156" s="21">
        <v>347.27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</row>
    <row r="157" spans="1:17" x14ac:dyDescent="0.25">
      <c r="A157" s="109" t="s">
        <v>55</v>
      </c>
      <c r="B157" s="8" t="s">
        <v>170</v>
      </c>
      <c r="C157" s="110">
        <v>0</v>
      </c>
      <c r="D157" s="21">
        <v>0</v>
      </c>
      <c r="E157" s="21">
        <v>347.27</v>
      </c>
      <c r="F157" s="21">
        <v>0</v>
      </c>
      <c r="G157" s="21">
        <v>0</v>
      </c>
      <c r="H157" s="21">
        <v>0</v>
      </c>
      <c r="I157" s="21">
        <v>3531.65</v>
      </c>
      <c r="J157" s="21">
        <v>0</v>
      </c>
      <c r="K157" s="21">
        <v>0</v>
      </c>
      <c r="L157" s="21">
        <v>0</v>
      </c>
      <c r="M157" s="21">
        <v>0</v>
      </c>
      <c r="N157" s="21">
        <v>6326.11</v>
      </c>
      <c r="O157" s="21">
        <v>0</v>
      </c>
      <c r="P157" s="21">
        <v>0</v>
      </c>
      <c r="Q157" s="21">
        <v>0</v>
      </c>
    </row>
    <row r="158" spans="1:17" x14ac:dyDescent="0.25">
      <c r="A158" s="109" t="s">
        <v>56</v>
      </c>
      <c r="B158" s="8" t="s">
        <v>170</v>
      </c>
      <c r="C158" s="110">
        <v>0</v>
      </c>
      <c r="D158" s="21">
        <v>0</v>
      </c>
      <c r="E158" s="21">
        <v>347.27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</row>
    <row r="159" spans="1:17" x14ac:dyDescent="0.25">
      <c r="A159" s="109" t="s">
        <v>57</v>
      </c>
      <c r="B159" s="8" t="s">
        <v>170</v>
      </c>
      <c r="C159" s="110">
        <v>0</v>
      </c>
      <c r="D159" s="21">
        <v>0</v>
      </c>
      <c r="E159" s="21">
        <v>347.27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</row>
    <row r="160" spans="1:17" x14ac:dyDescent="0.25">
      <c r="A160" s="109" t="s">
        <v>163</v>
      </c>
      <c r="B160" s="8" t="s">
        <v>171</v>
      </c>
      <c r="C160" s="110">
        <v>2.29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132.5</v>
      </c>
      <c r="K160" s="21">
        <v>0</v>
      </c>
      <c r="L160" s="21">
        <v>136.11000000000001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</row>
    <row r="161" spans="1:17" x14ac:dyDescent="0.25">
      <c r="A161" s="109" t="s">
        <v>164</v>
      </c>
      <c r="B161" s="8" t="s">
        <v>171</v>
      </c>
      <c r="C161" s="110">
        <v>10.86</v>
      </c>
      <c r="D161" s="21">
        <v>0</v>
      </c>
      <c r="E161" s="21">
        <v>7.28</v>
      </c>
      <c r="F161" s="21">
        <v>16.88</v>
      </c>
      <c r="G161" s="21">
        <v>20.25</v>
      </c>
      <c r="H161" s="21">
        <v>0</v>
      </c>
      <c r="I161" s="21">
        <v>10</v>
      </c>
      <c r="J161" s="21">
        <v>475.08</v>
      </c>
      <c r="K161" s="21">
        <v>117.38</v>
      </c>
      <c r="L161" s="21">
        <v>0</v>
      </c>
      <c r="M161" s="21">
        <v>0</v>
      </c>
      <c r="N161" s="21">
        <v>0</v>
      </c>
      <c r="O161" s="21">
        <v>195</v>
      </c>
      <c r="P161" s="21">
        <v>338.35</v>
      </c>
      <c r="Q161" s="21">
        <v>106.6</v>
      </c>
    </row>
    <row r="162" spans="1:17" x14ac:dyDescent="0.25">
      <c r="A162" s="109" t="s">
        <v>165</v>
      </c>
      <c r="B162" s="8" t="s">
        <v>171</v>
      </c>
      <c r="C162" s="110">
        <v>0</v>
      </c>
      <c r="D162" s="21">
        <v>0</v>
      </c>
      <c r="E162" s="21">
        <v>2.25</v>
      </c>
      <c r="F162" s="21">
        <v>3.68</v>
      </c>
      <c r="G162" s="21">
        <v>2.5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1">
        <v>782.91</v>
      </c>
    </row>
    <row r="163" spans="1:17" x14ac:dyDescent="0.25">
      <c r="A163" s="109" t="s">
        <v>118</v>
      </c>
      <c r="B163" s="8" t="s">
        <v>59</v>
      </c>
      <c r="C163" s="110">
        <v>0</v>
      </c>
      <c r="D163" s="21">
        <v>0</v>
      </c>
      <c r="E163" s="21">
        <v>11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</row>
    <row r="164" spans="1:17" x14ac:dyDescent="0.25">
      <c r="A164" s="109" t="s">
        <v>166</v>
      </c>
      <c r="B164" s="8" t="s">
        <v>171</v>
      </c>
      <c r="C164" s="110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</row>
    <row r="165" spans="1:17" x14ac:dyDescent="0.25">
      <c r="A165" s="109" t="s">
        <v>167</v>
      </c>
      <c r="B165" s="8" t="s">
        <v>171</v>
      </c>
      <c r="C165" s="110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</row>
    <row r="166" spans="1:17" x14ac:dyDescent="0.25">
      <c r="A166" s="109" t="s">
        <v>168</v>
      </c>
      <c r="B166" s="8" t="s">
        <v>171</v>
      </c>
      <c r="C166" s="110">
        <v>0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59.95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</row>
    <row r="167" spans="1:17" x14ac:dyDescent="0.25">
      <c r="A167" s="109" t="s">
        <v>169</v>
      </c>
      <c r="B167" s="8" t="s">
        <v>171</v>
      </c>
      <c r="C167" s="110">
        <v>717.21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3857.85</v>
      </c>
      <c r="Q167" s="21">
        <v>0</v>
      </c>
    </row>
    <row r="168" spans="1:17" x14ac:dyDescent="0.25">
      <c r="A168" s="109" t="s">
        <v>115</v>
      </c>
      <c r="B168" s="8" t="s">
        <v>172</v>
      </c>
      <c r="C168" s="110">
        <v>0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</row>
    <row r="169" spans="1:17" x14ac:dyDescent="0.25">
      <c r="A169" s="109" t="s">
        <v>173</v>
      </c>
      <c r="B169" s="8" t="s">
        <v>174</v>
      </c>
      <c r="C169" s="110">
        <v>0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</row>
    <row r="170" spans="1:17" x14ac:dyDescent="0.25">
      <c r="A170" s="109" t="s">
        <v>116</v>
      </c>
      <c r="B170" s="8" t="s">
        <v>172</v>
      </c>
      <c r="C170" s="110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</row>
    <row r="171" spans="1:17" x14ac:dyDescent="0.25">
      <c r="A171" s="109" t="s">
        <v>173</v>
      </c>
      <c r="B171" s="8" t="s">
        <v>174</v>
      </c>
      <c r="C171" s="110">
        <v>0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1">
        <v>0</v>
      </c>
    </row>
    <row r="172" spans="1:17" x14ac:dyDescent="0.25">
      <c r="A172" s="109" t="s">
        <v>117</v>
      </c>
      <c r="B172" s="8" t="s">
        <v>172</v>
      </c>
      <c r="C172" s="110">
        <v>0</v>
      </c>
      <c r="D172" s="21">
        <v>0</v>
      </c>
      <c r="E172" s="21">
        <v>0</v>
      </c>
      <c r="F172" s="21">
        <v>162086.07999999999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1284824.58</v>
      </c>
      <c r="O172" s="21">
        <v>5988903</v>
      </c>
      <c r="P172" s="21">
        <v>0</v>
      </c>
      <c r="Q172" s="21">
        <v>0</v>
      </c>
    </row>
    <row r="173" spans="1:17" x14ac:dyDescent="0.25">
      <c r="A173" s="115" t="s">
        <v>120</v>
      </c>
      <c r="B173" s="10"/>
      <c r="C173" s="11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</row>
    <row r="174" spans="1:17" x14ac:dyDescent="0.25">
      <c r="A174" s="109" t="s">
        <v>121</v>
      </c>
      <c r="B174" s="8" t="s">
        <v>155</v>
      </c>
      <c r="C174" s="110">
        <v>41887.33</v>
      </c>
      <c r="D174" s="21">
        <v>0</v>
      </c>
      <c r="E174" s="21">
        <v>11325.6</v>
      </c>
      <c r="F174" s="21">
        <v>30392.02</v>
      </c>
      <c r="G174" s="21">
        <v>29255.34</v>
      </c>
      <c r="H174" s="21">
        <v>22218.19</v>
      </c>
      <c r="I174" s="21">
        <v>0</v>
      </c>
      <c r="J174" s="21">
        <v>47911.18</v>
      </c>
      <c r="K174" s="21">
        <v>0</v>
      </c>
      <c r="L174" s="21">
        <v>0</v>
      </c>
      <c r="M174" s="21">
        <v>11890.2</v>
      </c>
      <c r="N174" s="21">
        <v>16423.63</v>
      </c>
      <c r="O174" s="21">
        <v>0</v>
      </c>
      <c r="P174" s="21">
        <v>0</v>
      </c>
      <c r="Q174" s="21">
        <v>2902.24</v>
      </c>
    </row>
    <row r="175" spans="1:17" x14ac:dyDescent="0.25">
      <c r="A175" s="109" t="s">
        <v>122</v>
      </c>
      <c r="B175" s="8" t="s">
        <v>59</v>
      </c>
      <c r="C175" s="110">
        <v>37.69</v>
      </c>
      <c r="D175" s="21">
        <v>0</v>
      </c>
      <c r="E175" s="21">
        <v>35</v>
      </c>
      <c r="F175" s="21">
        <v>45.4</v>
      </c>
      <c r="G175" s="21">
        <v>40.57</v>
      </c>
      <c r="H175" s="21">
        <v>35</v>
      </c>
      <c r="I175" s="21">
        <v>0</v>
      </c>
      <c r="J175" s="21">
        <v>35</v>
      </c>
      <c r="K175" s="21">
        <v>0</v>
      </c>
      <c r="L175" s="21">
        <v>0</v>
      </c>
      <c r="M175" s="21">
        <v>35</v>
      </c>
      <c r="N175" s="21">
        <v>45</v>
      </c>
      <c r="O175" s="21">
        <v>0</v>
      </c>
      <c r="P175" s="21">
        <v>0</v>
      </c>
      <c r="Q175" s="21">
        <v>35</v>
      </c>
    </row>
    <row r="176" spans="1:17" x14ac:dyDescent="0.25">
      <c r="A176" s="109" t="s">
        <v>129</v>
      </c>
      <c r="B176" s="8" t="s">
        <v>111</v>
      </c>
      <c r="C176" s="110">
        <v>75.16</v>
      </c>
      <c r="D176" s="21">
        <v>0</v>
      </c>
      <c r="E176" s="21">
        <v>161.59</v>
      </c>
      <c r="F176" s="21">
        <v>129.47999999999999</v>
      </c>
      <c r="G176" s="21">
        <v>139.53</v>
      </c>
      <c r="H176" s="21">
        <v>110.94</v>
      </c>
      <c r="I176" s="21">
        <v>0</v>
      </c>
      <c r="J176" s="21">
        <v>102.82</v>
      </c>
      <c r="K176" s="21">
        <v>0</v>
      </c>
      <c r="L176" s="21">
        <v>0</v>
      </c>
      <c r="M176" s="21">
        <v>56.4</v>
      </c>
      <c r="N176" s="21">
        <v>422</v>
      </c>
      <c r="O176" s="21">
        <v>0</v>
      </c>
      <c r="P176" s="21">
        <v>0</v>
      </c>
      <c r="Q176" s="21">
        <v>39.67</v>
      </c>
    </row>
    <row r="177" spans="1:17" x14ac:dyDescent="0.25">
      <c r="A177" s="115" t="s">
        <v>124</v>
      </c>
      <c r="B177" s="10"/>
      <c r="C177" s="11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</row>
    <row r="178" spans="1:17" x14ac:dyDescent="0.25">
      <c r="A178" s="109" t="s">
        <v>121</v>
      </c>
      <c r="B178" s="8" t="s">
        <v>155</v>
      </c>
      <c r="C178" s="110">
        <v>0</v>
      </c>
      <c r="D178" s="21">
        <v>2465.58</v>
      </c>
      <c r="E178" s="21">
        <v>2103.67</v>
      </c>
      <c r="F178" s="21">
        <v>0</v>
      </c>
      <c r="G178" s="21">
        <v>0</v>
      </c>
      <c r="H178" s="21">
        <v>0</v>
      </c>
      <c r="I178" s="21">
        <v>11205.35</v>
      </c>
      <c r="J178" s="21">
        <v>1098.1500000000001</v>
      </c>
      <c r="K178" s="21">
        <v>9352.98</v>
      </c>
      <c r="L178" s="21">
        <v>9909.83</v>
      </c>
      <c r="M178" s="21">
        <v>0</v>
      </c>
      <c r="N178" s="21">
        <v>0</v>
      </c>
      <c r="O178" s="21">
        <v>0</v>
      </c>
      <c r="P178" s="21">
        <v>0</v>
      </c>
      <c r="Q178" s="21">
        <v>30620.7</v>
      </c>
    </row>
    <row r="179" spans="1:17" x14ac:dyDescent="0.25">
      <c r="A179" s="109" t="s">
        <v>122</v>
      </c>
      <c r="B179" s="8" t="s">
        <v>59</v>
      </c>
      <c r="C179" s="110">
        <v>0</v>
      </c>
      <c r="D179" s="21">
        <v>45</v>
      </c>
      <c r="E179" s="21">
        <v>45</v>
      </c>
      <c r="F179" s="21">
        <v>0</v>
      </c>
      <c r="G179" s="21">
        <v>0</v>
      </c>
      <c r="H179" s="21">
        <v>0</v>
      </c>
      <c r="I179" s="21">
        <v>45</v>
      </c>
      <c r="J179" s="21">
        <v>45</v>
      </c>
      <c r="K179" s="21">
        <v>33</v>
      </c>
      <c r="L179" s="21">
        <v>45</v>
      </c>
      <c r="M179" s="21">
        <v>0</v>
      </c>
      <c r="N179" s="21">
        <v>0</v>
      </c>
      <c r="O179" s="21">
        <v>0</v>
      </c>
      <c r="P179" s="21">
        <v>0</v>
      </c>
      <c r="Q179" s="21">
        <v>45</v>
      </c>
    </row>
    <row r="180" spans="1:17" x14ac:dyDescent="0.25">
      <c r="A180" s="109" t="s">
        <v>123</v>
      </c>
      <c r="B180" s="8" t="s">
        <v>111</v>
      </c>
      <c r="C180" s="110">
        <v>0</v>
      </c>
      <c r="D180" s="21">
        <v>93.87</v>
      </c>
      <c r="E180" s="21">
        <v>183.06</v>
      </c>
      <c r="F180" s="21">
        <v>0</v>
      </c>
      <c r="G180" s="21">
        <v>0</v>
      </c>
      <c r="H180" s="21">
        <v>0</v>
      </c>
      <c r="I180" s="21">
        <v>70.64</v>
      </c>
      <c r="J180" s="21">
        <v>50.78</v>
      </c>
      <c r="K180" s="21">
        <v>234.72</v>
      </c>
      <c r="L180" s="21">
        <v>139.6</v>
      </c>
      <c r="M180" s="21">
        <v>0</v>
      </c>
      <c r="N180" s="21">
        <v>0</v>
      </c>
      <c r="O180" s="21">
        <v>0</v>
      </c>
      <c r="P180" s="21">
        <v>0</v>
      </c>
      <c r="Q180" s="21">
        <v>130.32</v>
      </c>
    </row>
    <row r="181" spans="1:17" x14ac:dyDescent="0.25">
      <c r="A181" s="115" t="s">
        <v>125</v>
      </c>
      <c r="B181" s="10"/>
      <c r="C181" s="11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</row>
    <row r="182" spans="1:17" x14ac:dyDescent="0.25">
      <c r="A182" s="109" t="s">
        <v>121</v>
      </c>
      <c r="B182" s="8" t="s">
        <v>155</v>
      </c>
      <c r="C182" s="110">
        <v>0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</row>
    <row r="183" spans="1:17" x14ac:dyDescent="0.25">
      <c r="A183" s="109" t="s">
        <v>122</v>
      </c>
      <c r="B183" s="8" t="s">
        <v>59</v>
      </c>
      <c r="C183" s="110">
        <v>0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</row>
    <row r="184" spans="1:17" x14ac:dyDescent="0.25">
      <c r="A184" s="109" t="s">
        <v>123</v>
      </c>
      <c r="B184" s="8" t="s">
        <v>111</v>
      </c>
      <c r="C184" s="110">
        <v>0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</row>
    <row r="185" spans="1:17" x14ac:dyDescent="0.25">
      <c r="A185" s="115" t="s">
        <v>126</v>
      </c>
      <c r="B185" s="10"/>
      <c r="C185" s="11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</row>
    <row r="186" spans="1:17" x14ac:dyDescent="0.25">
      <c r="A186" s="109" t="s">
        <v>121</v>
      </c>
      <c r="B186" s="8" t="s">
        <v>155</v>
      </c>
      <c r="C186" s="110">
        <v>0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</row>
    <row r="187" spans="1:17" x14ac:dyDescent="0.25">
      <c r="A187" s="109" t="s">
        <v>122</v>
      </c>
      <c r="B187" s="8" t="s">
        <v>59</v>
      </c>
      <c r="C187" s="110">
        <v>0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</row>
    <row r="188" spans="1:17" x14ac:dyDescent="0.25">
      <c r="A188" s="109" t="s">
        <v>129</v>
      </c>
      <c r="B188" s="8" t="s">
        <v>111</v>
      </c>
      <c r="C188" s="110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</row>
    <row r="189" spans="1:17" x14ac:dyDescent="0.25">
      <c r="A189" s="113" t="s">
        <v>175</v>
      </c>
      <c r="B189" s="9"/>
      <c r="C189" s="11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1:17" x14ac:dyDescent="0.25">
      <c r="A190" s="115" t="s">
        <v>151</v>
      </c>
      <c r="B190" s="10"/>
      <c r="C190" s="11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x14ac:dyDescent="0.25">
      <c r="A191" s="109" t="s">
        <v>176</v>
      </c>
      <c r="B191" s="8" t="s">
        <v>59</v>
      </c>
      <c r="C191" s="110">
        <v>100</v>
      </c>
      <c r="D191" s="21">
        <v>100</v>
      </c>
      <c r="E191" s="21">
        <v>100</v>
      </c>
      <c r="F191" s="21">
        <v>100</v>
      </c>
      <c r="G191" s="21">
        <v>57.4</v>
      </c>
      <c r="H191" s="21">
        <v>44.07</v>
      </c>
      <c r="I191" s="21">
        <v>100</v>
      </c>
      <c r="J191" s="21">
        <v>100</v>
      </c>
      <c r="K191" s="21">
        <v>94.58</v>
      </c>
      <c r="L191" s="21">
        <v>100</v>
      </c>
      <c r="M191" s="21">
        <v>100</v>
      </c>
      <c r="N191" s="21">
        <v>100</v>
      </c>
      <c r="O191" s="21">
        <v>100</v>
      </c>
      <c r="P191" s="21">
        <v>100</v>
      </c>
      <c r="Q191" s="21">
        <v>100</v>
      </c>
    </row>
    <row r="192" spans="1:17" x14ac:dyDescent="0.25">
      <c r="A192" s="109" t="s">
        <v>177</v>
      </c>
      <c r="B192" s="8" t="s">
        <v>59</v>
      </c>
      <c r="C192" s="110">
        <v>0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</row>
    <row r="193" spans="1:17" x14ac:dyDescent="0.25">
      <c r="A193" s="109" t="s">
        <v>178</v>
      </c>
      <c r="B193" s="8" t="s">
        <v>59</v>
      </c>
      <c r="C193" s="110">
        <v>0</v>
      </c>
      <c r="D193" s="21">
        <v>0</v>
      </c>
      <c r="E193" s="21">
        <v>0</v>
      </c>
      <c r="F193" s="21">
        <v>0</v>
      </c>
      <c r="G193" s="21">
        <v>42.6</v>
      </c>
      <c r="H193" s="21">
        <v>55.93</v>
      </c>
      <c r="I193" s="21">
        <v>0</v>
      </c>
      <c r="J193" s="21">
        <v>0</v>
      </c>
      <c r="K193" s="21">
        <v>5.42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0DFC-4DEE-6A4F-B95D-EED1A09B7369}">
  <sheetPr>
    <tabColor theme="8" tint="0.39997558519241921"/>
  </sheetPr>
  <dimension ref="A1:XEL48"/>
  <sheetViews>
    <sheetView showGridLines="0" zoomScale="162" zoomScaleNormal="125" workbookViewId="0"/>
  </sheetViews>
  <sheetFormatPr defaultColWidth="11.42578125" defaultRowHeight="15" x14ac:dyDescent="0.25"/>
  <cols>
    <col min="1" max="120" width="11.7109375" customWidth="1"/>
    <col min="121" max="121" width="15.140625" customWidth="1"/>
    <col min="122" max="193" width="11.7109375" customWidth="1"/>
  </cols>
  <sheetData>
    <row r="1" spans="1:1014 1031:2048 2053:3072 3076:4081 4097:5118 5122:6137 6156:7167 7169:8179 8198:9215 9220:10235 10242:11261 11267:12286 12290:13309 13313:14331 14348:16366" s="125" customFormat="1" x14ac:dyDescent="0.25">
      <c r="A1" s="120" t="s">
        <v>83</v>
      </c>
      <c r="B1" s="121" t="s">
        <v>84</v>
      </c>
      <c r="C1" s="121" t="s">
        <v>85</v>
      </c>
      <c r="D1" s="121" t="s">
        <v>86</v>
      </c>
      <c r="E1" s="121" t="s">
        <v>1633</v>
      </c>
      <c r="F1" s="122" t="s">
        <v>87</v>
      </c>
      <c r="G1" s="121" t="s">
        <v>88</v>
      </c>
      <c r="H1" s="121" t="s">
        <v>89</v>
      </c>
      <c r="I1" s="121" t="s">
        <v>90</v>
      </c>
      <c r="J1" s="121" t="s">
        <v>91</v>
      </c>
      <c r="K1" s="121" t="s">
        <v>77</v>
      </c>
      <c r="L1" s="121" t="s">
        <v>78</v>
      </c>
      <c r="M1" s="122" t="s">
        <v>92</v>
      </c>
      <c r="N1" s="121" t="s">
        <v>93</v>
      </c>
      <c r="O1" s="121" t="s">
        <v>94</v>
      </c>
      <c r="P1" s="123" t="s">
        <v>0</v>
      </c>
      <c r="Q1" s="124" t="s">
        <v>1</v>
      </c>
      <c r="R1" s="121" t="s">
        <v>2</v>
      </c>
      <c r="S1" s="121" t="s">
        <v>190</v>
      </c>
      <c r="T1" s="121" t="s">
        <v>4</v>
      </c>
      <c r="U1" s="121" t="s">
        <v>13</v>
      </c>
      <c r="V1" s="124" t="s">
        <v>16</v>
      </c>
      <c r="W1" s="121" t="s">
        <v>17</v>
      </c>
      <c r="X1" s="121" t="s">
        <v>18</v>
      </c>
      <c r="Y1" s="121" t="s">
        <v>19</v>
      </c>
      <c r="Z1" s="124" t="s">
        <v>98</v>
      </c>
      <c r="AA1" s="121" t="s">
        <v>98</v>
      </c>
      <c r="AB1" s="124" t="s">
        <v>20</v>
      </c>
      <c r="AC1" s="121" t="s">
        <v>21</v>
      </c>
      <c r="AD1" s="121" t="s">
        <v>22</v>
      </c>
      <c r="AE1" s="121" t="s">
        <v>22</v>
      </c>
      <c r="AF1" s="121" t="s">
        <v>23</v>
      </c>
      <c r="AG1" s="121" t="s">
        <v>23</v>
      </c>
      <c r="AH1" s="121" t="s">
        <v>24</v>
      </c>
      <c r="AI1" s="121" t="s">
        <v>25</v>
      </c>
      <c r="AJ1" s="121" t="s">
        <v>60</v>
      </c>
      <c r="AK1" s="121" t="s">
        <v>61</v>
      </c>
      <c r="AL1" s="121" t="s">
        <v>26</v>
      </c>
      <c r="AM1" s="121" t="s">
        <v>27</v>
      </c>
      <c r="AN1" s="121" t="s">
        <v>28</v>
      </c>
      <c r="AO1" s="121" t="s">
        <v>29</v>
      </c>
      <c r="AP1" s="121" t="s">
        <v>30</v>
      </c>
      <c r="AQ1" s="121" t="s">
        <v>30</v>
      </c>
      <c r="AR1" s="124" t="s">
        <v>33</v>
      </c>
      <c r="AS1" s="121" t="s">
        <v>30</v>
      </c>
      <c r="AT1" s="121" t="s">
        <v>30</v>
      </c>
      <c r="AU1" s="121" t="s">
        <v>36</v>
      </c>
      <c r="AV1" s="121" t="s">
        <v>39</v>
      </c>
      <c r="AW1" s="124" t="s">
        <v>35</v>
      </c>
      <c r="AX1" s="121" t="s">
        <v>43</v>
      </c>
      <c r="AY1" s="121" t="s">
        <v>44</v>
      </c>
      <c r="AZ1" s="121" t="s">
        <v>45</v>
      </c>
      <c r="BA1" s="121" t="s">
        <v>46</v>
      </c>
      <c r="BB1" s="121" t="s">
        <v>47</v>
      </c>
      <c r="BC1" s="121" t="s">
        <v>48</v>
      </c>
      <c r="BD1" s="121" t="s">
        <v>49</v>
      </c>
      <c r="BE1" s="121" t="s">
        <v>50</v>
      </c>
      <c r="BF1" s="121" t="s">
        <v>51</v>
      </c>
      <c r="BG1" s="121" t="s">
        <v>52</v>
      </c>
      <c r="BH1" s="121" t="s">
        <v>53</v>
      </c>
      <c r="BI1" s="121" t="s">
        <v>54</v>
      </c>
      <c r="BJ1" s="121" t="s">
        <v>55</v>
      </c>
      <c r="BK1" s="121" t="s">
        <v>56</v>
      </c>
      <c r="BL1" s="121" t="s">
        <v>57</v>
      </c>
      <c r="BM1" s="121" t="s">
        <v>135</v>
      </c>
      <c r="BN1" s="123" t="s">
        <v>107</v>
      </c>
      <c r="BO1" s="124" t="s">
        <v>105</v>
      </c>
      <c r="BP1" s="121" t="s">
        <v>108</v>
      </c>
      <c r="BQ1" s="121" t="s">
        <v>109</v>
      </c>
      <c r="BR1" s="121" t="s">
        <v>110</v>
      </c>
      <c r="BS1" s="121" t="s">
        <v>136</v>
      </c>
      <c r="BT1" s="121" t="s">
        <v>122</v>
      </c>
      <c r="BU1" s="124" t="s">
        <v>35</v>
      </c>
      <c r="BV1" s="121" t="s">
        <v>53</v>
      </c>
      <c r="BW1" s="121" t="s">
        <v>54</v>
      </c>
      <c r="BX1" s="121" t="s">
        <v>55</v>
      </c>
      <c r="BY1" s="121" t="s">
        <v>56</v>
      </c>
      <c r="BZ1" s="121" t="s">
        <v>57</v>
      </c>
      <c r="CA1" s="121" t="s">
        <v>43</v>
      </c>
      <c r="CB1" s="121" t="s">
        <v>44</v>
      </c>
      <c r="CC1" s="121" t="s">
        <v>45</v>
      </c>
      <c r="CD1" s="121" t="s">
        <v>46</v>
      </c>
      <c r="CE1" s="121" t="s">
        <v>112</v>
      </c>
      <c r="CF1" s="121" t="s">
        <v>113</v>
      </c>
      <c r="CG1" s="121" t="s">
        <v>118</v>
      </c>
      <c r="CH1" s="121" t="s">
        <v>114</v>
      </c>
      <c r="CI1" s="121" t="s">
        <v>115</v>
      </c>
      <c r="CJ1" s="121" t="s">
        <v>116</v>
      </c>
      <c r="CK1" s="121" t="s">
        <v>117</v>
      </c>
      <c r="CL1" s="121" t="s">
        <v>119</v>
      </c>
      <c r="CM1" s="121" t="s">
        <v>119</v>
      </c>
      <c r="CN1" s="124" t="s">
        <v>120</v>
      </c>
      <c r="CO1" s="121" t="s">
        <v>121</v>
      </c>
      <c r="CP1" s="121" t="s">
        <v>122</v>
      </c>
      <c r="CQ1" s="121" t="s">
        <v>129</v>
      </c>
      <c r="CR1" s="124" t="s">
        <v>124</v>
      </c>
      <c r="CS1" s="121" t="s">
        <v>121</v>
      </c>
      <c r="CT1" s="121" t="s">
        <v>122</v>
      </c>
      <c r="CU1" s="121" t="s">
        <v>123</v>
      </c>
      <c r="CV1" s="124" t="s">
        <v>125</v>
      </c>
      <c r="CW1" s="121" t="s">
        <v>121</v>
      </c>
      <c r="CX1" s="121" t="s">
        <v>122</v>
      </c>
      <c r="CY1" s="121" t="s">
        <v>123</v>
      </c>
      <c r="CZ1" s="124" t="s">
        <v>126</v>
      </c>
      <c r="DA1" s="121" t="s">
        <v>121</v>
      </c>
      <c r="DB1" s="121" t="s">
        <v>122</v>
      </c>
      <c r="DC1" s="121" t="s">
        <v>129</v>
      </c>
      <c r="DD1" s="124" t="s">
        <v>130</v>
      </c>
      <c r="DE1" s="121" t="s">
        <v>121</v>
      </c>
      <c r="DF1" s="121" t="s">
        <v>122</v>
      </c>
      <c r="DG1" s="121" t="s">
        <v>129</v>
      </c>
      <c r="DH1" s="123" t="s">
        <v>131</v>
      </c>
      <c r="DI1" s="124" t="s">
        <v>105</v>
      </c>
      <c r="DJ1" s="124" t="s">
        <v>138</v>
      </c>
      <c r="DK1" s="121" t="s">
        <v>184</v>
      </c>
      <c r="DL1" s="121" t="s">
        <v>185</v>
      </c>
      <c r="DM1" s="121" t="s">
        <v>137</v>
      </c>
      <c r="DN1" s="124" t="s">
        <v>139</v>
      </c>
      <c r="DO1" s="121" t="s">
        <v>195</v>
      </c>
      <c r="DP1" s="121" t="s">
        <v>129</v>
      </c>
      <c r="DQ1" s="121" t="s">
        <v>137</v>
      </c>
      <c r="DR1" s="121" t="s">
        <v>144</v>
      </c>
      <c r="DS1" s="124" t="s">
        <v>140</v>
      </c>
      <c r="DT1" s="121" t="s">
        <v>195</v>
      </c>
      <c r="DU1" s="121" t="s">
        <v>129</v>
      </c>
      <c r="DV1" s="121" t="s">
        <v>137</v>
      </c>
      <c r="DW1" s="124" t="s">
        <v>141</v>
      </c>
      <c r="DX1" s="121" t="s">
        <v>195</v>
      </c>
      <c r="DY1" s="121" t="s">
        <v>129</v>
      </c>
      <c r="DZ1" s="121" t="s">
        <v>137</v>
      </c>
      <c r="EA1" s="124" t="s">
        <v>142</v>
      </c>
      <c r="EB1" s="121" t="s">
        <v>195</v>
      </c>
      <c r="EC1" s="121" t="s">
        <v>129</v>
      </c>
      <c r="ED1" s="121" t="s">
        <v>137</v>
      </c>
      <c r="EE1" s="124" t="s">
        <v>146</v>
      </c>
      <c r="EF1" s="121" t="s">
        <v>195</v>
      </c>
      <c r="EG1" s="121" t="s">
        <v>129</v>
      </c>
      <c r="EH1" s="124" t="s">
        <v>147</v>
      </c>
      <c r="EI1" s="121" t="s">
        <v>195</v>
      </c>
      <c r="EJ1" s="121" t="s">
        <v>129</v>
      </c>
      <c r="EK1" s="124" t="s">
        <v>148</v>
      </c>
      <c r="EL1" s="121" t="s">
        <v>195</v>
      </c>
      <c r="EM1" s="121" t="s">
        <v>129</v>
      </c>
      <c r="EN1" s="124" t="s">
        <v>150</v>
      </c>
      <c r="EO1" s="121" t="s">
        <v>151</v>
      </c>
      <c r="EP1" s="121" t="s">
        <v>153</v>
      </c>
      <c r="EQ1" s="121" t="s">
        <v>157</v>
      </c>
      <c r="ER1" s="121" t="s">
        <v>156</v>
      </c>
      <c r="ES1" s="124" t="s">
        <v>158</v>
      </c>
      <c r="ET1" s="121" t="s">
        <v>159</v>
      </c>
      <c r="EU1" s="121" t="s">
        <v>160</v>
      </c>
      <c r="EV1" s="121" t="s">
        <v>161</v>
      </c>
      <c r="EW1" s="121" t="s">
        <v>162</v>
      </c>
      <c r="EX1" s="124" t="s">
        <v>73</v>
      </c>
      <c r="EY1" s="121" t="s">
        <v>53</v>
      </c>
      <c r="EZ1" s="121" t="s">
        <v>54</v>
      </c>
      <c r="FA1" s="121" t="s">
        <v>55</v>
      </c>
      <c r="FB1" s="121" t="s">
        <v>56</v>
      </c>
      <c r="FC1" s="121" t="s">
        <v>57</v>
      </c>
      <c r="FD1" s="121" t="s">
        <v>163</v>
      </c>
      <c r="FE1" s="121" t="s">
        <v>164</v>
      </c>
      <c r="FF1" s="121" t="s">
        <v>165</v>
      </c>
      <c r="FG1" s="121" t="s">
        <v>118</v>
      </c>
      <c r="FH1" s="121" t="s">
        <v>166</v>
      </c>
      <c r="FI1" s="121" t="s">
        <v>167</v>
      </c>
      <c r="FJ1" s="121" t="s">
        <v>168</v>
      </c>
      <c r="FK1" s="121" t="s">
        <v>169</v>
      </c>
      <c r="FL1" s="121" t="s">
        <v>115</v>
      </c>
      <c r="FM1" s="121" t="s">
        <v>173</v>
      </c>
      <c r="FN1" s="121" t="s">
        <v>116</v>
      </c>
      <c r="FO1" s="121" t="s">
        <v>173</v>
      </c>
      <c r="FP1" s="121" t="s">
        <v>117</v>
      </c>
      <c r="FQ1" s="124" t="s">
        <v>120</v>
      </c>
      <c r="FR1" s="121" t="s">
        <v>121</v>
      </c>
      <c r="FS1" s="121" t="s">
        <v>122</v>
      </c>
      <c r="FT1" s="121" t="s">
        <v>129</v>
      </c>
      <c r="FU1" s="124" t="s">
        <v>124</v>
      </c>
      <c r="FV1" s="121" t="s">
        <v>121</v>
      </c>
      <c r="FW1" s="121" t="s">
        <v>122</v>
      </c>
      <c r="FX1" s="121" t="s">
        <v>123</v>
      </c>
      <c r="FY1" s="124" t="s">
        <v>125</v>
      </c>
      <c r="FZ1" s="121" t="s">
        <v>121</v>
      </c>
      <c r="GA1" s="121" t="s">
        <v>122</v>
      </c>
      <c r="GB1" s="121" t="s">
        <v>123</v>
      </c>
      <c r="GC1" s="124" t="s">
        <v>126</v>
      </c>
      <c r="GD1" s="121" t="s">
        <v>121</v>
      </c>
      <c r="GE1" s="121" t="s">
        <v>122</v>
      </c>
      <c r="GF1" s="121" t="s">
        <v>129</v>
      </c>
      <c r="GG1" s="123" t="s">
        <v>175</v>
      </c>
      <c r="GH1" s="124" t="s">
        <v>151</v>
      </c>
      <c r="GI1" s="121" t="s">
        <v>176</v>
      </c>
      <c r="GJ1" s="121" t="s">
        <v>177</v>
      </c>
      <c r="GK1" s="121" t="s">
        <v>178</v>
      </c>
    </row>
    <row r="2" spans="1:1014 1031:2048 2053:3072 3076:4081 4097:5118 5122:6137 6156:7167 7169:8179 8198:9215 9220:10235 10242:11261 11267:12286 12290:13309 13313:14331 14348:16366" s="125" customFormat="1" x14ac:dyDescent="0.25">
      <c r="A2" s="126" t="s">
        <v>1632</v>
      </c>
      <c r="B2" s="8"/>
      <c r="C2" s="8"/>
      <c r="D2" s="8"/>
      <c r="E2" s="8"/>
      <c r="F2" s="17"/>
      <c r="G2" s="8"/>
      <c r="H2" s="8"/>
      <c r="I2" s="8"/>
      <c r="J2" s="8"/>
      <c r="K2" s="8"/>
      <c r="L2" s="8"/>
      <c r="M2" s="17"/>
      <c r="N2" s="8"/>
      <c r="O2" s="8" t="s">
        <v>59</v>
      </c>
      <c r="P2" s="9"/>
      <c r="Q2" s="10"/>
      <c r="R2" s="8" t="s">
        <v>8</v>
      </c>
      <c r="S2" s="8" t="s">
        <v>95</v>
      </c>
      <c r="T2" s="8" t="s">
        <v>95</v>
      </c>
      <c r="U2" s="8" t="s">
        <v>59</v>
      </c>
      <c r="V2" s="10"/>
      <c r="W2" s="8" t="s">
        <v>97</v>
      </c>
      <c r="X2" s="8" t="s">
        <v>97</v>
      </c>
      <c r="Y2" s="8" t="s">
        <v>97</v>
      </c>
      <c r="Z2" s="10"/>
      <c r="AA2" s="8" t="s">
        <v>97</v>
      </c>
      <c r="AB2" s="10"/>
      <c r="AC2" s="8" t="s">
        <v>99</v>
      </c>
      <c r="AD2" s="8" t="s">
        <v>99</v>
      </c>
      <c r="AE2" s="8" t="s">
        <v>100</v>
      </c>
      <c r="AF2" s="8" t="s">
        <v>99</v>
      </c>
      <c r="AG2" s="8" t="s">
        <v>100</v>
      </c>
      <c r="AH2" s="8" t="s">
        <v>100</v>
      </c>
      <c r="AI2" s="8" t="s">
        <v>99</v>
      </c>
      <c r="AJ2" s="8" t="s">
        <v>99</v>
      </c>
      <c r="AK2" s="8" t="s">
        <v>99</v>
      </c>
      <c r="AL2" s="8" t="s">
        <v>99</v>
      </c>
      <c r="AM2" s="8" t="s">
        <v>100</v>
      </c>
      <c r="AN2" s="8" t="s">
        <v>100</v>
      </c>
      <c r="AO2" s="8" t="s">
        <v>100</v>
      </c>
      <c r="AP2" s="8" t="s">
        <v>99</v>
      </c>
      <c r="AQ2" s="8" t="s">
        <v>99</v>
      </c>
      <c r="AR2" s="10"/>
      <c r="AS2" s="8" t="s">
        <v>96</v>
      </c>
      <c r="AT2" s="8" t="s">
        <v>96</v>
      </c>
      <c r="AU2" s="8" t="s">
        <v>101</v>
      </c>
      <c r="AV2" s="8" t="s">
        <v>101</v>
      </c>
      <c r="AW2" s="10"/>
      <c r="AX2" s="8" t="s">
        <v>102</v>
      </c>
      <c r="AY2" s="8" t="s">
        <v>102</v>
      </c>
      <c r="AZ2" s="8" t="s">
        <v>102</v>
      </c>
      <c r="BA2" s="8" t="s">
        <v>102</v>
      </c>
      <c r="BB2" s="8" t="s">
        <v>102</v>
      </c>
      <c r="BC2" s="8" t="s">
        <v>102</v>
      </c>
      <c r="BD2" s="8" t="s">
        <v>102</v>
      </c>
      <c r="BE2" s="8" t="s">
        <v>102</v>
      </c>
      <c r="BF2" s="8" t="s">
        <v>103</v>
      </c>
      <c r="BG2" s="8" t="s">
        <v>103</v>
      </c>
      <c r="BH2" s="8" t="s">
        <v>104</v>
      </c>
      <c r="BI2" s="8" t="s">
        <v>104</v>
      </c>
      <c r="BJ2" s="8" t="s">
        <v>104</v>
      </c>
      <c r="BK2" s="8" t="s">
        <v>104</v>
      </c>
      <c r="BL2" s="8" t="s">
        <v>104</v>
      </c>
      <c r="BM2" s="8" t="s">
        <v>59</v>
      </c>
      <c r="BN2" s="9"/>
      <c r="BO2" s="10"/>
      <c r="BP2" s="8" t="s">
        <v>95</v>
      </c>
      <c r="BQ2" s="8" t="s">
        <v>111</v>
      </c>
      <c r="BR2" s="8" t="s">
        <v>97</v>
      </c>
      <c r="BS2" s="8" t="s">
        <v>97</v>
      </c>
      <c r="BT2" s="8" t="s">
        <v>59</v>
      </c>
      <c r="BU2" s="10"/>
      <c r="BV2" s="8" t="s">
        <v>127</v>
      </c>
      <c r="BW2" s="8" t="s">
        <v>127</v>
      </c>
      <c r="BX2" s="8" t="s">
        <v>127</v>
      </c>
      <c r="BY2" s="8" t="s">
        <v>127</v>
      </c>
      <c r="BZ2" s="8" t="s">
        <v>127</v>
      </c>
      <c r="CA2" s="8" t="s">
        <v>102</v>
      </c>
      <c r="CB2" s="8" t="s">
        <v>102</v>
      </c>
      <c r="CC2" s="8" t="s">
        <v>102</v>
      </c>
      <c r="CD2" s="8" t="s">
        <v>102</v>
      </c>
      <c r="CE2" s="8" t="s">
        <v>102</v>
      </c>
      <c r="CF2" s="8" t="s">
        <v>102</v>
      </c>
      <c r="CG2" s="8" t="s">
        <v>59</v>
      </c>
      <c r="CH2" s="8" t="s">
        <v>102</v>
      </c>
      <c r="CI2" s="8" t="s">
        <v>103</v>
      </c>
      <c r="CJ2" s="8" t="s">
        <v>103</v>
      </c>
      <c r="CK2" s="8" t="s">
        <v>103</v>
      </c>
      <c r="CL2" s="8" t="s">
        <v>128</v>
      </c>
      <c r="CM2" s="8" t="s">
        <v>128</v>
      </c>
      <c r="CN2" s="10"/>
      <c r="CO2" s="8" t="s">
        <v>96</v>
      </c>
      <c r="CP2" s="8" t="s">
        <v>59</v>
      </c>
      <c r="CQ2" s="8" t="s">
        <v>111</v>
      </c>
      <c r="CR2" s="10"/>
      <c r="CS2" s="8" t="s">
        <v>96</v>
      </c>
      <c r="CT2" s="8" t="s">
        <v>59</v>
      </c>
      <c r="CU2" s="8" t="s">
        <v>111</v>
      </c>
      <c r="CV2" s="10"/>
      <c r="CW2" s="8" t="s">
        <v>96</v>
      </c>
      <c r="CX2" s="8" t="s">
        <v>59</v>
      </c>
      <c r="CY2" s="8" t="s">
        <v>111</v>
      </c>
      <c r="CZ2" s="10"/>
      <c r="DA2" s="8" t="s">
        <v>96</v>
      </c>
      <c r="DB2" s="8" t="s">
        <v>59</v>
      </c>
      <c r="DC2" s="8" t="s">
        <v>111</v>
      </c>
      <c r="DD2" s="10"/>
      <c r="DE2" s="8" t="s">
        <v>96</v>
      </c>
      <c r="DF2" s="8" t="s">
        <v>59</v>
      </c>
      <c r="DG2" s="8" t="s">
        <v>111</v>
      </c>
      <c r="DH2" s="9"/>
      <c r="DI2" s="10"/>
      <c r="DJ2" s="10"/>
      <c r="DK2" s="8" t="s">
        <v>143</v>
      </c>
      <c r="DL2" s="8" t="s">
        <v>106</v>
      </c>
      <c r="DM2" s="8" t="s">
        <v>183</v>
      </c>
      <c r="DN2" s="10"/>
      <c r="DO2" s="8" t="s">
        <v>143</v>
      </c>
      <c r="DP2" s="8" t="s">
        <v>106</v>
      </c>
      <c r="DQ2" s="8" t="s">
        <v>183</v>
      </c>
      <c r="DR2" s="8" t="s">
        <v>145</v>
      </c>
      <c r="DS2" s="10"/>
      <c r="DT2" s="8" t="s">
        <v>143</v>
      </c>
      <c r="DU2" s="8" t="s">
        <v>106</v>
      </c>
      <c r="DV2" s="8" t="s">
        <v>183</v>
      </c>
      <c r="DW2" s="10"/>
      <c r="DX2" s="8" t="s">
        <v>143</v>
      </c>
      <c r="DY2" s="8" t="s">
        <v>106</v>
      </c>
      <c r="DZ2" s="8" t="s">
        <v>183</v>
      </c>
      <c r="EA2" s="10"/>
      <c r="EB2" s="8" t="s">
        <v>143</v>
      </c>
      <c r="EC2" s="8" t="s">
        <v>106</v>
      </c>
      <c r="ED2" s="8" t="s">
        <v>183</v>
      </c>
      <c r="EE2" s="10"/>
      <c r="EF2" s="8" t="s">
        <v>143</v>
      </c>
      <c r="EG2" s="8" t="s">
        <v>106</v>
      </c>
      <c r="EH2" s="10"/>
      <c r="EI2" s="8" t="s">
        <v>149</v>
      </c>
      <c r="EJ2" s="8" t="s">
        <v>106</v>
      </c>
      <c r="EK2" s="10"/>
      <c r="EL2" s="8" t="s">
        <v>143</v>
      </c>
      <c r="EM2" s="8" t="s">
        <v>106</v>
      </c>
      <c r="EN2" s="10"/>
      <c r="EO2" s="8"/>
      <c r="EP2" s="8" t="s">
        <v>154</v>
      </c>
      <c r="EQ2" s="8" t="s">
        <v>155</v>
      </c>
      <c r="ER2" s="8" t="s">
        <v>155</v>
      </c>
      <c r="ES2" s="10"/>
      <c r="ET2" s="8" t="s">
        <v>155</v>
      </c>
      <c r="EU2" s="8" t="s">
        <v>155</v>
      </c>
      <c r="EV2" s="8" t="s">
        <v>155</v>
      </c>
      <c r="EW2" s="8" t="s">
        <v>155</v>
      </c>
      <c r="EX2" s="10"/>
      <c r="EY2" s="8" t="s">
        <v>170</v>
      </c>
      <c r="EZ2" s="8" t="s">
        <v>170</v>
      </c>
      <c r="FA2" s="8" t="s">
        <v>170</v>
      </c>
      <c r="FB2" s="8" t="s">
        <v>170</v>
      </c>
      <c r="FC2" s="8" t="s">
        <v>170</v>
      </c>
      <c r="FD2" s="8" t="s">
        <v>171</v>
      </c>
      <c r="FE2" s="8" t="s">
        <v>171</v>
      </c>
      <c r="FF2" s="8" t="s">
        <v>171</v>
      </c>
      <c r="FG2" s="8" t="s">
        <v>59</v>
      </c>
      <c r="FH2" s="8" t="s">
        <v>171</v>
      </c>
      <c r="FI2" s="8" t="s">
        <v>171</v>
      </c>
      <c r="FJ2" s="8" t="s">
        <v>171</v>
      </c>
      <c r="FK2" s="8" t="s">
        <v>171</v>
      </c>
      <c r="FL2" s="8" t="s">
        <v>172</v>
      </c>
      <c r="FM2" s="8" t="s">
        <v>174</v>
      </c>
      <c r="FN2" s="8" t="s">
        <v>172</v>
      </c>
      <c r="FO2" s="8" t="s">
        <v>174</v>
      </c>
      <c r="FP2" s="8" t="s">
        <v>172</v>
      </c>
      <c r="FQ2" s="10"/>
      <c r="FR2" s="8" t="s">
        <v>155</v>
      </c>
      <c r="FS2" s="8" t="s">
        <v>59</v>
      </c>
      <c r="FT2" s="8" t="s">
        <v>111</v>
      </c>
      <c r="FU2" s="10"/>
      <c r="FV2" s="8" t="s">
        <v>155</v>
      </c>
      <c r="FW2" s="8" t="s">
        <v>59</v>
      </c>
      <c r="FX2" s="8" t="s">
        <v>111</v>
      </c>
      <c r="FY2" s="10"/>
      <c r="FZ2" s="8" t="s">
        <v>155</v>
      </c>
      <c r="GA2" s="8" t="s">
        <v>59</v>
      </c>
      <c r="GB2" s="8" t="s">
        <v>111</v>
      </c>
      <c r="GC2" s="10"/>
      <c r="GD2" s="8" t="s">
        <v>155</v>
      </c>
      <c r="GE2" s="8" t="s">
        <v>59</v>
      </c>
      <c r="GF2" s="8" t="s">
        <v>111</v>
      </c>
      <c r="GG2" s="9"/>
      <c r="GH2" s="10"/>
      <c r="GI2" s="8" t="s">
        <v>59</v>
      </c>
      <c r="GJ2" s="8" t="s">
        <v>59</v>
      </c>
      <c r="GK2" s="8" t="s">
        <v>59</v>
      </c>
    </row>
    <row r="3" spans="1:1014 1031:2048 2053:3072 3076:4081 4097:5118 5122:6137 6156:7167 7169:8179 8198:9215 9220:10235 10242:11261 11267:12286 12290:13309 13313:14331 14348:16366" s="125" customFormat="1" x14ac:dyDescent="0.25">
      <c r="A3" s="127" t="s">
        <v>132</v>
      </c>
      <c r="B3" s="22" t="s">
        <v>133</v>
      </c>
      <c r="C3" s="22" t="s">
        <v>134</v>
      </c>
      <c r="D3" s="22" t="s">
        <v>134</v>
      </c>
      <c r="E3" s="22">
        <v>33.39</v>
      </c>
      <c r="F3" s="23">
        <v>41.6</v>
      </c>
      <c r="G3" s="21">
        <v>34</v>
      </c>
      <c r="H3" s="21">
        <v>2.5</v>
      </c>
      <c r="I3" s="21">
        <v>0</v>
      </c>
      <c r="J3" s="21">
        <v>3.3</v>
      </c>
      <c r="K3" s="21">
        <v>1.3</v>
      </c>
      <c r="L3" s="21">
        <v>0.4</v>
      </c>
      <c r="M3" s="23">
        <v>44.9</v>
      </c>
      <c r="N3" s="21">
        <v>86.5</v>
      </c>
      <c r="O3" s="21">
        <v>52</v>
      </c>
      <c r="P3" s="24"/>
      <c r="Q3" s="25"/>
      <c r="R3" s="21">
        <v>646292.98</v>
      </c>
      <c r="S3" s="21">
        <v>2132775.14</v>
      </c>
      <c r="T3" s="21">
        <v>632494.92000000004</v>
      </c>
      <c r="U3" s="21">
        <v>13</v>
      </c>
      <c r="V3" s="25"/>
      <c r="W3" s="21">
        <v>0</v>
      </c>
      <c r="X3" s="21">
        <v>546.6</v>
      </c>
      <c r="Y3" s="21">
        <v>90.6</v>
      </c>
      <c r="Z3" s="25"/>
      <c r="AA3" s="21">
        <v>36.159999999999997</v>
      </c>
      <c r="AB3" s="25"/>
      <c r="AC3" s="21">
        <v>5.55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58.77</v>
      </c>
      <c r="AN3" s="21">
        <v>0</v>
      </c>
      <c r="AO3" s="21">
        <v>51.8</v>
      </c>
      <c r="AP3" s="21">
        <v>0</v>
      </c>
      <c r="AQ3" s="21">
        <v>0</v>
      </c>
      <c r="AR3" s="25"/>
      <c r="AS3" s="21">
        <v>0</v>
      </c>
      <c r="AT3" s="21">
        <v>0</v>
      </c>
      <c r="AU3" s="21">
        <v>0</v>
      </c>
      <c r="AV3" s="21">
        <v>0</v>
      </c>
      <c r="AW3" s="25"/>
      <c r="AX3" s="21">
        <v>0</v>
      </c>
      <c r="AY3" s="21">
        <v>17.36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  <c r="BE3" s="21">
        <v>0</v>
      </c>
      <c r="BF3" s="21">
        <v>0</v>
      </c>
      <c r="BG3" s="21">
        <v>0</v>
      </c>
      <c r="BH3" s="21">
        <v>0</v>
      </c>
      <c r="BI3" s="21">
        <v>0</v>
      </c>
      <c r="BJ3" s="21">
        <v>0</v>
      </c>
      <c r="BK3" s="21">
        <v>0</v>
      </c>
      <c r="BL3" s="21">
        <v>0</v>
      </c>
      <c r="BM3" s="21">
        <v>0</v>
      </c>
      <c r="BN3" s="24"/>
      <c r="BO3" s="25"/>
      <c r="BP3" s="21">
        <v>2054720.12</v>
      </c>
      <c r="BQ3" s="21">
        <v>365.59</v>
      </c>
      <c r="BR3" s="21">
        <v>206.72</v>
      </c>
      <c r="BS3" s="21">
        <v>712.65</v>
      </c>
      <c r="BT3" s="21">
        <v>12.45</v>
      </c>
      <c r="BU3" s="25"/>
      <c r="BV3" s="21">
        <v>37.369999999999997</v>
      </c>
      <c r="BW3" s="21">
        <v>0</v>
      </c>
      <c r="BX3" s="21">
        <v>0</v>
      </c>
      <c r="BY3" s="21">
        <v>0</v>
      </c>
      <c r="BZ3" s="21">
        <v>0</v>
      </c>
      <c r="CA3" s="21">
        <v>0.01</v>
      </c>
      <c r="CB3" s="21">
        <v>0.04</v>
      </c>
      <c r="CC3" s="21">
        <v>0</v>
      </c>
      <c r="CD3" s="21">
        <v>0</v>
      </c>
      <c r="CE3" s="21">
        <v>0</v>
      </c>
      <c r="CF3" s="21">
        <v>0</v>
      </c>
      <c r="CG3" s="21">
        <v>0</v>
      </c>
      <c r="CH3" s="21">
        <v>0</v>
      </c>
      <c r="CI3" s="21">
        <v>0</v>
      </c>
      <c r="CJ3" s="21">
        <v>0</v>
      </c>
      <c r="CK3" s="21">
        <v>0</v>
      </c>
      <c r="CL3" s="21">
        <v>0</v>
      </c>
      <c r="CM3" s="21">
        <v>0</v>
      </c>
      <c r="CN3" s="25"/>
      <c r="CO3" s="21">
        <v>88.66</v>
      </c>
      <c r="CP3" s="21">
        <v>37.69</v>
      </c>
      <c r="CQ3" s="21">
        <v>75.16</v>
      </c>
      <c r="CR3" s="25"/>
      <c r="CS3" s="21">
        <v>0</v>
      </c>
      <c r="CT3" s="21">
        <v>0</v>
      </c>
      <c r="CU3" s="21">
        <v>0</v>
      </c>
      <c r="CV3" s="25"/>
      <c r="CW3" s="21">
        <v>0</v>
      </c>
      <c r="CX3" s="21">
        <v>0</v>
      </c>
      <c r="CY3" s="21">
        <v>0</v>
      </c>
      <c r="CZ3" s="25"/>
      <c r="DA3" s="21">
        <v>0</v>
      </c>
      <c r="DB3" s="21">
        <v>0</v>
      </c>
      <c r="DC3" s="21">
        <v>0</v>
      </c>
      <c r="DD3" s="25"/>
      <c r="DE3" s="21">
        <v>0</v>
      </c>
      <c r="DF3" s="21">
        <v>0</v>
      </c>
      <c r="DG3" s="21">
        <v>0</v>
      </c>
      <c r="DH3" s="24"/>
      <c r="DI3" s="25"/>
      <c r="DJ3" s="25"/>
      <c r="DK3" s="21">
        <v>318133.34999999998</v>
      </c>
      <c r="DL3" s="21">
        <v>0</v>
      </c>
      <c r="DM3" s="21">
        <v>1</v>
      </c>
      <c r="DN3" s="25"/>
      <c r="DO3" s="21">
        <v>0</v>
      </c>
      <c r="DP3" s="21">
        <v>0</v>
      </c>
      <c r="DQ3" s="21">
        <v>0</v>
      </c>
      <c r="DR3" s="21">
        <v>0</v>
      </c>
      <c r="DS3" s="25"/>
      <c r="DT3" s="21">
        <v>0</v>
      </c>
      <c r="DU3" s="21">
        <v>0</v>
      </c>
      <c r="DV3" s="21">
        <v>0</v>
      </c>
      <c r="DW3" s="25"/>
      <c r="DX3" s="21">
        <v>0</v>
      </c>
      <c r="DY3" s="21">
        <v>0</v>
      </c>
      <c r="DZ3" s="21">
        <v>0</v>
      </c>
      <c r="EA3" s="25"/>
      <c r="EB3" s="21">
        <v>0</v>
      </c>
      <c r="EC3" s="21">
        <v>0</v>
      </c>
      <c r="ED3" s="21">
        <v>0</v>
      </c>
      <c r="EE3" s="25"/>
      <c r="EF3" s="21">
        <v>0</v>
      </c>
      <c r="EG3" s="21">
        <v>0</v>
      </c>
      <c r="EH3" s="25"/>
      <c r="EI3" s="21">
        <v>0</v>
      </c>
      <c r="EJ3" s="21">
        <v>0</v>
      </c>
      <c r="EK3" s="25"/>
      <c r="EL3" s="21">
        <v>0</v>
      </c>
      <c r="EM3" s="21">
        <v>0</v>
      </c>
      <c r="EN3" s="25"/>
      <c r="EO3" s="21" t="s">
        <v>152</v>
      </c>
      <c r="EP3" s="21">
        <v>358563.58</v>
      </c>
      <c r="EQ3" s="21">
        <v>0</v>
      </c>
      <c r="ER3" s="21">
        <v>40509.660000000003</v>
      </c>
      <c r="ES3" s="25"/>
      <c r="ET3" s="21">
        <v>29616.48</v>
      </c>
      <c r="EU3" s="21">
        <v>5215.3900000000003</v>
      </c>
      <c r="EV3" s="21">
        <v>0</v>
      </c>
      <c r="EW3" s="21">
        <v>2089.46</v>
      </c>
      <c r="EX3" s="25"/>
      <c r="EY3" s="21">
        <v>18806.099999999999</v>
      </c>
      <c r="EZ3" s="21">
        <v>0</v>
      </c>
      <c r="FA3" s="21">
        <v>0</v>
      </c>
      <c r="FB3" s="21">
        <v>0</v>
      </c>
      <c r="FC3" s="21">
        <v>0</v>
      </c>
      <c r="FD3" s="21">
        <v>2.29</v>
      </c>
      <c r="FE3" s="21">
        <v>10.86</v>
      </c>
      <c r="FF3" s="21">
        <v>0</v>
      </c>
      <c r="FG3" s="21">
        <v>0</v>
      </c>
      <c r="FH3" s="21">
        <v>0</v>
      </c>
      <c r="FI3" s="21">
        <v>0</v>
      </c>
      <c r="FJ3" s="21">
        <v>0</v>
      </c>
      <c r="FK3" s="21">
        <v>717.21</v>
      </c>
      <c r="FL3" s="21">
        <v>0</v>
      </c>
      <c r="FM3" s="21">
        <v>0</v>
      </c>
      <c r="FN3" s="21">
        <v>0</v>
      </c>
      <c r="FO3" s="21">
        <v>0</v>
      </c>
      <c r="FP3" s="21">
        <v>0</v>
      </c>
      <c r="FQ3" s="25"/>
      <c r="FR3" s="21">
        <v>41887.33</v>
      </c>
      <c r="FS3" s="21">
        <v>37.69</v>
      </c>
      <c r="FT3" s="21">
        <v>75.16</v>
      </c>
      <c r="FU3" s="25"/>
      <c r="FV3" s="21">
        <v>0</v>
      </c>
      <c r="FW3" s="21">
        <v>0</v>
      </c>
      <c r="FX3" s="21">
        <v>0</v>
      </c>
      <c r="FY3" s="25"/>
      <c r="FZ3" s="21">
        <v>0</v>
      </c>
      <c r="GA3" s="21">
        <v>0</v>
      </c>
      <c r="GB3" s="21">
        <v>0</v>
      </c>
      <c r="GC3" s="25"/>
      <c r="GD3" s="21">
        <v>0</v>
      </c>
      <c r="GE3" s="21">
        <v>0</v>
      </c>
      <c r="GF3" s="21">
        <v>0</v>
      </c>
      <c r="GG3" s="24"/>
      <c r="GH3" s="25"/>
      <c r="GI3" s="21">
        <v>100</v>
      </c>
      <c r="GJ3" s="21">
        <v>0</v>
      </c>
      <c r="GK3" s="21">
        <v>0</v>
      </c>
    </row>
    <row r="4" spans="1:1014 1031:2048 2053:3072 3076:4081 4097:5118 5122:6137 6156:7167 7169:8179 8198:9215 9220:10235 10242:11261 11267:12286 12290:13309 13313:14331 14348:16366" s="125" customFormat="1" x14ac:dyDescent="0.25">
      <c r="A4" s="127" t="s">
        <v>179</v>
      </c>
      <c r="B4" s="22" t="s">
        <v>180</v>
      </c>
      <c r="C4" s="22" t="s">
        <v>181</v>
      </c>
      <c r="D4" s="22" t="s">
        <v>182</v>
      </c>
      <c r="E4" s="22">
        <v>100</v>
      </c>
      <c r="F4" s="23">
        <v>6.1</v>
      </c>
      <c r="G4" s="21">
        <v>0</v>
      </c>
      <c r="H4" s="21">
        <v>0</v>
      </c>
      <c r="I4" s="21">
        <v>0</v>
      </c>
      <c r="J4" s="21">
        <v>4.3</v>
      </c>
      <c r="K4" s="21">
        <v>1.3</v>
      </c>
      <c r="L4" s="21">
        <v>0.4</v>
      </c>
      <c r="M4" s="23">
        <v>80.400000000000006</v>
      </c>
      <c r="N4" s="21">
        <v>86.5</v>
      </c>
      <c r="O4" s="21">
        <v>93</v>
      </c>
      <c r="P4" s="24"/>
      <c r="Q4" s="25"/>
      <c r="R4" s="21">
        <v>0</v>
      </c>
      <c r="S4" s="21">
        <v>0</v>
      </c>
      <c r="T4" s="21">
        <v>0</v>
      </c>
      <c r="U4" s="21">
        <v>0</v>
      </c>
      <c r="V4" s="25"/>
      <c r="W4" s="21">
        <v>0</v>
      </c>
      <c r="X4" s="21">
        <v>0</v>
      </c>
      <c r="Y4" s="21">
        <v>0</v>
      </c>
      <c r="Z4" s="25"/>
      <c r="AA4" s="21">
        <v>0</v>
      </c>
      <c r="AB4" s="25"/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5"/>
      <c r="AS4" s="21">
        <v>0</v>
      </c>
      <c r="AT4" s="21">
        <v>0</v>
      </c>
      <c r="AU4" s="21">
        <v>0</v>
      </c>
      <c r="AV4" s="21">
        <v>0</v>
      </c>
      <c r="AW4" s="25"/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>
        <v>0</v>
      </c>
      <c r="BN4" s="24"/>
      <c r="BO4" s="25"/>
      <c r="BP4" s="21">
        <v>0</v>
      </c>
      <c r="BQ4" s="21">
        <v>0</v>
      </c>
      <c r="BR4" s="21">
        <v>0</v>
      </c>
      <c r="BS4" s="21">
        <v>0</v>
      </c>
      <c r="BT4" s="21">
        <v>0</v>
      </c>
      <c r="BU4" s="25"/>
      <c r="BV4" s="21">
        <v>0</v>
      </c>
      <c r="BW4" s="21">
        <v>0</v>
      </c>
      <c r="BX4" s="21">
        <v>0</v>
      </c>
      <c r="BY4" s="21">
        <v>0</v>
      </c>
      <c r="BZ4" s="21">
        <v>0</v>
      </c>
      <c r="CA4" s="21">
        <v>0</v>
      </c>
      <c r="CB4" s="21">
        <v>0</v>
      </c>
      <c r="CC4" s="21">
        <v>0</v>
      </c>
      <c r="CD4" s="21">
        <v>0</v>
      </c>
      <c r="CE4" s="21">
        <v>0</v>
      </c>
      <c r="CF4" s="21">
        <v>0</v>
      </c>
      <c r="CG4" s="21">
        <v>0</v>
      </c>
      <c r="CH4" s="21">
        <v>0</v>
      </c>
      <c r="CI4" s="21">
        <v>0</v>
      </c>
      <c r="CJ4" s="21">
        <v>0</v>
      </c>
      <c r="CK4" s="21">
        <v>0</v>
      </c>
      <c r="CL4" s="21">
        <v>0</v>
      </c>
      <c r="CM4" s="21">
        <v>0</v>
      </c>
      <c r="CN4" s="25"/>
      <c r="CO4" s="21">
        <v>0</v>
      </c>
      <c r="CP4" s="21">
        <v>0</v>
      </c>
      <c r="CQ4" s="21">
        <v>0</v>
      </c>
      <c r="CR4" s="25"/>
      <c r="CS4" s="21">
        <v>0</v>
      </c>
      <c r="CT4" s="21">
        <v>0</v>
      </c>
      <c r="CU4" s="21">
        <v>0</v>
      </c>
      <c r="CV4" s="25"/>
      <c r="CW4" s="21">
        <v>0</v>
      </c>
      <c r="CX4" s="21">
        <v>0</v>
      </c>
      <c r="CY4" s="21">
        <v>0</v>
      </c>
      <c r="CZ4" s="25"/>
      <c r="DA4" s="21">
        <v>0</v>
      </c>
      <c r="DB4" s="21">
        <v>0</v>
      </c>
      <c r="DC4" s="21">
        <v>0</v>
      </c>
      <c r="DD4" s="25"/>
      <c r="DE4" s="21">
        <v>0</v>
      </c>
      <c r="DF4" s="21">
        <v>0</v>
      </c>
      <c r="DG4" s="21">
        <v>0</v>
      </c>
      <c r="DH4" s="24"/>
      <c r="DI4" s="25"/>
      <c r="DJ4" s="25"/>
      <c r="DK4" s="21">
        <v>0</v>
      </c>
      <c r="DL4" s="21">
        <v>0</v>
      </c>
      <c r="DM4" s="21">
        <v>0</v>
      </c>
      <c r="DN4" s="25"/>
      <c r="DO4" s="21">
        <v>0</v>
      </c>
      <c r="DP4" s="21">
        <v>0</v>
      </c>
      <c r="DQ4" s="21">
        <v>0</v>
      </c>
      <c r="DR4" s="21">
        <v>0</v>
      </c>
      <c r="DS4" s="25"/>
      <c r="DT4" s="21">
        <v>0</v>
      </c>
      <c r="DU4" s="21">
        <v>0</v>
      </c>
      <c r="DV4" s="21">
        <v>0</v>
      </c>
      <c r="DW4" s="25"/>
      <c r="DX4" s="21">
        <v>0</v>
      </c>
      <c r="DY4" s="21">
        <v>0</v>
      </c>
      <c r="DZ4" s="21">
        <v>0</v>
      </c>
      <c r="EA4" s="25"/>
      <c r="EB4" s="21">
        <v>0</v>
      </c>
      <c r="EC4" s="21">
        <v>0</v>
      </c>
      <c r="ED4" s="21">
        <v>0</v>
      </c>
      <c r="EE4" s="25"/>
      <c r="EF4" s="21">
        <v>0</v>
      </c>
      <c r="EG4" s="21">
        <v>0</v>
      </c>
      <c r="EH4" s="25"/>
      <c r="EI4" s="21">
        <v>16269.99</v>
      </c>
      <c r="EJ4" s="21">
        <v>145.44</v>
      </c>
      <c r="EK4" s="25"/>
      <c r="EL4" s="21">
        <v>0</v>
      </c>
      <c r="EM4" s="21">
        <v>0</v>
      </c>
      <c r="EN4" s="25"/>
      <c r="EO4" s="21" t="s">
        <v>152</v>
      </c>
      <c r="EP4" s="21">
        <v>15861.52</v>
      </c>
      <c r="EQ4" s="21">
        <v>0</v>
      </c>
      <c r="ER4" s="21">
        <v>5772.59</v>
      </c>
      <c r="ES4" s="25"/>
      <c r="ET4" s="21">
        <v>3330.42</v>
      </c>
      <c r="EU4" s="21">
        <v>0</v>
      </c>
      <c r="EV4" s="21">
        <v>0</v>
      </c>
      <c r="EW4" s="21">
        <v>223.35</v>
      </c>
      <c r="EX4" s="25"/>
      <c r="EY4" s="21">
        <v>360.53</v>
      </c>
      <c r="EZ4" s="21">
        <v>0</v>
      </c>
      <c r="FA4" s="21">
        <v>0</v>
      </c>
      <c r="FB4" s="21">
        <v>0</v>
      </c>
      <c r="FC4" s="21">
        <v>0</v>
      </c>
      <c r="FD4" s="21">
        <v>0</v>
      </c>
      <c r="FE4" s="21">
        <v>0</v>
      </c>
      <c r="FF4" s="21">
        <v>0</v>
      </c>
      <c r="FG4" s="21">
        <v>0</v>
      </c>
      <c r="FH4" s="21">
        <v>0</v>
      </c>
      <c r="FI4" s="21">
        <v>0</v>
      </c>
      <c r="FJ4" s="21">
        <v>0</v>
      </c>
      <c r="FK4" s="21">
        <v>0</v>
      </c>
      <c r="FL4" s="21">
        <v>0</v>
      </c>
      <c r="FM4" s="21">
        <v>0</v>
      </c>
      <c r="FN4" s="21">
        <v>0</v>
      </c>
      <c r="FO4" s="21">
        <v>0</v>
      </c>
      <c r="FP4" s="21">
        <v>0</v>
      </c>
      <c r="FQ4" s="25"/>
      <c r="FR4" s="21">
        <v>0</v>
      </c>
      <c r="FS4" s="21">
        <v>0</v>
      </c>
      <c r="FT4" s="21">
        <v>0</v>
      </c>
      <c r="FU4" s="25"/>
      <c r="FV4" s="21">
        <v>2465.58</v>
      </c>
      <c r="FW4" s="21">
        <v>45</v>
      </c>
      <c r="FX4" s="21">
        <v>93.87</v>
      </c>
      <c r="FY4" s="25"/>
      <c r="FZ4" s="21">
        <v>0</v>
      </c>
      <c r="GA4" s="21">
        <v>0</v>
      </c>
      <c r="GB4" s="21">
        <v>0</v>
      </c>
      <c r="GC4" s="25"/>
      <c r="GD4" s="21">
        <v>0</v>
      </c>
      <c r="GE4" s="21">
        <v>0</v>
      </c>
      <c r="GF4" s="21">
        <v>0</v>
      </c>
      <c r="GG4" s="24"/>
      <c r="GH4" s="25"/>
      <c r="GI4" s="21">
        <v>100</v>
      </c>
      <c r="GJ4" s="21">
        <v>0</v>
      </c>
      <c r="GK4" s="21">
        <v>0</v>
      </c>
    </row>
    <row r="5" spans="1:1014 1031:2048 2053:3072 3076:4081 4097:5118 5122:6137 6156:7167 7169:8179 8198:9215 9220:10235 10242:11261 11267:12286 12290:13309 13313:14331 14348:16366" s="125" customFormat="1" x14ac:dyDescent="0.25">
      <c r="A5" s="127" t="s">
        <v>202</v>
      </c>
      <c r="B5" s="22" t="s">
        <v>203</v>
      </c>
      <c r="C5" s="22" t="s">
        <v>204</v>
      </c>
      <c r="D5" s="22" t="s">
        <v>205</v>
      </c>
      <c r="E5" s="22" t="e">
        <v>#N/A</v>
      </c>
      <c r="F5" s="23">
        <v>35.799999999999997</v>
      </c>
      <c r="G5" s="21">
        <v>29.4</v>
      </c>
      <c r="H5" s="21">
        <v>0.4</v>
      </c>
      <c r="I5" s="21">
        <v>1.1000000000000001</v>
      </c>
      <c r="J5" s="21">
        <v>3.1</v>
      </c>
      <c r="K5" s="21">
        <v>1.3</v>
      </c>
      <c r="L5" s="21">
        <v>0.4</v>
      </c>
      <c r="M5" s="23">
        <v>50.7</v>
      </c>
      <c r="N5" s="21">
        <v>86.5</v>
      </c>
      <c r="O5" s="21">
        <v>59</v>
      </c>
      <c r="P5" s="24"/>
      <c r="Q5" s="25"/>
      <c r="R5" s="21">
        <v>47203.8</v>
      </c>
      <c r="S5" s="21">
        <v>168679.45</v>
      </c>
      <c r="T5" s="21">
        <v>82479.59</v>
      </c>
      <c r="U5" s="21">
        <v>14</v>
      </c>
      <c r="V5" s="25"/>
      <c r="W5" s="21">
        <v>0</v>
      </c>
      <c r="X5" s="21">
        <v>546.6</v>
      </c>
      <c r="Y5" s="21">
        <v>90.6</v>
      </c>
      <c r="Z5" s="25"/>
      <c r="AA5" s="21">
        <v>39.159999999999997</v>
      </c>
      <c r="AB5" s="25"/>
      <c r="AC5" s="21">
        <v>5.55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58.77</v>
      </c>
      <c r="AN5" s="21">
        <v>0</v>
      </c>
      <c r="AO5" s="21">
        <v>51.8</v>
      </c>
      <c r="AP5" s="21">
        <v>0</v>
      </c>
      <c r="AQ5" s="21">
        <v>0</v>
      </c>
      <c r="AR5" s="25"/>
      <c r="AS5" s="21">
        <v>0</v>
      </c>
      <c r="AT5" s="21">
        <v>0</v>
      </c>
      <c r="AU5" s="21">
        <v>0</v>
      </c>
      <c r="AV5" s="21">
        <v>0</v>
      </c>
      <c r="AW5" s="25"/>
      <c r="AX5" s="21">
        <v>0</v>
      </c>
      <c r="AY5" s="21">
        <v>17.36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4"/>
      <c r="BO5" s="25"/>
      <c r="BP5" s="21">
        <v>233818.09</v>
      </c>
      <c r="BQ5" s="21">
        <v>28.05</v>
      </c>
      <c r="BR5" s="21">
        <v>199.9</v>
      </c>
      <c r="BS5" s="21">
        <v>767.22</v>
      </c>
      <c r="BT5" s="21">
        <v>10.14</v>
      </c>
      <c r="BU5" s="25"/>
      <c r="BV5" s="21">
        <v>0</v>
      </c>
      <c r="BW5" s="21">
        <v>8.4</v>
      </c>
      <c r="BX5" s="21">
        <v>8.4</v>
      </c>
      <c r="BY5" s="21">
        <v>8.4</v>
      </c>
      <c r="BZ5" s="21">
        <v>8.4</v>
      </c>
      <c r="CA5" s="21">
        <v>0</v>
      </c>
      <c r="CB5" s="21">
        <v>0.18</v>
      </c>
      <c r="CC5" s="21">
        <v>0.05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5"/>
      <c r="CO5" s="21">
        <v>61.44</v>
      </c>
      <c r="CP5" s="21">
        <v>35</v>
      </c>
      <c r="CQ5" s="21">
        <v>161.59</v>
      </c>
      <c r="CR5" s="25"/>
      <c r="CS5" s="21">
        <v>28.71</v>
      </c>
      <c r="CT5" s="21">
        <v>45</v>
      </c>
      <c r="CU5" s="21">
        <v>144.77000000000001</v>
      </c>
      <c r="CV5" s="25"/>
      <c r="CW5" s="21">
        <v>0.95</v>
      </c>
      <c r="CX5" s="21">
        <v>45</v>
      </c>
      <c r="CY5" s="21">
        <v>134</v>
      </c>
      <c r="CZ5" s="25"/>
      <c r="DA5" s="21">
        <v>0</v>
      </c>
      <c r="DB5" s="21">
        <v>0</v>
      </c>
      <c r="DC5" s="21">
        <v>0</v>
      </c>
      <c r="DD5" s="25"/>
      <c r="DE5" s="21">
        <v>0</v>
      </c>
      <c r="DF5" s="21">
        <v>0</v>
      </c>
      <c r="DG5" s="21">
        <v>0</v>
      </c>
      <c r="DH5" s="24"/>
      <c r="DI5" s="25"/>
      <c r="DJ5" s="25"/>
      <c r="DK5" s="21">
        <v>46712.52</v>
      </c>
      <c r="DL5" s="21">
        <v>0</v>
      </c>
      <c r="DM5" s="21">
        <v>1</v>
      </c>
      <c r="DN5" s="25"/>
      <c r="DO5" s="21">
        <v>1865.64</v>
      </c>
      <c r="DP5" s="21">
        <v>193.56</v>
      </c>
      <c r="DQ5" s="21">
        <v>0</v>
      </c>
      <c r="DR5" s="21">
        <v>0</v>
      </c>
      <c r="DS5" s="25"/>
      <c r="DT5" s="21">
        <v>0</v>
      </c>
      <c r="DU5" s="21">
        <v>0</v>
      </c>
      <c r="DV5" s="21">
        <v>0</v>
      </c>
      <c r="DW5" s="25"/>
      <c r="DX5" s="21">
        <v>0</v>
      </c>
      <c r="DY5" s="21">
        <v>0</v>
      </c>
      <c r="DZ5" s="21">
        <v>0</v>
      </c>
      <c r="EA5" s="25"/>
      <c r="EB5" s="21">
        <v>0</v>
      </c>
      <c r="EC5" s="21">
        <v>0</v>
      </c>
      <c r="ED5" s="21">
        <v>0</v>
      </c>
      <c r="EE5" s="25"/>
      <c r="EF5" s="21">
        <v>0</v>
      </c>
      <c r="EG5" s="21">
        <v>0</v>
      </c>
      <c r="EH5" s="25"/>
      <c r="EI5" s="21">
        <v>5251.37</v>
      </c>
      <c r="EJ5" s="21">
        <v>815.5</v>
      </c>
      <c r="EK5" s="25"/>
      <c r="EL5" s="21">
        <v>0</v>
      </c>
      <c r="EM5" s="21">
        <v>0</v>
      </c>
      <c r="EN5" s="25"/>
      <c r="EO5" s="21" t="s">
        <v>152</v>
      </c>
      <c r="EP5" s="21">
        <v>58838.49</v>
      </c>
      <c r="EQ5" s="21">
        <v>0</v>
      </c>
      <c r="ER5" s="21">
        <v>6555.38</v>
      </c>
      <c r="ES5" s="25"/>
      <c r="ET5" s="21">
        <v>5281.5</v>
      </c>
      <c r="EU5" s="21">
        <v>584.01</v>
      </c>
      <c r="EV5" s="21">
        <v>233.41</v>
      </c>
      <c r="EW5" s="21"/>
      <c r="EX5" s="25"/>
      <c r="EY5" s="21">
        <v>0</v>
      </c>
      <c r="EZ5" s="21">
        <v>347.27</v>
      </c>
      <c r="FA5" s="21">
        <v>347.27</v>
      </c>
      <c r="FB5" s="21">
        <v>347.27</v>
      </c>
      <c r="FC5" s="21">
        <v>347.27</v>
      </c>
      <c r="FD5" s="21">
        <v>0</v>
      </c>
      <c r="FE5" s="21">
        <v>7.28</v>
      </c>
      <c r="FF5" s="21">
        <v>2.25</v>
      </c>
      <c r="FG5" s="21">
        <v>11</v>
      </c>
      <c r="FH5" s="21">
        <v>0</v>
      </c>
      <c r="FI5" s="21">
        <v>0</v>
      </c>
      <c r="FJ5" s="21">
        <v>0</v>
      </c>
      <c r="FK5" s="21">
        <v>0</v>
      </c>
      <c r="FL5" s="21">
        <v>0</v>
      </c>
      <c r="FM5" s="21">
        <v>0</v>
      </c>
      <c r="FN5" s="21">
        <v>0</v>
      </c>
      <c r="FO5" s="21">
        <v>0</v>
      </c>
      <c r="FP5" s="21">
        <v>0</v>
      </c>
      <c r="FQ5" s="25"/>
      <c r="FR5" s="21">
        <v>11325.6</v>
      </c>
      <c r="FS5" s="21">
        <v>35</v>
      </c>
      <c r="FT5" s="21">
        <v>161.59</v>
      </c>
      <c r="FU5" s="25"/>
      <c r="FV5" s="21">
        <v>2103.67</v>
      </c>
      <c r="FW5" s="21">
        <v>45</v>
      </c>
      <c r="FX5" s="21">
        <v>183.06</v>
      </c>
      <c r="FY5" s="25"/>
      <c r="FZ5" s="21">
        <v>0</v>
      </c>
      <c r="GA5" s="21">
        <v>0</v>
      </c>
      <c r="GB5" s="21">
        <v>0</v>
      </c>
      <c r="GC5" s="25"/>
      <c r="GD5" s="21">
        <v>0</v>
      </c>
      <c r="GE5" s="21">
        <v>0</v>
      </c>
      <c r="GF5" s="21">
        <v>0</v>
      </c>
      <c r="GG5" s="24"/>
      <c r="GH5" s="25"/>
      <c r="GI5" s="21">
        <v>100</v>
      </c>
      <c r="GJ5" s="21">
        <v>0</v>
      </c>
      <c r="GK5" s="21">
        <v>0</v>
      </c>
    </row>
    <row r="6" spans="1:1014 1031:2048 2053:3072 3076:4081 4097:5118 5122:6137 6156:7167 7169:8179 8198:9215 9220:10235 10242:11261 11267:12286 12290:13309 13313:14331 14348:16366" s="21" customFormat="1" x14ac:dyDescent="0.25">
      <c r="A6" s="127" t="s">
        <v>196</v>
      </c>
      <c r="B6" s="22" t="s">
        <v>197</v>
      </c>
      <c r="C6" s="22" t="s">
        <v>198</v>
      </c>
      <c r="D6" s="22" t="s">
        <v>199</v>
      </c>
      <c r="E6" s="329">
        <v>39.590000000000003</v>
      </c>
      <c r="F6" s="23">
        <v>5.5</v>
      </c>
      <c r="G6" s="21">
        <v>0</v>
      </c>
      <c r="H6" s="21">
        <v>0</v>
      </c>
      <c r="I6" s="21">
        <v>0</v>
      </c>
      <c r="J6" s="21">
        <v>3.7</v>
      </c>
      <c r="K6" s="21">
        <v>1.3</v>
      </c>
      <c r="L6" s="21">
        <v>0.4</v>
      </c>
      <c r="M6" s="23">
        <v>81</v>
      </c>
      <c r="N6" s="21">
        <v>86.5</v>
      </c>
      <c r="O6" s="21">
        <v>94</v>
      </c>
      <c r="P6" s="24"/>
      <c r="Q6" s="25"/>
      <c r="R6" s="21">
        <v>0</v>
      </c>
      <c r="S6" s="21">
        <v>0</v>
      </c>
      <c r="T6" s="21">
        <v>0</v>
      </c>
      <c r="U6" s="21">
        <v>0</v>
      </c>
      <c r="V6" s="25"/>
      <c r="W6" s="21">
        <v>0</v>
      </c>
      <c r="X6" s="21">
        <v>0</v>
      </c>
      <c r="Y6" s="21">
        <v>0</v>
      </c>
      <c r="Z6" s="25"/>
      <c r="AA6" s="21">
        <v>0</v>
      </c>
      <c r="AB6" s="25"/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5"/>
      <c r="AS6" s="21">
        <v>0</v>
      </c>
      <c r="AT6" s="21">
        <v>0</v>
      </c>
      <c r="AU6" s="21">
        <v>0</v>
      </c>
      <c r="AV6" s="21">
        <v>0</v>
      </c>
      <c r="AW6" s="25"/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4"/>
      <c r="BO6" s="25"/>
      <c r="BP6" s="21">
        <v>0</v>
      </c>
      <c r="BQ6" s="21">
        <v>0</v>
      </c>
      <c r="BR6" s="21">
        <v>0</v>
      </c>
      <c r="BS6" s="21">
        <v>0</v>
      </c>
      <c r="BT6" s="21">
        <v>0</v>
      </c>
      <c r="BU6" s="25"/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0</v>
      </c>
      <c r="CH6" s="21">
        <v>0</v>
      </c>
      <c r="CI6" s="21">
        <v>0</v>
      </c>
      <c r="CJ6" s="21">
        <v>0</v>
      </c>
      <c r="CK6" s="21">
        <v>0</v>
      </c>
      <c r="CL6" s="21">
        <v>0</v>
      </c>
      <c r="CM6" s="21">
        <v>0</v>
      </c>
      <c r="CN6" s="25"/>
      <c r="CO6" s="21">
        <v>0</v>
      </c>
      <c r="CP6" s="21">
        <v>0</v>
      </c>
      <c r="CQ6" s="21">
        <v>0</v>
      </c>
      <c r="CR6" s="25"/>
      <c r="CS6" s="21">
        <v>0</v>
      </c>
      <c r="CT6" s="21">
        <v>0</v>
      </c>
      <c r="CU6" s="21">
        <v>0</v>
      </c>
      <c r="CV6" s="25"/>
      <c r="CW6" s="21">
        <v>0</v>
      </c>
      <c r="CX6" s="21">
        <v>0</v>
      </c>
      <c r="CY6" s="21">
        <v>0</v>
      </c>
      <c r="CZ6" s="25"/>
      <c r="DA6" s="21">
        <v>0</v>
      </c>
      <c r="DB6" s="21">
        <v>0</v>
      </c>
      <c r="DC6" s="21">
        <v>0</v>
      </c>
      <c r="DD6" s="25"/>
      <c r="DE6" s="21">
        <v>0</v>
      </c>
      <c r="DF6" s="21">
        <v>0</v>
      </c>
      <c r="DG6" s="21">
        <v>0</v>
      </c>
      <c r="DH6" s="24"/>
      <c r="DI6" s="25"/>
      <c r="DJ6" s="25"/>
      <c r="DK6" s="21">
        <v>0</v>
      </c>
      <c r="DL6" s="21">
        <v>0</v>
      </c>
      <c r="DM6" s="21">
        <v>0</v>
      </c>
      <c r="DN6" s="25"/>
      <c r="DO6" s="21">
        <v>143039.78</v>
      </c>
      <c r="DP6" s="21">
        <v>352.77</v>
      </c>
      <c r="DQ6" s="21">
        <v>0</v>
      </c>
      <c r="DR6" s="21">
        <v>0</v>
      </c>
      <c r="DS6" s="25"/>
      <c r="DT6" s="21">
        <v>0</v>
      </c>
      <c r="DU6" s="21">
        <v>0</v>
      </c>
      <c r="DV6" s="21">
        <v>0</v>
      </c>
      <c r="DW6" s="25"/>
      <c r="DX6" s="21">
        <v>3418.56</v>
      </c>
      <c r="DY6" s="21">
        <v>280.93</v>
      </c>
      <c r="DZ6" s="21">
        <v>0</v>
      </c>
      <c r="EA6" s="25"/>
      <c r="EB6" s="21">
        <v>0</v>
      </c>
      <c r="EC6" s="21">
        <v>0</v>
      </c>
      <c r="ED6" s="21">
        <v>0</v>
      </c>
      <c r="EE6" s="25"/>
      <c r="EF6" s="21">
        <v>0</v>
      </c>
      <c r="EG6" s="21">
        <v>0</v>
      </c>
      <c r="EH6" s="25"/>
      <c r="EI6" s="21">
        <v>100822.47</v>
      </c>
      <c r="EJ6" s="21">
        <v>663.41</v>
      </c>
      <c r="EK6" s="25"/>
      <c r="EL6" s="21">
        <v>0</v>
      </c>
      <c r="EM6" s="21">
        <v>0</v>
      </c>
      <c r="EN6" s="25"/>
      <c r="EO6" s="21" t="s">
        <v>152</v>
      </c>
      <c r="EP6" s="21">
        <v>270723.59999999998</v>
      </c>
      <c r="EQ6" s="21">
        <v>0</v>
      </c>
      <c r="ER6" s="21">
        <v>29198.02</v>
      </c>
      <c r="ES6" s="25"/>
      <c r="ET6" s="21">
        <v>24904.09</v>
      </c>
      <c r="EU6" s="21">
        <v>1922.89</v>
      </c>
      <c r="EV6" s="21">
        <v>0</v>
      </c>
      <c r="EW6" s="21">
        <v>739.67</v>
      </c>
      <c r="EX6" s="25"/>
      <c r="EY6" s="21">
        <v>10167.5</v>
      </c>
      <c r="EZ6" s="21">
        <v>0</v>
      </c>
      <c r="FA6" s="21">
        <v>0</v>
      </c>
      <c r="FB6" s="21">
        <v>0</v>
      </c>
      <c r="FC6" s="21">
        <v>0</v>
      </c>
      <c r="FD6" s="21">
        <v>0</v>
      </c>
      <c r="FE6" s="21">
        <v>16.88</v>
      </c>
      <c r="FF6" s="21">
        <v>3.68</v>
      </c>
      <c r="FG6" s="21">
        <v>0</v>
      </c>
      <c r="FH6" s="21">
        <v>0</v>
      </c>
      <c r="FI6" s="21">
        <v>0</v>
      </c>
      <c r="FJ6" s="21">
        <v>0</v>
      </c>
      <c r="FK6" s="21">
        <v>0</v>
      </c>
      <c r="FL6" s="21">
        <v>0</v>
      </c>
      <c r="FM6" s="21">
        <v>0</v>
      </c>
      <c r="FN6" s="21">
        <v>0</v>
      </c>
      <c r="FO6" s="21">
        <v>0</v>
      </c>
      <c r="FP6" s="21">
        <v>162086.07999999999</v>
      </c>
      <c r="FQ6" s="25"/>
      <c r="FR6" s="21">
        <v>30392.02</v>
      </c>
      <c r="FS6" s="21">
        <v>45.4</v>
      </c>
      <c r="FT6" s="21">
        <v>129.47999999999999</v>
      </c>
      <c r="FU6" s="25"/>
      <c r="FV6" s="21">
        <v>0</v>
      </c>
      <c r="FW6" s="21">
        <v>0</v>
      </c>
      <c r="FX6" s="21">
        <v>0</v>
      </c>
      <c r="FY6" s="25"/>
      <c r="FZ6" s="21">
        <v>0</v>
      </c>
      <c r="GA6" s="21">
        <v>0</v>
      </c>
      <c r="GB6" s="21">
        <v>0</v>
      </c>
      <c r="GC6" s="25"/>
      <c r="GD6" s="21">
        <v>0</v>
      </c>
      <c r="GE6" s="21">
        <v>0</v>
      </c>
      <c r="GF6" s="21">
        <v>0</v>
      </c>
      <c r="GG6" s="24"/>
      <c r="GH6" s="25"/>
      <c r="GI6" s="21">
        <v>100</v>
      </c>
      <c r="GJ6" s="21">
        <v>0</v>
      </c>
      <c r="GK6" s="21">
        <v>0</v>
      </c>
      <c r="GL6" s="127"/>
      <c r="GM6" s="22"/>
      <c r="GN6" s="22"/>
      <c r="GO6" s="22"/>
      <c r="GP6" s="22"/>
      <c r="GQ6" s="23"/>
      <c r="GX6" s="23"/>
      <c r="HA6" s="24"/>
      <c r="HB6" s="25"/>
      <c r="HG6" s="25"/>
      <c r="HK6" s="25"/>
      <c r="HM6" s="25"/>
      <c r="IC6" s="25"/>
      <c r="IH6" s="25"/>
      <c r="IY6" s="24"/>
      <c r="IZ6" s="25"/>
      <c r="JF6" s="25"/>
      <c r="JY6" s="25"/>
      <c r="KC6" s="25"/>
      <c r="KG6" s="25"/>
      <c r="KK6" s="25"/>
      <c r="KO6" s="25"/>
      <c r="KS6" s="24"/>
      <c r="KT6" s="25"/>
      <c r="KU6" s="25"/>
      <c r="KY6" s="25"/>
      <c r="LD6" s="25"/>
      <c r="LH6" s="25"/>
      <c r="LL6" s="25"/>
      <c r="LP6" s="25"/>
      <c r="LS6" s="25"/>
      <c r="LV6" s="25"/>
      <c r="LY6" s="25"/>
      <c r="MD6" s="25"/>
      <c r="MI6" s="25"/>
      <c r="NB6" s="25"/>
      <c r="NF6" s="25"/>
      <c r="NJ6" s="25"/>
      <c r="NN6" s="25"/>
      <c r="NR6" s="24"/>
      <c r="NS6" s="25"/>
      <c r="NW6" s="127"/>
      <c r="NX6" s="22"/>
      <c r="NY6" s="22"/>
      <c r="NZ6" s="22"/>
      <c r="OA6" s="22"/>
      <c r="OB6" s="23"/>
      <c r="OI6" s="23"/>
      <c r="OL6" s="24"/>
      <c r="OM6" s="25"/>
      <c r="OR6" s="25"/>
      <c r="OV6" s="25"/>
      <c r="OX6" s="25"/>
      <c r="PN6" s="25"/>
      <c r="PS6" s="25"/>
      <c r="QJ6" s="24"/>
      <c r="QK6" s="25"/>
      <c r="QQ6" s="25"/>
      <c r="RJ6" s="25"/>
      <c r="RN6" s="25"/>
      <c r="RR6" s="25"/>
      <c r="RV6" s="25"/>
      <c r="RZ6" s="25"/>
      <c r="SD6" s="24"/>
      <c r="SE6" s="25"/>
      <c r="SF6" s="25"/>
      <c r="SJ6" s="25"/>
      <c r="SO6" s="25"/>
      <c r="SS6" s="25"/>
      <c r="SW6" s="25"/>
      <c r="TA6" s="25"/>
      <c r="TD6" s="25"/>
      <c r="TG6" s="25"/>
      <c r="TJ6" s="25"/>
      <c r="TO6" s="25"/>
      <c r="TT6" s="25"/>
      <c r="UM6" s="25"/>
      <c r="UQ6" s="25"/>
      <c r="UU6" s="25"/>
      <c r="UY6" s="25"/>
      <c r="VC6" s="24"/>
      <c r="VD6" s="25"/>
      <c r="VH6" s="127"/>
      <c r="VI6" s="22"/>
      <c r="VJ6" s="22"/>
      <c r="VK6" s="22"/>
      <c r="VL6" s="22"/>
      <c r="VM6" s="23"/>
      <c r="VT6" s="23"/>
      <c r="VW6" s="24"/>
      <c r="VX6" s="25"/>
      <c r="WC6" s="25"/>
      <c r="WG6" s="25"/>
      <c r="WI6" s="25"/>
      <c r="WY6" s="25"/>
      <c r="XD6" s="25"/>
      <c r="XU6" s="24"/>
      <c r="XV6" s="25"/>
      <c r="YB6" s="25"/>
      <c r="YU6" s="25"/>
      <c r="YY6" s="25"/>
      <c r="ZC6" s="25"/>
      <c r="ZG6" s="25"/>
      <c r="ZK6" s="25"/>
      <c r="ZO6" s="24"/>
      <c r="ZP6" s="25"/>
      <c r="ZQ6" s="25"/>
      <c r="ZU6" s="25"/>
      <c r="ZZ6" s="25"/>
      <c r="AAD6" s="25"/>
      <c r="AAH6" s="25"/>
      <c r="AAL6" s="25"/>
      <c r="AAO6" s="25"/>
      <c r="AAR6" s="25"/>
      <c r="AAU6" s="25"/>
      <c r="AAZ6" s="25"/>
      <c r="ABE6" s="25"/>
      <c r="ABX6" s="25"/>
      <c r="ACB6" s="25"/>
      <c r="ACF6" s="25"/>
      <c r="ACJ6" s="25"/>
      <c r="ACN6" s="24"/>
      <c r="ACO6" s="25"/>
      <c r="ACS6" s="127"/>
      <c r="ACT6" s="22"/>
      <c r="ACU6" s="22"/>
      <c r="ACV6" s="22"/>
      <c r="ACW6" s="22"/>
      <c r="ACX6" s="23"/>
      <c r="ADE6" s="23"/>
      <c r="ADH6" s="24"/>
      <c r="ADI6" s="25"/>
      <c r="ADN6" s="25"/>
      <c r="ADR6" s="25"/>
      <c r="ADT6" s="25"/>
      <c r="AEJ6" s="25"/>
      <c r="AEO6" s="25"/>
      <c r="AFF6" s="24"/>
      <c r="AFG6" s="25"/>
      <c r="AFM6" s="25"/>
      <c r="AGF6" s="25"/>
      <c r="AGJ6" s="25"/>
      <c r="AGN6" s="25"/>
      <c r="AGR6" s="25"/>
      <c r="AGV6" s="25"/>
      <c r="AGZ6" s="24"/>
      <c r="AHA6" s="25"/>
      <c r="AHB6" s="25"/>
      <c r="AHF6" s="25"/>
      <c r="AHK6" s="25"/>
      <c r="AHO6" s="25"/>
      <c r="AHS6" s="25"/>
      <c r="AHW6" s="25"/>
      <c r="AHZ6" s="25"/>
      <c r="AIC6" s="25"/>
      <c r="AIF6" s="25"/>
      <c r="AIK6" s="25"/>
      <c r="AIP6" s="25"/>
      <c r="AJI6" s="25"/>
      <c r="AJM6" s="25"/>
      <c r="AJQ6" s="25"/>
      <c r="AJU6" s="25"/>
      <c r="AJY6" s="24"/>
      <c r="AJZ6" s="25"/>
      <c r="AKD6" s="127"/>
      <c r="AKE6" s="22"/>
      <c r="AKF6" s="22"/>
      <c r="AKG6" s="22"/>
      <c r="AKH6" s="22"/>
      <c r="AKI6" s="23"/>
      <c r="AKP6" s="23"/>
      <c r="AKS6" s="24"/>
      <c r="AKT6" s="25"/>
      <c r="AKY6" s="25"/>
      <c r="ALC6" s="25"/>
      <c r="ALE6" s="25"/>
      <c r="ALU6" s="25"/>
      <c r="ALZ6" s="25"/>
      <c r="AMQ6" s="24"/>
      <c r="AMR6" s="25"/>
      <c r="AMX6" s="25"/>
      <c r="ANQ6" s="25"/>
      <c r="ANU6" s="25"/>
      <c r="ANY6" s="25"/>
      <c r="AOC6" s="25"/>
      <c r="AOG6" s="25"/>
      <c r="AOK6" s="24"/>
      <c r="AOL6" s="25"/>
      <c r="AOM6" s="25"/>
      <c r="AOQ6" s="25"/>
      <c r="AOV6" s="25"/>
      <c r="AOZ6" s="25"/>
      <c r="APD6" s="25"/>
      <c r="APH6" s="25"/>
      <c r="APK6" s="25"/>
      <c r="APN6" s="25"/>
      <c r="APQ6" s="25"/>
      <c r="APV6" s="25"/>
      <c r="AQA6" s="25"/>
      <c r="AQT6" s="25"/>
      <c r="AQX6" s="25"/>
      <c r="ARB6" s="25"/>
      <c r="ARF6" s="25"/>
      <c r="ARJ6" s="24"/>
      <c r="ARK6" s="25"/>
      <c r="ARO6" s="127"/>
      <c r="ARP6" s="22"/>
      <c r="ARQ6" s="22"/>
      <c r="ARR6" s="22"/>
      <c r="ARS6" s="22"/>
      <c r="ART6" s="23"/>
      <c r="ASA6" s="23"/>
      <c r="ASD6" s="24"/>
      <c r="ASE6" s="25"/>
      <c r="ASJ6" s="25"/>
      <c r="ASN6" s="25"/>
      <c r="ASP6" s="25"/>
      <c r="ATF6" s="25"/>
      <c r="ATK6" s="25"/>
      <c r="AUB6" s="24"/>
      <c r="AUC6" s="25"/>
      <c r="AUI6" s="25"/>
      <c r="AVB6" s="25"/>
      <c r="AVF6" s="25"/>
      <c r="AVJ6" s="25"/>
      <c r="AVN6" s="25"/>
      <c r="AVR6" s="25"/>
      <c r="AVV6" s="24"/>
      <c r="AVW6" s="25"/>
      <c r="AVX6" s="25"/>
      <c r="AWB6" s="25"/>
      <c r="AWG6" s="25"/>
      <c r="AWK6" s="25"/>
      <c r="AWO6" s="25"/>
      <c r="AWS6" s="25"/>
      <c r="AWV6" s="25"/>
      <c r="AWY6" s="25"/>
      <c r="AXB6" s="25"/>
      <c r="AXG6" s="25"/>
      <c r="AXL6" s="25"/>
      <c r="AYE6" s="25"/>
      <c r="AYI6" s="25"/>
      <c r="AYM6" s="25"/>
      <c r="AYQ6" s="25"/>
      <c r="AYU6" s="24"/>
      <c r="AYV6" s="25"/>
      <c r="AYZ6" s="127"/>
      <c r="AZA6" s="22"/>
      <c r="AZB6" s="22"/>
      <c r="AZC6" s="22"/>
      <c r="AZD6" s="22"/>
      <c r="AZE6" s="23"/>
      <c r="AZL6" s="23"/>
      <c r="AZO6" s="24"/>
      <c r="AZP6" s="25"/>
      <c r="AZU6" s="25"/>
      <c r="AZY6" s="25"/>
      <c r="BAA6" s="25"/>
      <c r="BAQ6" s="25"/>
      <c r="BAV6" s="25"/>
      <c r="BBM6" s="24"/>
      <c r="BBN6" s="25"/>
      <c r="BBT6" s="25"/>
      <c r="BCM6" s="25"/>
      <c r="BCQ6" s="25"/>
      <c r="BCU6" s="25"/>
      <c r="BCY6" s="25"/>
      <c r="BDC6" s="25"/>
      <c r="BDG6" s="24"/>
      <c r="BDH6" s="25"/>
      <c r="BDI6" s="25"/>
      <c r="BDM6" s="25"/>
      <c r="BDR6" s="25"/>
      <c r="BDV6" s="25"/>
      <c r="BDZ6" s="25"/>
      <c r="BED6" s="25"/>
      <c r="BEG6" s="25"/>
      <c r="BEJ6" s="25"/>
      <c r="BEM6" s="25"/>
      <c r="BER6" s="25"/>
      <c r="BEW6" s="25"/>
      <c r="BFP6" s="25"/>
      <c r="BFT6" s="25"/>
      <c r="BFX6" s="25"/>
      <c r="BGB6" s="25"/>
      <c r="BGF6" s="24"/>
      <c r="BGG6" s="25"/>
      <c r="BGK6" s="127"/>
      <c r="BGL6" s="22"/>
      <c r="BGM6" s="22"/>
      <c r="BGN6" s="22"/>
      <c r="BGO6" s="22"/>
      <c r="BGP6" s="23"/>
      <c r="BGW6" s="23"/>
      <c r="BGZ6" s="24"/>
      <c r="BHA6" s="25"/>
      <c r="BHF6" s="25"/>
      <c r="BHJ6" s="25"/>
      <c r="BHL6" s="25"/>
      <c r="BIB6" s="25"/>
      <c r="BIG6" s="25"/>
      <c r="BIX6" s="24"/>
      <c r="BIY6" s="25"/>
      <c r="BJE6" s="25"/>
      <c r="BJX6" s="25"/>
      <c r="BKB6" s="25"/>
      <c r="BKF6" s="25"/>
      <c r="BKJ6" s="25"/>
      <c r="BKN6" s="25"/>
      <c r="BKR6" s="24"/>
      <c r="BKS6" s="25"/>
      <c r="BKT6" s="25"/>
      <c r="BKX6" s="25"/>
      <c r="BLC6" s="25"/>
      <c r="BLG6" s="25"/>
      <c r="BLK6" s="25"/>
      <c r="BLO6" s="25"/>
      <c r="BLR6" s="25"/>
      <c r="BLU6" s="25"/>
      <c r="BLX6" s="25"/>
      <c r="BMC6" s="25"/>
      <c r="BMH6" s="25"/>
      <c r="BNA6" s="25"/>
      <c r="BNE6" s="25"/>
      <c r="BNI6" s="25"/>
      <c r="BNM6" s="25"/>
      <c r="BNQ6" s="24"/>
      <c r="BNR6" s="25"/>
      <c r="BNV6" s="127"/>
      <c r="BNW6" s="22"/>
      <c r="BNX6" s="22"/>
      <c r="BNY6" s="22"/>
      <c r="BNZ6" s="22"/>
      <c r="BOA6" s="23"/>
      <c r="BOH6" s="23"/>
      <c r="BOK6" s="24"/>
      <c r="BOL6" s="25"/>
      <c r="BOQ6" s="25"/>
      <c r="BOU6" s="25"/>
      <c r="BOW6" s="25"/>
      <c r="BPM6" s="25"/>
      <c r="BPR6" s="25"/>
      <c r="BQI6" s="24"/>
      <c r="BQJ6" s="25"/>
      <c r="BQP6" s="25"/>
      <c r="BRI6" s="25"/>
      <c r="BRM6" s="25"/>
      <c r="BRQ6" s="25"/>
      <c r="BRU6" s="25"/>
      <c r="BRY6" s="25"/>
      <c r="BSC6" s="24"/>
      <c r="BSD6" s="25"/>
      <c r="BSE6" s="25"/>
      <c r="BSI6" s="25"/>
      <c r="BSN6" s="25"/>
      <c r="BSR6" s="25"/>
      <c r="BSV6" s="25"/>
      <c r="BSZ6" s="25"/>
      <c r="BTC6" s="25"/>
      <c r="BTF6" s="25"/>
      <c r="BTI6" s="25"/>
      <c r="BTN6" s="25"/>
      <c r="BTS6" s="25"/>
      <c r="BUL6" s="25"/>
      <c r="BUP6" s="25"/>
      <c r="BUT6" s="25"/>
      <c r="BUX6" s="25"/>
      <c r="BVB6" s="24"/>
      <c r="BVC6" s="25"/>
      <c r="BVG6" s="127"/>
      <c r="BVH6" s="22"/>
      <c r="BVI6" s="22"/>
      <c r="BVJ6" s="22"/>
      <c r="BVK6" s="22"/>
      <c r="BVL6" s="23"/>
      <c r="BVS6" s="23"/>
      <c r="BVV6" s="24"/>
      <c r="BVW6" s="25"/>
      <c r="BWB6" s="25"/>
      <c r="BWF6" s="25"/>
      <c r="BWH6" s="25"/>
      <c r="BWX6" s="25"/>
      <c r="BXC6" s="25"/>
      <c r="BXT6" s="24"/>
      <c r="BXU6" s="25"/>
      <c r="BYA6" s="25"/>
      <c r="BYT6" s="25"/>
      <c r="BYX6" s="25"/>
      <c r="BZB6" s="25"/>
      <c r="BZF6" s="25"/>
      <c r="BZJ6" s="25"/>
      <c r="BZN6" s="24"/>
      <c r="BZO6" s="25"/>
      <c r="BZP6" s="25"/>
      <c r="BZT6" s="25"/>
      <c r="BZY6" s="25"/>
      <c r="CAC6" s="25"/>
      <c r="CAG6" s="25"/>
      <c r="CAK6" s="25"/>
      <c r="CAN6" s="25"/>
      <c r="CAQ6" s="25"/>
      <c r="CAT6" s="25"/>
      <c r="CAY6" s="25"/>
      <c r="CBD6" s="25"/>
      <c r="CBW6" s="25"/>
      <c r="CCA6" s="25"/>
      <c r="CCE6" s="25"/>
      <c r="CCI6" s="25"/>
      <c r="CCM6" s="24"/>
      <c r="CCN6" s="25"/>
      <c r="CCR6" s="127"/>
      <c r="CCS6" s="22"/>
      <c r="CCT6" s="22"/>
      <c r="CCU6" s="22"/>
      <c r="CCV6" s="22"/>
      <c r="CCW6" s="23"/>
      <c r="CDD6" s="23"/>
      <c r="CDG6" s="24"/>
      <c r="CDH6" s="25"/>
      <c r="CDM6" s="25"/>
      <c r="CDQ6" s="25"/>
      <c r="CDS6" s="25"/>
      <c r="CEI6" s="25"/>
      <c r="CEN6" s="25"/>
      <c r="CFE6" s="24"/>
      <c r="CFF6" s="25"/>
      <c r="CFL6" s="25"/>
      <c r="CGE6" s="25"/>
      <c r="CGI6" s="25"/>
      <c r="CGM6" s="25"/>
      <c r="CGQ6" s="25"/>
      <c r="CGU6" s="25"/>
      <c r="CGY6" s="24"/>
      <c r="CGZ6" s="25"/>
      <c r="CHA6" s="25"/>
      <c r="CHE6" s="25"/>
      <c r="CHJ6" s="25"/>
      <c r="CHN6" s="25"/>
      <c r="CHR6" s="25"/>
      <c r="CHV6" s="25"/>
      <c r="CHY6" s="25"/>
      <c r="CIB6" s="25"/>
      <c r="CIE6" s="25"/>
      <c r="CIJ6" s="25"/>
      <c r="CIO6" s="25"/>
      <c r="CJH6" s="25"/>
      <c r="CJL6" s="25"/>
      <c r="CJP6" s="25"/>
      <c r="CJT6" s="25"/>
      <c r="CJX6" s="24"/>
      <c r="CJY6" s="25"/>
      <c r="CKC6" s="127"/>
      <c r="CKD6" s="22"/>
      <c r="CKE6" s="22"/>
      <c r="CKF6" s="22"/>
      <c r="CKG6" s="22"/>
      <c r="CKH6" s="23"/>
      <c r="CKO6" s="23"/>
      <c r="CKR6" s="24"/>
      <c r="CKS6" s="25"/>
      <c r="CKX6" s="25"/>
      <c r="CLB6" s="25"/>
      <c r="CLD6" s="25"/>
      <c r="CLT6" s="25"/>
      <c r="CLY6" s="25"/>
      <c r="CMP6" s="24"/>
      <c r="CMQ6" s="25"/>
      <c r="CMW6" s="25"/>
      <c r="CNP6" s="25"/>
      <c r="CNT6" s="25"/>
      <c r="CNX6" s="25"/>
      <c r="COB6" s="25"/>
      <c r="COF6" s="25"/>
      <c r="COJ6" s="24"/>
      <c r="COK6" s="25"/>
      <c r="COL6" s="25"/>
      <c r="COP6" s="25"/>
      <c r="COU6" s="25"/>
      <c r="COY6" s="25"/>
      <c r="CPC6" s="25"/>
      <c r="CPG6" s="25"/>
      <c r="CPJ6" s="25"/>
      <c r="CPM6" s="25"/>
      <c r="CPP6" s="25"/>
      <c r="CPU6" s="25"/>
      <c r="CPZ6" s="25"/>
      <c r="CQS6" s="25"/>
      <c r="CQW6" s="25"/>
      <c r="CRA6" s="25"/>
      <c r="CRE6" s="25"/>
      <c r="CRI6" s="24"/>
      <c r="CRJ6" s="25"/>
      <c r="CRN6" s="127"/>
      <c r="CRO6" s="22"/>
      <c r="CRP6" s="22"/>
      <c r="CRQ6" s="22"/>
      <c r="CRR6" s="22"/>
      <c r="CRS6" s="23"/>
      <c r="CRZ6" s="23"/>
      <c r="CSC6" s="24"/>
      <c r="CSD6" s="25"/>
      <c r="CSI6" s="25"/>
      <c r="CSM6" s="25"/>
      <c r="CSO6" s="25"/>
      <c r="CTE6" s="25"/>
      <c r="CTJ6" s="25"/>
      <c r="CUA6" s="24"/>
      <c r="CUB6" s="25"/>
      <c r="CUH6" s="25"/>
      <c r="CVA6" s="25"/>
      <c r="CVE6" s="25"/>
      <c r="CVI6" s="25"/>
      <c r="CVM6" s="25"/>
      <c r="CVQ6" s="25"/>
      <c r="CVU6" s="24"/>
      <c r="CVV6" s="25"/>
      <c r="CVW6" s="25"/>
      <c r="CWA6" s="25"/>
      <c r="CWF6" s="25"/>
      <c r="CWJ6" s="25"/>
      <c r="CWN6" s="25"/>
      <c r="CWR6" s="25"/>
      <c r="CWU6" s="25"/>
      <c r="CWX6" s="25"/>
      <c r="CXA6" s="25"/>
      <c r="CXF6" s="25"/>
      <c r="CXK6" s="25"/>
      <c r="CYD6" s="25"/>
      <c r="CYH6" s="25"/>
      <c r="CYL6" s="25"/>
      <c r="CYP6" s="25"/>
      <c r="CYT6" s="24"/>
      <c r="CYU6" s="25"/>
      <c r="CYY6" s="127"/>
      <c r="CYZ6" s="22"/>
      <c r="CZA6" s="22"/>
      <c r="CZB6" s="22"/>
      <c r="CZC6" s="22"/>
      <c r="CZD6" s="23"/>
      <c r="CZK6" s="23"/>
      <c r="CZN6" s="24"/>
      <c r="CZO6" s="25"/>
      <c r="CZT6" s="25"/>
      <c r="CZX6" s="25"/>
      <c r="CZZ6" s="25"/>
      <c r="DAP6" s="25"/>
      <c r="DAU6" s="25"/>
      <c r="DBL6" s="24"/>
      <c r="DBM6" s="25"/>
      <c r="DBS6" s="25"/>
      <c r="DCL6" s="25"/>
      <c r="DCP6" s="25"/>
      <c r="DCT6" s="25"/>
      <c r="DCX6" s="25"/>
      <c r="DDB6" s="25"/>
      <c r="DDF6" s="24"/>
      <c r="DDG6" s="25"/>
      <c r="DDH6" s="25"/>
      <c r="DDL6" s="25"/>
      <c r="DDQ6" s="25"/>
      <c r="DDU6" s="25"/>
      <c r="DDY6" s="25"/>
      <c r="DEC6" s="25"/>
      <c r="DEF6" s="25"/>
      <c r="DEI6" s="25"/>
      <c r="DEL6" s="25"/>
      <c r="DEQ6" s="25"/>
      <c r="DEV6" s="25"/>
      <c r="DFO6" s="25"/>
      <c r="DFS6" s="25"/>
      <c r="DFW6" s="25"/>
      <c r="DGA6" s="25"/>
      <c r="DGE6" s="24"/>
      <c r="DGF6" s="25"/>
      <c r="DGJ6" s="127"/>
      <c r="DGK6" s="22"/>
      <c r="DGL6" s="22"/>
      <c r="DGM6" s="22"/>
      <c r="DGN6" s="22"/>
      <c r="DGO6" s="23"/>
      <c r="DGV6" s="23"/>
      <c r="DGY6" s="24"/>
      <c r="DGZ6" s="25"/>
      <c r="DHE6" s="25"/>
      <c r="DHI6" s="25"/>
      <c r="DHK6" s="25"/>
      <c r="DIA6" s="25"/>
      <c r="DIF6" s="25"/>
      <c r="DIW6" s="24"/>
      <c r="DIX6" s="25"/>
      <c r="DJD6" s="25"/>
      <c r="DJW6" s="25"/>
      <c r="DKA6" s="25"/>
      <c r="DKE6" s="25"/>
      <c r="DKI6" s="25"/>
      <c r="DKM6" s="25"/>
      <c r="DKQ6" s="24"/>
      <c r="DKR6" s="25"/>
      <c r="DKS6" s="25"/>
      <c r="DKW6" s="25"/>
      <c r="DLB6" s="25"/>
      <c r="DLF6" s="25"/>
      <c r="DLJ6" s="25"/>
      <c r="DLN6" s="25"/>
      <c r="DLQ6" s="25"/>
      <c r="DLT6" s="25"/>
      <c r="DLW6" s="25"/>
      <c r="DMB6" s="25"/>
      <c r="DMG6" s="25"/>
      <c r="DMZ6" s="25"/>
      <c r="DND6" s="25"/>
      <c r="DNH6" s="25"/>
      <c r="DNL6" s="25"/>
      <c r="DNP6" s="24"/>
      <c r="DNQ6" s="25"/>
      <c r="DNU6" s="127"/>
      <c r="DNV6" s="22"/>
      <c r="DNW6" s="22"/>
      <c r="DNX6" s="22"/>
      <c r="DNY6" s="22"/>
      <c r="DNZ6" s="23"/>
      <c r="DOG6" s="23"/>
      <c r="DOJ6" s="24"/>
      <c r="DOK6" s="25"/>
      <c r="DOP6" s="25"/>
      <c r="DOT6" s="25"/>
      <c r="DOV6" s="25"/>
      <c r="DPL6" s="25"/>
      <c r="DPQ6" s="25"/>
      <c r="DQH6" s="24"/>
      <c r="DQI6" s="25"/>
      <c r="DQO6" s="25"/>
      <c r="DRH6" s="25"/>
      <c r="DRL6" s="25"/>
      <c r="DRP6" s="25"/>
      <c r="DRT6" s="25"/>
      <c r="DRX6" s="25"/>
      <c r="DSB6" s="24"/>
      <c r="DSC6" s="25"/>
      <c r="DSD6" s="25"/>
      <c r="DSH6" s="25"/>
      <c r="DSM6" s="25"/>
      <c r="DSQ6" s="25"/>
      <c r="DSU6" s="25"/>
      <c r="DSY6" s="25"/>
      <c r="DTB6" s="25"/>
      <c r="DTE6" s="25"/>
      <c r="DTH6" s="25"/>
      <c r="DTM6" s="25"/>
      <c r="DTR6" s="25"/>
      <c r="DUK6" s="25"/>
      <c r="DUO6" s="25"/>
      <c r="DUS6" s="25"/>
      <c r="DUW6" s="25"/>
      <c r="DVA6" s="24"/>
      <c r="DVB6" s="25"/>
      <c r="DVF6" s="127"/>
      <c r="DVG6" s="22"/>
      <c r="DVH6" s="22"/>
      <c r="DVI6" s="22"/>
      <c r="DVJ6" s="22"/>
      <c r="DVK6" s="23"/>
      <c r="DVR6" s="23"/>
      <c r="DVU6" s="24"/>
      <c r="DVV6" s="25"/>
      <c r="DWA6" s="25"/>
      <c r="DWE6" s="25"/>
      <c r="DWG6" s="25"/>
      <c r="DWW6" s="25"/>
      <c r="DXB6" s="25"/>
      <c r="DXS6" s="24"/>
      <c r="DXT6" s="25"/>
      <c r="DXZ6" s="25"/>
      <c r="DYS6" s="25"/>
      <c r="DYW6" s="25"/>
      <c r="DZA6" s="25"/>
      <c r="DZE6" s="25"/>
      <c r="DZI6" s="25"/>
      <c r="DZM6" s="24"/>
      <c r="DZN6" s="25"/>
      <c r="DZO6" s="25"/>
      <c r="DZS6" s="25"/>
      <c r="DZX6" s="25"/>
      <c r="EAB6" s="25"/>
      <c r="EAF6" s="25"/>
      <c r="EAJ6" s="25"/>
      <c r="EAM6" s="25"/>
      <c r="EAP6" s="25"/>
      <c r="EAS6" s="25"/>
      <c r="EAX6" s="25"/>
      <c r="EBC6" s="25"/>
      <c r="EBV6" s="25"/>
      <c r="EBZ6" s="25"/>
      <c r="ECD6" s="25"/>
      <c r="ECH6" s="25"/>
      <c r="ECL6" s="24"/>
      <c r="ECM6" s="25"/>
      <c r="ECQ6" s="127"/>
      <c r="ECR6" s="22"/>
      <c r="ECS6" s="22"/>
      <c r="ECT6" s="22"/>
      <c r="ECU6" s="22"/>
      <c r="ECV6" s="23"/>
      <c r="EDC6" s="23"/>
      <c r="EDF6" s="24"/>
      <c r="EDG6" s="25"/>
      <c r="EDL6" s="25"/>
      <c r="EDP6" s="25"/>
      <c r="EDR6" s="25"/>
      <c r="EEH6" s="25"/>
      <c r="EEM6" s="25"/>
      <c r="EFD6" s="24"/>
      <c r="EFE6" s="25"/>
      <c r="EFK6" s="25"/>
      <c r="EGD6" s="25"/>
      <c r="EGH6" s="25"/>
      <c r="EGL6" s="25"/>
      <c r="EGP6" s="25"/>
      <c r="EGT6" s="25"/>
      <c r="EGX6" s="24"/>
      <c r="EGY6" s="25"/>
      <c r="EGZ6" s="25"/>
      <c r="EHD6" s="25"/>
      <c r="EHI6" s="25"/>
      <c r="EHM6" s="25"/>
      <c r="EHQ6" s="25"/>
      <c r="EHU6" s="25"/>
      <c r="EHX6" s="25"/>
      <c r="EIA6" s="25"/>
      <c r="EID6" s="25"/>
      <c r="EII6" s="25"/>
      <c r="EIN6" s="25"/>
      <c r="EJG6" s="25"/>
      <c r="EJK6" s="25"/>
      <c r="EJO6" s="25"/>
      <c r="EJS6" s="25"/>
      <c r="EJW6" s="24"/>
      <c r="EJX6" s="25"/>
      <c r="EKB6" s="127"/>
      <c r="EKC6" s="22"/>
      <c r="EKD6" s="22"/>
      <c r="EKE6" s="22"/>
      <c r="EKF6" s="22"/>
      <c r="EKG6" s="23"/>
      <c r="EKN6" s="23"/>
      <c r="EKQ6" s="24"/>
      <c r="EKR6" s="25"/>
      <c r="EKW6" s="25"/>
      <c r="ELA6" s="25"/>
      <c r="ELC6" s="25"/>
      <c r="ELS6" s="25"/>
      <c r="ELX6" s="25"/>
      <c r="EMO6" s="24"/>
      <c r="EMP6" s="25"/>
      <c r="EMV6" s="25"/>
      <c r="ENO6" s="25"/>
      <c r="ENS6" s="25"/>
      <c r="ENW6" s="25"/>
      <c r="EOA6" s="25"/>
      <c r="EOE6" s="25"/>
      <c r="EOI6" s="24"/>
      <c r="EOJ6" s="25"/>
      <c r="EOK6" s="25"/>
      <c r="EOO6" s="25"/>
      <c r="EOT6" s="25"/>
      <c r="EOX6" s="25"/>
      <c r="EPB6" s="25"/>
      <c r="EPF6" s="25"/>
      <c r="EPI6" s="25"/>
      <c r="EPL6" s="25"/>
      <c r="EPO6" s="25"/>
      <c r="EPT6" s="25"/>
      <c r="EPY6" s="25"/>
      <c r="EQR6" s="25"/>
      <c r="EQV6" s="25"/>
      <c r="EQZ6" s="25"/>
      <c r="ERD6" s="25"/>
      <c r="ERH6" s="24"/>
      <c r="ERI6" s="25"/>
      <c r="ERM6" s="127"/>
      <c r="ERN6" s="22"/>
      <c r="ERO6" s="22"/>
      <c r="ERP6" s="22"/>
      <c r="ERQ6" s="22"/>
      <c r="ERR6" s="23"/>
      <c r="ERY6" s="23"/>
      <c r="ESB6" s="24"/>
      <c r="ESC6" s="25"/>
      <c r="ESH6" s="25"/>
      <c r="ESL6" s="25"/>
      <c r="ESN6" s="25"/>
      <c r="ETD6" s="25"/>
      <c r="ETI6" s="25"/>
      <c r="ETZ6" s="24"/>
      <c r="EUA6" s="25"/>
      <c r="EUG6" s="25"/>
      <c r="EUZ6" s="25"/>
      <c r="EVD6" s="25"/>
      <c r="EVH6" s="25"/>
      <c r="EVL6" s="25"/>
      <c r="EVP6" s="25"/>
      <c r="EVT6" s="24"/>
      <c r="EVU6" s="25"/>
      <c r="EVV6" s="25"/>
      <c r="EVZ6" s="25"/>
      <c r="EWE6" s="25"/>
      <c r="EWI6" s="25"/>
      <c r="EWM6" s="25"/>
      <c r="EWQ6" s="25"/>
      <c r="EWT6" s="25"/>
      <c r="EWW6" s="25"/>
      <c r="EWZ6" s="25"/>
      <c r="EXE6" s="25"/>
      <c r="EXJ6" s="25"/>
      <c r="EYC6" s="25"/>
      <c r="EYG6" s="25"/>
      <c r="EYK6" s="25"/>
      <c r="EYO6" s="25"/>
      <c r="EYS6" s="24"/>
      <c r="EYT6" s="25"/>
      <c r="EYX6" s="127"/>
      <c r="EYY6" s="22"/>
      <c r="EYZ6" s="22"/>
      <c r="EZA6" s="22"/>
      <c r="EZB6" s="22"/>
      <c r="EZC6" s="23"/>
      <c r="EZJ6" s="23"/>
      <c r="EZM6" s="24"/>
      <c r="EZN6" s="25"/>
      <c r="EZS6" s="25"/>
      <c r="EZW6" s="25"/>
      <c r="EZY6" s="25"/>
      <c r="FAO6" s="25"/>
      <c r="FAT6" s="25"/>
      <c r="FBK6" s="24"/>
      <c r="FBL6" s="25"/>
      <c r="FBR6" s="25"/>
      <c r="FCK6" s="25"/>
      <c r="FCO6" s="25"/>
      <c r="FCS6" s="25"/>
      <c r="FCW6" s="25"/>
      <c r="FDA6" s="25"/>
      <c r="FDE6" s="24"/>
      <c r="FDF6" s="25"/>
      <c r="FDG6" s="25"/>
      <c r="FDK6" s="25"/>
      <c r="FDP6" s="25"/>
      <c r="FDT6" s="25"/>
      <c r="FDX6" s="25"/>
      <c r="FEB6" s="25"/>
      <c r="FEE6" s="25"/>
      <c r="FEH6" s="25"/>
      <c r="FEK6" s="25"/>
      <c r="FEP6" s="25"/>
      <c r="FEU6" s="25"/>
      <c r="FFN6" s="25"/>
      <c r="FFR6" s="25"/>
      <c r="FFV6" s="25"/>
      <c r="FFZ6" s="25"/>
      <c r="FGD6" s="24"/>
      <c r="FGE6" s="25"/>
      <c r="FGI6" s="127"/>
      <c r="FGJ6" s="22"/>
      <c r="FGK6" s="22"/>
      <c r="FGL6" s="22"/>
      <c r="FGM6" s="22"/>
      <c r="FGN6" s="23"/>
      <c r="FGU6" s="23"/>
      <c r="FGX6" s="24"/>
      <c r="FGY6" s="25"/>
      <c r="FHD6" s="25"/>
      <c r="FHH6" s="25"/>
      <c r="FHJ6" s="25"/>
      <c r="FHZ6" s="25"/>
      <c r="FIE6" s="25"/>
      <c r="FIV6" s="24"/>
      <c r="FIW6" s="25"/>
      <c r="FJC6" s="25"/>
      <c r="FJV6" s="25"/>
      <c r="FJZ6" s="25"/>
      <c r="FKD6" s="25"/>
      <c r="FKH6" s="25"/>
      <c r="FKL6" s="25"/>
      <c r="FKP6" s="24"/>
      <c r="FKQ6" s="25"/>
      <c r="FKR6" s="25"/>
      <c r="FKV6" s="25"/>
      <c r="FLA6" s="25"/>
      <c r="FLE6" s="25"/>
      <c r="FLI6" s="25"/>
      <c r="FLM6" s="25"/>
      <c r="FLP6" s="25"/>
      <c r="FLS6" s="25"/>
      <c r="FLV6" s="25"/>
      <c r="FMA6" s="25"/>
      <c r="FMF6" s="25"/>
      <c r="FMY6" s="25"/>
      <c r="FNC6" s="25"/>
      <c r="FNG6" s="25"/>
      <c r="FNK6" s="25"/>
      <c r="FNO6" s="24"/>
      <c r="FNP6" s="25"/>
      <c r="FNT6" s="127"/>
      <c r="FNU6" s="22"/>
      <c r="FNV6" s="22"/>
      <c r="FNW6" s="22"/>
      <c r="FNX6" s="22"/>
      <c r="FNY6" s="23"/>
      <c r="FOF6" s="23"/>
      <c r="FOI6" s="24"/>
      <c r="FOJ6" s="25"/>
      <c r="FOO6" s="25"/>
      <c r="FOS6" s="25"/>
      <c r="FOU6" s="25"/>
      <c r="FPK6" s="25"/>
      <c r="FPP6" s="25"/>
      <c r="FQG6" s="24"/>
      <c r="FQH6" s="25"/>
      <c r="FQN6" s="25"/>
      <c r="FRG6" s="25"/>
      <c r="FRK6" s="25"/>
      <c r="FRO6" s="25"/>
      <c r="FRS6" s="25"/>
      <c r="FRW6" s="25"/>
      <c r="FSA6" s="24"/>
      <c r="FSB6" s="25"/>
      <c r="FSC6" s="25"/>
      <c r="FSG6" s="25"/>
      <c r="FSL6" s="25"/>
      <c r="FSP6" s="25"/>
      <c r="FST6" s="25"/>
      <c r="FSX6" s="25"/>
      <c r="FTA6" s="25"/>
      <c r="FTD6" s="25"/>
      <c r="FTG6" s="25"/>
      <c r="FTL6" s="25"/>
      <c r="FTQ6" s="25"/>
      <c r="FUJ6" s="25"/>
      <c r="FUN6" s="25"/>
      <c r="FUR6" s="25"/>
      <c r="FUV6" s="25"/>
      <c r="FUZ6" s="24"/>
      <c r="FVA6" s="25"/>
      <c r="FVE6" s="127"/>
      <c r="FVF6" s="22"/>
      <c r="FVG6" s="22"/>
      <c r="FVH6" s="22"/>
      <c r="FVI6" s="22"/>
      <c r="FVJ6" s="23"/>
      <c r="FVQ6" s="23"/>
      <c r="FVT6" s="24"/>
      <c r="FVU6" s="25"/>
      <c r="FVZ6" s="25"/>
      <c r="FWD6" s="25"/>
      <c r="FWF6" s="25"/>
      <c r="FWV6" s="25"/>
      <c r="FXA6" s="25"/>
      <c r="FXR6" s="24"/>
      <c r="FXS6" s="25"/>
      <c r="FXY6" s="25"/>
      <c r="FYR6" s="25"/>
      <c r="FYV6" s="25"/>
      <c r="FYZ6" s="25"/>
      <c r="FZD6" s="25"/>
      <c r="FZH6" s="25"/>
      <c r="FZL6" s="24"/>
      <c r="FZM6" s="25"/>
      <c r="FZN6" s="25"/>
      <c r="FZR6" s="25"/>
      <c r="FZW6" s="25"/>
      <c r="GAA6" s="25"/>
      <c r="GAE6" s="25"/>
      <c r="GAI6" s="25"/>
      <c r="GAL6" s="25"/>
      <c r="GAO6" s="25"/>
      <c r="GAR6" s="25"/>
      <c r="GAW6" s="25"/>
      <c r="GBB6" s="25"/>
      <c r="GBU6" s="25"/>
      <c r="GBY6" s="25"/>
      <c r="GCC6" s="25"/>
      <c r="GCG6" s="25"/>
      <c r="GCK6" s="24"/>
      <c r="GCL6" s="25"/>
      <c r="GCP6" s="127"/>
      <c r="GCQ6" s="22"/>
      <c r="GCR6" s="22"/>
      <c r="GCS6" s="22"/>
      <c r="GCT6" s="22"/>
      <c r="GCU6" s="23"/>
      <c r="GDB6" s="23"/>
      <c r="GDE6" s="24"/>
      <c r="GDF6" s="25"/>
      <c r="GDK6" s="25"/>
      <c r="GDO6" s="25"/>
      <c r="GDQ6" s="25"/>
      <c r="GEG6" s="25"/>
      <c r="GEL6" s="25"/>
      <c r="GFC6" s="24"/>
      <c r="GFD6" s="25"/>
      <c r="GFJ6" s="25"/>
      <c r="GGC6" s="25"/>
      <c r="GGG6" s="25"/>
      <c r="GGK6" s="25"/>
      <c r="GGO6" s="25"/>
      <c r="GGS6" s="25"/>
      <c r="GGW6" s="24"/>
      <c r="GGX6" s="25"/>
      <c r="GGY6" s="25"/>
      <c r="GHC6" s="25"/>
      <c r="GHH6" s="25"/>
      <c r="GHL6" s="25"/>
      <c r="GHP6" s="25"/>
      <c r="GHT6" s="25"/>
      <c r="GHW6" s="25"/>
      <c r="GHZ6" s="25"/>
      <c r="GIC6" s="25"/>
      <c r="GIH6" s="25"/>
      <c r="GIM6" s="25"/>
      <c r="GJF6" s="25"/>
      <c r="GJJ6" s="25"/>
      <c r="GJN6" s="25"/>
      <c r="GJR6" s="25"/>
      <c r="GJV6" s="24"/>
      <c r="GJW6" s="25"/>
      <c r="GKA6" s="127"/>
      <c r="GKB6" s="22"/>
      <c r="GKC6" s="22"/>
      <c r="GKD6" s="22"/>
      <c r="GKE6" s="22"/>
      <c r="GKF6" s="23"/>
      <c r="GKM6" s="23"/>
      <c r="GKP6" s="24"/>
      <c r="GKQ6" s="25"/>
      <c r="GKV6" s="25"/>
      <c r="GKZ6" s="25"/>
      <c r="GLB6" s="25"/>
      <c r="GLR6" s="25"/>
      <c r="GLW6" s="25"/>
      <c r="GMN6" s="24"/>
      <c r="GMO6" s="25"/>
      <c r="GMU6" s="25"/>
      <c r="GNN6" s="25"/>
      <c r="GNR6" s="25"/>
      <c r="GNV6" s="25"/>
      <c r="GNZ6" s="25"/>
      <c r="GOD6" s="25"/>
      <c r="GOH6" s="24"/>
      <c r="GOI6" s="25"/>
      <c r="GOJ6" s="25"/>
      <c r="GON6" s="25"/>
      <c r="GOS6" s="25"/>
      <c r="GOW6" s="25"/>
      <c r="GPA6" s="25"/>
      <c r="GPE6" s="25"/>
      <c r="GPH6" s="25"/>
      <c r="GPK6" s="25"/>
      <c r="GPN6" s="25"/>
      <c r="GPS6" s="25"/>
      <c r="GPX6" s="25"/>
      <c r="GQQ6" s="25"/>
      <c r="GQU6" s="25"/>
      <c r="GQY6" s="25"/>
      <c r="GRC6" s="25"/>
      <c r="GRG6" s="24"/>
      <c r="GRH6" s="25"/>
      <c r="GRL6" s="127"/>
      <c r="GRM6" s="22"/>
      <c r="GRN6" s="22"/>
      <c r="GRO6" s="22"/>
      <c r="GRP6" s="22"/>
      <c r="GRQ6" s="23"/>
      <c r="GRX6" s="23"/>
      <c r="GSA6" s="24"/>
      <c r="GSB6" s="25"/>
      <c r="GSG6" s="25"/>
      <c r="GSK6" s="25"/>
      <c r="GSM6" s="25"/>
      <c r="GTC6" s="25"/>
      <c r="GTH6" s="25"/>
      <c r="GTY6" s="24"/>
      <c r="GTZ6" s="25"/>
      <c r="GUF6" s="25"/>
      <c r="GUY6" s="25"/>
      <c r="GVC6" s="25"/>
      <c r="GVG6" s="25"/>
      <c r="GVK6" s="25"/>
      <c r="GVO6" s="25"/>
      <c r="GVS6" s="24"/>
      <c r="GVT6" s="25"/>
      <c r="GVU6" s="25"/>
      <c r="GVY6" s="25"/>
      <c r="GWD6" s="25"/>
      <c r="GWH6" s="25"/>
      <c r="GWL6" s="25"/>
      <c r="GWP6" s="25"/>
      <c r="GWS6" s="25"/>
      <c r="GWV6" s="25"/>
      <c r="GWY6" s="25"/>
      <c r="GXD6" s="25"/>
      <c r="GXI6" s="25"/>
      <c r="GYB6" s="25"/>
      <c r="GYF6" s="25"/>
      <c r="GYJ6" s="25"/>
      <c r="GYN6" s="25"/>
      <c r="GYR6" s="24"/>
      <c r="GYS6" s="25"/>
      <c r="GYW6" s="127"/>
      <c r="GYX6" s="22"/>
      <c r="GYY6" s="22"/>
      <c r="GYZ6" s="22"/>
      <c r="GZA6" s="22"/>
      <c r="GZB6" s="23"/>
      <c r="GZI6" s="23"/>
      <c r="GZL6" s="24"/>
      <c r="GZM6" s="25"/>
      <c r="GZR6" s="25"/>
      <c r="GZV6" s="25"/>
      <c r="GZX6" s="25"/>
      <c r="HAN6" s="25"/>
      <c r="HAS6" s="25"/>
      <c r="HBJ6" s="24"/>
      <c r="HBK6" s="25"/>
      <c r="HBQ6" s="25"/>
      <c r="HCJ6" s="25"/>
      <c r="HCN6" s="25"/>
      <c r="HCR6" s="25"/>
      <c r="HCV6" s="25"/>
      <c r="HCZ6" s="25"/>
      <c r="HDD6" s="24"/>
      <c r="HDE6" s="25"/>
      <c r="HDF6" s="25"/>
      <c r="HDJ6" s="25"/>
      <c r="HDO6" s="25"/>
      <c r="HDS6" s="25"/>
      <c r="HDW6" s="25"/>
      <c r="HEA6" s="25"/>
      <c r="HED6" s="25"/>
      <c r="HEG6" s="25"/>
      <c r="HEJ6" s="25"/>
      <c r="HEO6" s="25"/>
      <c r="HET6" s="25"/>
      <c r="HFM6" s="25"/>
      <c r="HFQ6" s="25"/>
      <c r="HFU6" s="25"/>
      <c r="HFY6" s="25"/>
      <c r="HGC6" s="24"/>
      <c r="HGD6" s="25"/>
      <c r="HGH6" s="127"/>
      <c r="HGI6" s="22"/>
      <c r="HGJ6" s="22"/>
      <c r="HGK6" s="22"/>
      <c r="HGL6" s="22"/>
      <c r="HGM6" s="23"/>
      <c r="HGT6" s="23"/>
      <c r="HGW6" s="24"/>
      <c r="HGX6" s="25"/>
      <c r="HHC6" s="25"/>
      <c r="HHG6" s="25"/>
      <c r="HHI6" s="25"/>
      <c r="HHY6" s="25"/>
      <c r="HID6" s="25"/>
      <c r="HIU6" s="24"/>
      <c r="HIV6" s="25"/>
      <c r="HJB6" s="25"/>
      <c r="HJU6" s="25"/>
      <c r="HJY6" s="25"/>
      <c r="HKC6" s="25"/>
      <c r="HKG6" s="25"/>
      <c r="HKK6" s="25"/>
      <c r="HKO6" s="24"/>
      <c r="HKP6" s="25"/>
      <c r="HKQ6" s="25"/>
      <c r="HKU6" s="25"/>
      <c r="HKZ6" s="25"/>
      <c r="HLD6" s="25"/>
      <c r="HLH6" s="25"/>
      <c r="HLL6" s="25"/>
      <c r="HLO6" s="25"/>
      <c r="HLR6" s="25"/>
      <c r="HLU6" s="25"/>
      <c r="HLZ6" s="25"/>
      <c r="HME6" s="25"/>
      <c r="HMX6" s="25"/>
      <c r="HNB6" s="25"/>
      <c r="HNF6" s="25"/>
      <c r="HNJ6" s="25"/>
      <c r="HNN6" s="24"/>
      <c r="HNO6" s="25"/>
      <c r="HNS6" s="127"/>
      <c r="HNT6" s="22"/>
      <c r="HNU6" s="22"/>
      <c r="HNV6" s="22"/>
      <c r="HNW6" s="22"/>
      <c r="HNX6" s="23"/>
      <c r="HOE6" s="23"/>
      <c r="HOH6" s="24"/>
      <c r="HOI6" s="25"/>
      <c r="HON6" s="25"/>
      <c r="HOR6" s="25"/>
      <c r="HOT6" s="25"/>
      <c r="HPJ6" s="25"/>
      <c r="HPO6" s="25"/>
      <c r="HQF6" s="24"/>
      <c r="HQG6" s="25"/>
      <c r="HQM6" s="25"/>
      <c r="HRF6" s="25"/>
      <c r="HRJ6" s="25"/>
      <c r="HRN6" s="25"/>
      <c r="HRR6" s="25"/>
      <c r="HRV6" s="25"/>
      <c r="HRZ6" s="24"/>
      <c r="HSA6" s="25"/>
      <c r="HSB6" s="25"/>
      <c r="HSF6" s="25"/>
      <c r="HSK6" s="25"/>
      <c r="HSO6" s="25"/>
      <c r="HSS6" s="25"/>
      <c r="HSW6" s="25"/>
      <c r="HSZ6" s="25"/>
      <c r="HTC6" s="25"/>
      <c r="HTF6" s="25"/>
      <c r="HTK6" s="25"/>
      <c r="HTP6" s="25"/>
      <c r="HUI6" s="25"/>
      <c r="HUM6" s="25"/>
      <c r="HUQ6" s="25"/>
      <c r="HUU6" s="25"/>
      <c r="HUY6" s="24"/>
      <c r="HUZ6" s="25"/>
      <c r="HVD6" s="127"/>
      <c r="HVE6" s="22"/>
      <c r="HVF6" s="22"/>
      <c r="HVG6" s="22"/>
      <c r="HVH6" s="22"/>
      <c r="HVI6" s="23"/>
      <c r="HVP6" s="23"/>
      <c r="HVS6" s="24"/>
      <c r="HVT6" s="25"/>
      <c r="HVY6" s="25"/>
      <c r="HWC6" s="25"/>
      <c r="HWE6" s="25"/>
      <c r="HWU6" s="25"/>
      <c r="HWZ6" s="25"/>
      <c r="HXQ6" s="24"/>
      <c r="HXR6" s="25"/>
      <c r="HXX6" s="25"/>
      <c r="HYQ6" s="25"/>
      <c r="HYU6" s="25"/>
      <c r="HYY6" s="25"/>
      <c r="HZC6" s="25"/>
      <c r="HZG6" s="25"/>
      <c r="HZK6" s="24"/>
      <c r="HZL6" s="25"/>
      <c r="HZM6" s="25"/>
      <c r="HZQ6" s="25"/>
      <c r="HZV6" s="25"/>
      <c r="HZZ6" s="25"/>
      <c r="IAD6" s="25"/>
      <c r="IAH6" s="25"/>
      <c r="IAK6" s="25"/>
      <c r="IAN6" s="25"/>
      <c r="IAQ6" s="25"/>
      <c r="IAV6" s="25"/>
      <c r="IBA6" s="25"/>
      <c r="IBT6" s="25"/>
      <c r="IBX6" s="25"/>
      <c r="ICB6" s="25"/>
      <c r="ICF6" s="25"/>
      <c r="ICJ6" s="24"/>
      <c r="ICK6" s="25"/>
      <c r="ICO6" s="127"/>
      <c r="ICP6" s="22"/>
      <c r="ICQ6" s="22"/>
      <c r="ICR6" s="22"/>
      <c r="ICS6" s="22"/>
      <c r="ICT6" s="23"/>
      <c r="IDA6" s="23"/>
      <c r="IDD6" s="24"/>
      <c r="IDE6" s="25"/>
      <c r="IDJ6" s="25"/>
      <c r="IDN6" s="25"/>
      <c r="IDP6" s="25"/>
      <c r="IEF6" s="25"/>
      <c r="IEK6" s="25"/>
      <c r="IFB6" s="24"/>
      <c r="IFC6" s="25"/>
      <c r="IFI6" s="25"/>
      <c r="IGB6" s="25"/>
      <c r="IGF6" s="25"/>
      <c r="IGJ6" s="25"/>
      <c r="IGN6" s="25"/>
      <c r="IGR6" s="25"/>
      <c r="IGV6" s="24"/>
      <c r="IGW6" s="25"/>
      <c r="IGX6" s="25"/>
      <c r="IHB6" s="25"/>
      <c r="IHG6" s="25"/>
      <c r="IHK6" s="25"/>
      <c r="IHO6" s="25"/>
      <c r="IHS6" s="25"/>
      <c r="IHV6" s="25"/>
      <c r="IHY6" s="25"/>
      <c r="IIB6" s="25"/>
      <c r="IIG6" s="25"/>
      <c r="IIL6" s="25"/>
      <c r="IJE6" s="25"/>
      <c r="IJI6" s="25"/>
      <c r="IJM6" s="25"/>
      <c r="IJQ6" s="25"/>
      <c r="IJU6" s="24"/>
      <c r="IJV6" s="25"/>
      <c r="IJZ6" s="127"/>
      <c r="IKA6" s="22"/>
      <c r="IKB6" s="22"/>
      <c r="IKC6" s="22"/>
      <c r="IKD6" s="22"/>
      <c r="IKE6" s="23"/>
      <c r="IKL6" s="23"/>
      <c r="IKO6" s="24"/>
      <c r="IKP6" s="25"/>
      <c r="IKU6" s="25"/>
      <c r="IKY6" s="25"/>
      <c r="ILA6" s="25"/>
      <c r="ILQ6" s="25"/>
      <c r="ILV6" s="25"/>
      <c r="IMM6" s="24"/>
      <c r="IMN6" s="25"/>
      <c r="IMT6" s="25"/>
      <c r="INM6" s="25"/>
      <c r="INQ6" s="25"/>
      <c r="INU6" s="25"/>
      <c r="INY6" s="25"/>
      <c r="IOC6" s="25"/>
      <c r="IOG6" s="24"/>
      <c r="IOH6" s="25"/>
      <c r="IOI6" s="25"/>
      <c r="IOM6" s="25"/>
      <c r="IOR6" s="25"/>
      <c r="IOV6" s="25"/>
      <c r="IOZ6" s="25"/>
      <c r="IPD6" s="25"/>
      <c r="IPG6" s="25"/>
      <c r="IPJ6" s="25"/>
      <c r="IPM6" s="25"/>
      <c r="IPR6" s="25"/>
      <c r="IPW6" s="25"/>
      <c r="IQP6" s="25"/>
      <c r="IQT6" s="25"/>
      <c r="IQX6" s="25"/>
      <c r="IRB6" s="25"/>
      <c r="IRF6" s="24"/>
      <c r="IRG6" s="25"/>
      <c r="IRK6" s="127"/>
      <c r="IRL6" s="22"/>
      <c r="IRM6" s="22"/>
      <c r="IRN6" s="22"/>
      <c r="IRO6" s="22"/>
      <c r="IRP6" s="23"/>
      <c r="IRW6" s="23"/>
      <c r="IRZ6" s="24"/>
      <c r="ISA6" s="25"/>
      <c r="ISF6" s="25"/>
      <c r="ISJ6" s="25"/>
      <c r="ISL6" s="25"/>
      <c r="ITB6" s="25"/>
      <c r="ITG6" s="25"/>
      <c r="ITX6" s="24"/>
      <c r="ITY6" s="25"/>
      <c r="IUE6" s="25"/>
      <c r="IUX6" s="25"/>
      <c r="IVB6" s="25"/>
      <c r="IVF6" s="25"/>
      <c r="IVJ6" s="25"/>
      <c r="IVN6" s="25"/>
      <c r="IVR6" s="24"/>
      <c r="IVS6" s="25"/>
      <c r="IVT6" s="25"/>
      <c r="IVX6" s="25"/>
      <c r="IWC6" s="25"/>
      <c r="IWG6" s="25"/>
      <c r="IWK6" s="25"/>
      <c r="IWO6" s="25"/>
      <c r="IWR6" s="25"/>
      <c r="IWU6" s="25"/>
      <c r="IWX6" s="25"/>
      <c r="IXC6" s="25"/>
      <c r="IXH6" s="25"/>
      <c r="IYA6" s="25"/>
      <c r="IYE6" s="25"/>
      <c r="IYI6" s="25"/>
      <c r="IYM6" s="25"/>
      <c r="IYQ6" s="24"/>
      <c r="IYR6" s="25"/>
      <c r="IYV6" s="127"/>
      <c r="IYW6" s="22"/>
      <c r="IYX6" s="22"/>
      <c r="IYY6" s="22"/>
      <c r="IYZ6" s="22"/>
      <c r="IZA6" s="23"/>
      <c r="IZH6" s="23"/>
      <c r="IZK6" s="24"/>
      <c r="IZL6" s="25"/>
      <c r="IZQ6" s="25"/>
      <c r="IZU6" s="25"/>
      <c r="IZW6" s="25"/>
      <c r="JAM6" s="25"/>
      <c r="JAR6" s="25"/>
      <c r="JBI6" s="24"/>
      <c r="JBJ6" s="25"/>
      <c r="JBP6" s="25"/>
      <c r="JCI6" s="25"/>
      <c r="JCM6" s="25"/>
      <c r="JCQ6" s="25"/>
      <c r="JCU6" s="25"/>
      <c r="JCY6" s="25"/>
      <c r="JDC6" s="24"/>
      <c r="JDD6" s="25"/>
      <c r="JDE6" s="25"/>
      <c r="JDI6" s="25"/>
      <c r="JDN6" s="25"/>
      <c r="JDR6" s="25"/>
      <c r="JDV6" s="25"/>
      <c r="JDZ6" s="25"/>
      <c r="JEC6" s="25"/>
      <c r="JEF6" s="25"/>
      <c r="JEI6" s="25"/>
      <c r="JEN6" s="25"/>
      <c r="JES6" s="25"/>
      <c r="JFL6" s="25"/>
      <c r="JFP6" s="25"/>
      <c r="JFT6" s="25"/>
      <c r="JFX6" s="25"/>
      <c r="JGB6" s="24"/>
      <c r="JGC6" s="25"/>
      <c r="JGG6" s="127"/>
      <c r="JGH6" s="22"/>
      <c r="JGI6" s="22"/>
      <c r="JGJ6" s="22"/>
      <c r="JGK6" s="22"/>
      <c r="JGL6" s="23"/>
      <c r="JGS6" s="23"/>
      <c r="JGV6" s="24"/>
      <c r="JGW6" s="25"/>
      <c r="JHB6" s="25"/>
      <c r="JHF6" s="25"/>
      <c r="JHH6" s="25"/>
      <c r="JHX6" s="25"/>
      <c r="JIC6" s="25"/>
      <c r="JIT6" s="24"/>
      <c r="JIU6" s="25"/>
      <c r="JJA6" s="25"/>
      <c r="JJT6" s="25"/>
      <c r="JJX6" s="25"/>
      <c r="JKB6" s="25"/>
      <c r="JKF6" s="25"/>
      <c r="JKJ6" s="25"/>
      <c r="JKN6" s="24"/>
      <c r="JKO6" s="25"/>
      <c r="JKP6" s="25"/>
      <c r="JKT6" s="25"/>
      <c r="JKY6" s="25"/>
      <c r="JLC6" s="25"/>
      <c r="JLG6" s="25"/>
      <c r="JLK6" s="25"/>
      <c r="JLN6" s="25"/>
      <c r="JLQ6" s="25"/>
      <c r="JLT6" s="25"/>
      <c r="JLY6" s="25"/>
      <c r="JMD6" s="25"/>
      <c r="JMW6" s="25"/>
      <c r="JNA6" s="25"/>
      <c r="JNE6" s="25"/>
      <c r="JNI6" s="25"/>
      <c r="JNM6" s="24"/>
      <c r="JNN6" s="25"/>
      <c r="JNR6" s="127"/>
      <c r="JNS6" s="22"/>
      <c r="JNT6" s="22"/>
      <c r="JNU6" s="22"/>
      <c r="JNV6" s="22"/>
      <c r="JNW6" s="23"/>
      <c r="JOD6" s="23"/>
      <c r="JOG6" s="24"/>
      <c r="JOH6" s="25"/>
      <c r="JOM6" s="25"/>
      <c r="JOQ6" s="25"/>
      <c r="JOS6" s="25"/>
      <c r="JPI6" s="25"/>
      <c r="JPN6" s="25"/>
      <c r="JQE6" s="24"/>
      <c r="JQF6" s="25"/>
      <c r="JQL6" s="25"/>
      <c r="JRE6" s="25"/>
      <c r="JRI6" s="25"/>
      <c r="JRM6" s="25"/>
      <c r="JRQ6" s="25"/>
      <c r="JRU6" s="25"/>
      <c r="JRY6" s="24"/>
      <c r="JRZ6" s="25"/>
      <c r="JSA6" s="25"/>
      <c r="JSE6" s="25"/>
      <c r="JSJ6" s="25"/>
      <c r="JSN6" s="25"/>
      <c r="JSR6" s="25"/>
      <c r="JSV6" s="25"/>
      <c r="JSY6" s="25"/>
      <c r="JTB6" s="25"/>
      <c r="JTE6" s="25"/>
      <c r="JTJ6" s="25"/>
      <c r="JTO6" s="25"/>
      <c r="JUH6" s="25"/>
      <c r="JUL6" s="25"/>
      <c r="JUP6" s="25"/>
      <c r="JUT6" s="25"/>
      <c r="JUX6" s="24"/>
      <c r="JUY6" s="25"/>
      <c r="JVC6" s="127"/>
      <c r="JVD6" s="22"/>
      <c r="JVE6" s="22"/>
      <c r="JVF6" s="22"/>
      <c r="JVG6" s="22"/>
      <c r="JVH6" s="23"/>
      <c r="JVO6" s="23"/>
      <c r="JVR6" s="24"/>
      <c r="JVS6" s="25"/>
      <c r="JVX6" s="25"/>
      <c r="JWB6" s="25"/>
      <c r="JWD6" s="25"/>
      <c r="JWT6" s="25"/>
      <c r="JWY6" s="25"/>
      <c r="JXP6" s="24"/>
      <c r="JXQ6" s="25"/>
      <c r="JXW6" s="25"/>
      <c r="JYP6" s="25"/>
      <c r="JYT6" s="25"/>
      <c r="JYX6" s="25"/>
      <c r="JZB6" s="25"/>
      <c r="JZF6" s="25"/>
      <c r="JZJ6" s="24"/>
      <c r="JZK6" s="25"/>
      <c r="JZL6" s="25"/>
      <c r="JZP6" s="25"/>
      <c r="JZU6" s="25"/>
      <c r="JZY6" s="25"/>
      <c r="KAC6" s="25"/>
      <c r="KAG6" s="25"/>
      <c r="KAJ6" s="25"/>
      <c r="KAM6" s="25"/>
      <c r="KAP6" s="25"/>
      <c r="KAU6" s="25"/>
      <c r="KAZ6" s="25"/>
      <c r="KBS6" s="25"/>
      <c r="KBW6" s="25"/>
      <c r="KCA6" s="25"/>
      <c r="KCE6" s="25"/>
      <c r="KCI6" s="24"/>
      <c r="KCJ6" s="25"/>
      <c r="KCN6" s="127"/>
      <c r="KCO6" s="22"/>
      <c r="KCP6" s="22"/>
      <c r="KCQ6" s="22"/>
      <c r="KCR6" s="22"/>
      <c r="KCS6" s="23"/>
      <c r="KCZ6" s="23"/>
      <c r="KDC6" s="24"/>
      <c r="KDD6" s="25"/>
      <c r="KDI6" s="25"/>
      <c r="KDM6" s="25"/>
      <c r="KDO6" s="25"/>
      <c r="KEE6" s="25"/>
      <c r="KEJ6" s="25"/>
      <c r="KFA6" s="24"/>
      <c r="KFB6" s="25"/>
      <c r="KFH6" s="25"/>
      <c r="KGA6" s="25"/>
      <c r="KGE6" s="25"/>
      <c r="KGI6" s="25"/>
      <c r="KGM6" s="25"/>
      <c r="KGQ6" s="25"/>
      <c r="KGU6" s="24"/>
      <c r="KGV6" s="25"/>
      <c r="KGW6" s="25"/>
      <c r="KHA6" s="25"/>
      <c r="KHF6" s="25"/>
      <c r="KHJ6" s="25"/>
      <c r="KHN6" s="25"/>
      <c r="KHR6" s="25"/>
      <c r="KHU6" s="25"/>
      <c r="KHX6" s="25"/>
      <c r="KIA6" s="25"/>
      <c r="KIF6" s="25"/>
      <c r="KIK6" s="25"/>
      <c r="KJD6" s="25"/>
      <c r="KJH6" s="25"/>
      <c r="KJL6" s="25"/>
      <c r="KJP6" s="25"/>
      <c r="KJT6" s="24"/>
      <c r="KJU6" s="25"/>
      <c r="KJY6" s="127"/>
      <c r="KJZ6" s="22"/>
      <c r="KKA6" s="22"/>
      <c r="KKB6" s="22"/>
      <c r="KKC6" s="22"/>
      <c r="KKD6" s="23"/>
      <c r="KKK6" s="23"/>
      <c r="KKN6" s="24"/>
      <c r="KKO6" s="25"/>
      <c r="KKT6" s="25"/>
      <c r="KKX6" s="25"/>
      <c r="KKZ6" s="25"/>
      <c r="KLP6" s="25"/>
      <c r="KLU6" s="25"/>
      <c r="KML6" s="24"/>
      <c r="KMM6" s="25"/>
      <c r="KMS6" s="25"/>
      <c r="KNL6" s="25"/>
      <c r="KNP6" s="25"/>
      <c r="KNT6" s="25"/>
      <c r="KNX6" s="25"/>
      <c r="KOB6" s="25"/>
      <c r="KOF6" s="24"/>
      <c r="KOG6" s="25"/>
      <c r="KOH6" s="25"/>
      <c r="KOL6" s="25"/>
      <c r="KOQ6" s="25"/>
      <c r="KOU6" s="25"/>
      <c r="KOY6" s="25"/>
      <c r="KPC6" s="25"/>
      <c r="KPF6" s="25"/>
      <c r="KPI6" s="25"/>
      <c r="KPL6" s="25"/>
      <c r="KPQ6" s="25"/>
      <c r="KPV6" s="25"/>
      <c r="KQO6" s="25"/>
      <c r="KQS6" s="25"/>
      <c r="KQW6" s="25"/>
      <c r="KRA6" s="25"/>
      <c r="KRE6" s="24"/>
      <c r="KRF6" s="25"/>
      <c r="KRJ6" s="127"/>
      <c r="KRK6" s="22"/>
      <c r="KRL6" s="22"/>
      <c r="KRM6" s="22"/>
      <c r="KRN6" s="22"/>
      <c r="KRO6" s="23"/>
      <c r="KRV6" s="23"/>
      <c r="KRY6" s="24"/>
      <c r="KRZ6" s="25"/>
      <c r="KSE6" s="25"/>
      <c r="KSI6" s="25"/>
      <c r="KSK6" s="25"/>
      <c r="KTA6" s="25"/>
      <c r="KTF6" s="25"/>
      <c r="KTW6" s="24"/>
      <c r="KTX6" s="25"/>
      <c r="KUD6" s="25"/>
      <c r="KUW6" s="25"/>
      <c r="KVA6" s="25"/>
      <c r="KVE6" s="25"/>
      <c r="KVI6" s="25"/>
      <c r="KVM6" s="25"/>
      <c r="KVQ6" s="24"/>
      <c r="KVR6" s="25"/>
      <c r="KVS6" s="25"/>
      <c r="KVW6" s="25"/>
      <c r="KWB6" s="25"/>
      <c r="KWF6" s="25"/>
      <c r="KWJ6" s="25"/>
      <c r="KWN6" s="25"/>
      <c r="KWQ6" s="25"/>
      <c r="KWT6" s="25"/>
      <c r="KWW6" s="25"/>
      <c r="KXB6" s="25"/>
      <c r="KXG6" s="25"/>
      <c r="KXZ6" s="25"/>
      <c r="KYD6" s="25"/>
      <c r="KYH6" s="25"/>
      <c r="KYL6" s="25"/>
      <c r="KYP6" s="24"/>
      <c r="KYQ6" s="25"/>
      <c r="KYU6" s="127"/>
      <c r="KYV6" s="22"/>
      <c r="KYW6" s="22"/>
      <c r="KYX6" s="22"/>
      <c r="KYY6" s="22"/>
      <c r="KYZ6" s="23"/>
      <c r="KZG6" s="23"/>
      <c r="KZJ6" s="24"/>
      <c r="KZK6" s="25"/>
      <c r="KZP6" s="25"/>
      <c r="KZT6" s="25"/>
      <c r="KZV6" s="25"/>
      <c r="LAL6" s="25"/>
      <c r="LAQ6" s="25"/>
      <c r="LBH6" s="24"/>
      <c r="LBI6" s="25"/>
      <c r="LBO6" s="25"/>
      <c r="LCH6" s="25"/>
      <c r="LCL6" s="25"/>
      <c r="LCP6" s="25"/>
      <c r="LCT6" s="25"/>
      <c r="LCX6" s="25"/>
      <c r="LDB6" s="24"/>
      <c r="LDC6" s="25"/>
      <c r="LDD6" s="25"/>
      <c r="LDH6" s="25"/>
      <c r="LDM6" s="25"/>
      <c r="LDQ6" s="25"/>
      <c r="LDU6" s="25"/>
      <c r="LDY6" s="25"/>
      <c r="LEB6" s="25"/>
      <c r="LEE6" s="25"/>
      <c r="LEH6" s="25"/>
      <c r="LEM6" s="25"/>
      <c r="LER6" s="25"/>
      <c r="LFK6" s="25"/>
      <c r="LFO6" s="25"/>
      <c r="LFS6" s="25"/>
      <c r="LFW6" s="25"/>
      <c r="LGA6" s="24"/>
      <c r="LGB6" s="25"/>
      <c r="LGF6" s="127"/>
      <c r="LGG6" s="22"/>
      <c r="LGH6" s="22"/>
      <c r="LGI6" s="22"/>
      <c r="LGJ6" s="22"/>
      <c r="LGK6" s="23"/>
      <c r="LGR6" s="23"/>
      <c r="LGU6" s="24"/>
      <c r="LGV6" s="25"/>
      <c r="LHA6" s="25"/>
      <c r="LHE6" s="25"/>
      <c r="LHG6" s="25"/>
      <c r="LHW6" s="25"/>
      <c r="LIB6" s="25"/>
      <c r="LIS6" s="24"/>
      <c r="LIT6" s="25"/>
      <c r="LIZ6" s="25"/>
      <c r="LJS6" s="25"/>
      <c r="LJW6" s="25"/>
      <c r="LKA6" s="25"/>
      <c r="LKE6" s="25"/>
      <c r="LKI6" s="25"/>
      <c r="LKM6" s="24"/>
      <c r="LKN6" s="25"/>
      <c r="LKO6" s="25"/>
      <c r="LKS6" s="25"/>
      <c r="LKX6" s="25"/>
      <c r="LLB6" s="25"/>
      <c r="LLF6" s="25"/>
      <c r="LLJ6" s="25"/>
      <c r="LLM6" s="25"/>
      <c r="LLP6" s="25"/>
      <c r="LLS6" s="25"/>
      <c r="LLX6" s="25"/>
      <c r="LMC6" s="25"/>
      <c r="LMV6" s="25"/>
      <c r="LMZ6" s="25"/>
      <c r="LND6" s="25"/>
      <c r="LNH6" s="25"/>
      <c r="LNL6" s="24"/>
      <c r="LNM6" s="25"/>
      <c r="LNQ6" s="127"/>
      <c r="LNR6" s="22"/>
      <c r="LNS6" s="22"/>
      <c r="LNT6" s="22"/>
      <c r="LNU6" s="22"/>
      <c r="LNV6" s="23"/>
      <c r="LOC6" s="23"/>
      <c r="LOF6" s="24"/>
      <c r="LOG6" s="25"/>
      <c r="LOL6" s="25"/>
      <c r="LOP6" s="25"/>
      <c r="LOR6" s="25"/>
      <c r="LPH6" s="25"/>
      <c r="LPM6" s="25"/>
      <c r="LQD6" s="24"/>
      <c r="LQE6" s="25"/>
      <c r="LQK6" s="25"/>
      <c r="LRD6" s="25"/>
      <c r="LRH6" s="25"/>
      <c r="LRL6" s="25"/>
      <c r="LRP6" s="25"/>
      <c r="LRT6" s="25"/>
      <c r="LRX6" s="24"/>
      <c r="LRY6" s="25"/>
      <c r="LRZ6" s="25"/>
      <c r="LSD6" s="25"/>
      <c r="LSI6" s="25"/>
      <c r="LSM6" s="25"/>
      <c r="LSQ6" s="25"/>
      <c r="LSU6" s="25"/>
      <c r="LSX6" s="25"/>
      <c r="LTA6" s="25"/>
      <c r="LTD6" s="25"/>
      <c r="LTI6" s="25"/>
      <c r="LTN6" s="25"/>
      <c r="LUG6" s="25"/>
      <c r="LUK6" s="25"/>
      <c r="LUO6" s="25"/>
      <c r="LUS6" s="25"/>
      <c r="LUW6" s="24"/>
      <c r="LUX6" s="25"/>
      <c r="LVB6" s="127"/>
      <c r="LVC6" s="22"/>
      <c r="LVD6" s="22"/>
      <c r="LVE6" s="22"/>
      <c r="LVF6" s="22"/>
      <c r="LVG6" s="23"/>
      <c r="LVN6" s="23"/>
      <c r="LVQ6" s="24"/>
      <c r="LVR6" s="25"/>
      <c r="LVW6" s="25"/>
      <c r="LWA6" s="25"/>
      <c r="LWC6" s="25"/>
      <c r="LWS6" s="25"/>
      <c r="LWX6" s="25"/>
      <c r="LXO6" s="24"/>
      <c r="LXP6" s="25"/>
      <c r="LXV6" s="25"/>
      <c r="LYO6" s="25"/>
      <c r="LYS6" s="25"/>
      <c r="LYW6" s="25"/>
      <c r="LZA6" s="25"/>
      <c r="LZE6" s="25"/>
      <c r="LZI6" s="24"/>
      <c r="LZJ6" s="25"/>
      <c r="LZK6" s="25"/>
      <c r="LZO6" s="25"/>
      <c r="LZT6" s="25"/>
      <c r="LZX6" s="25"/>
      <c r="MAB6" s="25"/>
      <c r="MAF6" s="25"/>
      <c r="MAI6" s="25"/>
      <c r="MAL6" s="25"/>
      <c r="MAO6" s="25"/>
      <c r="MAT6" s="25"/>
      <c r="MAY6" s="25"/>
      <c r="MBR6" s="25"/>
      <c r="MBV6" s="25"/>
      <c r="MBZ6" s="25"/>
      <c r="MCD6" s="25"/>
      <c r="MCH6" s="24"/>
      <c r="MCI6" s="25"/>
      <c r="MCM6" s="127"/>
      <c r="MCN6" s="22"/>
      <c r="MCO6" s="22"/>
      <c r="MCP6" s="22"/>
      <c r="MCQ6" s="22"/>
      <c r="MCR6" s="23"/>
      <c r="MCY6" s="23"/>
      <c r="MDB6" s="24"/>
      <c r="MDC6" s="25"/>
      <c r="MDH6" s="25"/>
      <c r="MDL6" s="25"/>
      <c r="MDN6" s="25"/>
      <c r="MED6" s="25"/>
      <c r="MEI6" s="25"/>
      <c r="MEZ6" s="24"/>
      <c r="MFA6" s="25"/>
      <c r="MFG6" s="25"/>
      <c r="MFZ6" s="25"/>
      <c r="MGD6" s="25"/>
      <c r="MGH6" s="25"/>
      <c r="MGL6" s="25"/>
      <c r="MGP6" s="25"/>
      <c r="MGT6" s="24"/>
      <c r="MGU6" s="25"/>
      <c r="MGV6" s="25"/>
      <c r="MGZ6" s="25"/>
      <c r="MHE6" s="25"/>
      <c r="MHI6" s="25"/>
      <c r="MHM6" s="25"/>
      <c r="MHQ6" s="25"/>
      <c r="MHT6" s="25"/>
      <c r="MHW6" s="25"/>
      <c r="MHZ6" s="25"/>
      <c r="MIE6" s="25"/>
      <c r="MIJ6" s="25"/>
      <c r="MJC6" s="25"/>
      <c r="MJG6" s="25"/>
      <c r="MJK6" s="25"/>
      <c r="MJO6" s="25"/>
      <c r="MJS6" s="24"/>
      <c r="MJT6" s="25"/>
      <c r="MJX6" s="127"/>
      <c r="MJY6" s="22"/>
      <c r="MJZ6" s="22"/>
      <c r="MKA6" s="22"/>
      <c r="MKB6" s="22"/>
      <c r="MKC6" s="23"/>
      <c r="MKJ6" s="23"/>
      <c r="MKM6" s="24"/>
      <c r="MKN6" s="25"/>
      <c r="MKS6" s="25"/>
      <c r="MKW6" s="25"/>
      <c r="MKY6" s="25"/>
      <c r="MLO6" s="25"/>
      <c r="MLT6" s="25"/>
      <c r="MMK6" s="24"/>
      <c r="MML6" s="25"/>
      <c r="MMR6" s="25"/>
      <c r="MNK6" s="25"/>
      <c r="MNO6" s="25"/>
      <c r="MNS6" s="25"/>
      <c r="MNW6" s="25"/>
      <c r="MOA6" s="25"/>
      <c r="MOE6" s="24"/>
      <c r="MOF6" s="25"/>
      <c r="MOG6" s="25"/>
      <c r="MOK6" s="25"/>
      <c r="MOP6" s="25"/>
      <c r="MOT6" s="25"/>
      <c r="MOX6" s="25"/>
      <c r="MPB6" s="25"/>
      <c r="MPE6" s="25"/>
      <c r="MPH6" s="25"/>
      <c r="MPK6" s="25"/>
      <c r="MPP6" s="25"/>
      <c r="MPU6" s="25"/>
      <c r="MQN6" s="25"/>
      <c r="MQR6" s="25"/>
      <c r="MQV6" s="25"/>
      <c r="MQZ6" s="25"/>
      <c r="MRD6" s="24"/>
      <c r="MRE6" s="25"/>
      <c r="MRI6" s="127"/>
      <c r="MRJ6" s="22"/>
      <c r="MRK6" s="22"/>
      <c r="MRL6" s="22"/>
      <c r="MRM6" s="22"/>
      <c r="MRN6" s="23"/>
      <c r="MRU6" s="23"/>
      <c r="MRX6" s="24"/>
      <c r="MRY6" s="25"/>
      <c r="MSD6" s="25"/>
      <c r="MSH6" s="25"/>
      <c r="MSJ6" s="25"/>
      <c r="MSZ6" s="25"/>
      <c r="MTE6" s="25"/>
      <c r="MTV6" s="24"/>
      <c r="MTW6" s="25"/>
      <c r="MUC6" s="25"/>
      <c r="MUV6" s="25"/>
      <c r="MUZ6" s="25"/>
      <c r="MVD6" s="25"/>
      <c r="MVH6" s="25"/>
      <c r="MVL6" s="25"/>
      <c r="MVP6" s="24"/>
      <c r="MVQ6" s="25"/>
      <c r="MVR6" s="25"/>
      <c r="MVV6" s="25"/>
      <c r="MWA6" s="25"/>
      <c r="MWE6" s="25"/>
      <c r="MWI6" s="25"/>
      <c r="MWM6" s="25"/>
      <c r="MWP6" s="25"/>
      <c r="MWS6" s="25"/>
      <c r="MWV6" s="25"/>
      <c r="MXA6" s="25"/>
      <c r="MXF6" s="25"/>
      <c r="MXY6" s="25"/>
      <c r="MYC6" s="25"/>
      <c r="MYG6" s="25"/>
      <c r="MYK6" s="25"/>
      <c r="MYO6" s="24"/>
      <c r="MYP6" s="25"/>
      <c r="MYT6" s="127"/>
      <c r="MYU6" s="22"/>
      <c r="MYV6" s="22"/>
      <c r="MYW6" s="22"/>
      <c r="MYX6" s="22"/>
      <c r="MYY6" s="23"/>
      <c r="MZF6" s="23"/>
      <c r="MZI6" s="24"/>
      <c r="MZJ6" s="25"/>
      <c r="MZO6" s="25"/>
      <c r="MZS6" s="25"/>
      <c r="MZU6" s="25"/>
      <c r="NAK6" s="25"/>
      <c r="NAP6" s="25"/>
      <c r="NBG6" s="24"/>
      <c r="NBH6" s="25"/>
      <c r="NBN6" s="25"/>
      <c r="NCG6" s="25"/>
      <c r="NCK6" s="25"/>
      <c r="NCO6" s="25"/>
      <c r="NCS6" s="25"/>
      <c r="NCW6" s="25"/>
      <c r="NDA6" s="24"/>
      <c r="NDB6" s="25"/>
      <c r="NDC6" s="25"/>
      <c r="NDG6" s="25"/>
      <c r="NDL6" s="25"/>
      <c r="NDP6" s="25"/>
      <c r="NDT6" s="25"/>
      <c r="NDX6" s="25"/>
      <c r="NEA6" s="25"/>
      <c r="NED6" s="25"/>
      <c r="NEG6" s="25"/>
      <c r="NEL6" s="25"/>
      <c r="NEQ6" s="25"/>
      <c r="NFJ6" s="25"/>
      <c r="NFN6" s="25"/>
      <c r="NFR6" s="25"/>
      <c r="NFV6" s="25"/>
      <c r="NFZ6" s="24"/>
      <c r="NGA6" s="25"/>
      <c r="NGE6" s="127"/>
      <c r="NGF6" s="22"/>
      <c r="NGG6" s="22"/>
      <c r="NGH6" s="22"/>
      <c r="NGI6" s="22"/>
      <c r="NGJ6" s="23"/>
      <c r="NGQ6" s="23"/>
      <c r="NGT6" s="24"/>
      <c r="NGU6" s="25"/>
      <c r="NGZ6" s="25"/>
      <c r="NHD6" s="25"/>
      <c r="NHF6" s="25"/>
      <c r="NHV6" s="25"/>
      <c r="NIA6" s="25"/>
      <c r="NIR6" s="24"/>
      <c r="NIS6" s="25"/>
      <c r="NIY6" s="25"/>
      <c r="NJR6" s="25"/>
      <c r="NJV6" s="25"/>
      <c r="NJZ6" s="25"/>
      <c r="NKD6" s="25"/>
      <c r="NKH6" s="25"/>
      <c r="NKL6" s="24"/>
      <c r="NKM6" s="25"/>
      <c r="NKN6" s="25"/>
      <c r="NKR6" s="25"/>
      <c r="NKW6" s="25"/>
      <c r="NLA6" s="25"/>
      <c r="NLE6" s="25"/>
      <c r="NLI6" s="25"/>
      <c r="NLL6" s="25"/>
      <c r="NLO6" s="25"/>
      <c r="NLR6" s="25"/>
      <c r="NLW6" s="25"/>
      <c r="NMB6" s="25"/>
      <c r="NMU6" s="25"/>
      <c r="NMY6" s="25"/>
      <c r="NNC6" s="25"/>
      <c r="NNG6" s="25"/>
      <c r="NNK6" s="24"/>
      <c r="NNL6" s="25"/>
      <c r="NNP6" s="127"/>
      <c r="NNQ6" s="22"/>
      <c r="NNR6" s="22"/>
      <c r="NNS6" s="22"/>
      <c r="NNT6" s="22"/>
      <c r="NNU6" s="23"/>
      <c r="NOB6" s="23"/>
      <c r="NOE6" s="24"/>
      <c r="NOF6" s="25"/>
      <c r="NOK6" s="25"/>
      <c r="NOO6" s="25"/>
      <c r="NOQ6" s="25"/>
      <c r="NPG6" s="25"/>
      <c r="NPL6" s="25"/>
      <c r="NQC6" s="24"/>
      <c r="NQD6" s="25"/>
      <c r="NQJ6" s="25"/>
      <c r="NRC6" s="25"/>
      <c r="NRG6" s="25"/>
      <c r="NRK6" s="25"/>
      <c r="NRO6" s="25"/>
      <c r="NRS6" s="25"/>
      <c r="NRW6" s="24"/>
      <c r="NRX6" s="25"/>
      <c r="NRY6" s="25"/>
      <c r="NSC6" s="25"/>
      <c r="NSH6" s="25"/>
      <c r="NSL6" s="25"/>
      <c r="NSP6" s="25"/>
      <c r="NST6" s="25"/>
      <c r="NSW6" s="25"/>
      <c r="NSZ6" s="25"/>
      <c r="NTC6" s="25"/>
      <c r="NTH6" s="25"/>
      <c r="NTM6" s="25"/>
      <c r="NUF6" s="25"/>
      <c r="NUJ6" s="25"/>
      <c r="NUN6" s="25"/>
      <c r="NUR6" s="25"/>
      <c r="NUV6" s="24"/>
      <c r="NUW6" s="25"/>
      <c r="NVA6" s="127"/>
      <c r="NVB6" s="22"/>
      <c r="NVC6" s="22"/>
      <c r="NVD6" s="22"/>
      <c r="NVE6" s="22"/>
      <c r="NVF6" s="23"/>
      <c r="NVM6" s="23"/>
      <c r="NVP6" s="24"/>
      <c r="NVQ6" s="25"/>
      <c r="NVV6" s="25"/>
      <c r="NVZ6" s="25"/>
      <c r="NWB6" s="25"/>
      <c r="NWR6" s="25"/>
      <c r="NWW6" s="25"/>
      <c r="NXN6" s="24"/>
      <c r="NXO6" s="25"/>
      <c r="NXU6" s="25"/>
      <c r="NYN6" s="25"/>
      <c r="NYR6" s="25"/>
      <c r="NYV6" s="25"/>
      <c r="NYZ6" s="25"/>
      <c r="NZD6" s="25"/>
      <c r="NZH6" s="24"/>
      <c r="NZI6" s="25"/>
      <c r="NZJ6" s="25"/>
      <c r="NZN6" s="25"/>
      <c r="NZS6" s="25"/>
      <c r="NZW6" s="25"/>
      <c r="OAA6" s="25"/>
      <c r="OAE6" s="25"/>
      <c r="OAH6" s="25"/>
      <c r="OAK6" s="25"/>
      <c r="OAN6" s="25"/>
      <c r="OAS6" s="25"/>
      <c r="OAX6" s="25"/>
      <c r="OBQ6" s="25"/>
      <c r="OBU6" s="25"/>
      <c r="OBY6" s="25"/>
      <c r="OCC6" s="25"/>
      <c r="OCG6" s="24"/>
      <c r="OCH6" s="25"/>
      <c r="OCL6" s="127"/>
      <c r="OCM6" s="22"/>
      <c r="OCN6" s="22"/>
      <c r="OCO6" s="22"/>
      <c r="OCP6" s="22"/>
      <c r="OCQ6" s="23"/>
      <c r="OCX6" s="23"/>
      <c r="ODA6" s="24"/>
      <c r="ODB6" s="25"/>
      <c r="ODG6" s="25"/>
      <c r="ODK6" s="25"/>
      <c r="ODM6" s="25"/>
      <c r="OEC6" s="25"/>
      <c r="OEH6" s="25"/>
      <c r="OEY6" s="24"/>
      <c r="OEZ6" s="25"/>
      <c r="OFF6" s="25"/>
      <c r="OFY6" s="25"/>
      <c r="OGC6" s="25"/>
      <c r="OGG6" s="25"/>
      <c r="OGK6" s="25"/>
      <c r="OGO6" s="25"/>
      <c r="OGS6" s="24"/>
      <c r="OGT6" s="25"/>
      <c r="OGU6" s="25"/>
      <c r="OGY6" s="25"/>
      <c r="OHD6" s="25"/>
      <c r="OHH6" s="25"/>
      <c r="OHL6" s="25"/>
      <c r="OHP6" s="25"/>
      <c r="OHS6" s="25"/>
      <c r="OHV6" s="25"/>
      <c r="OHY6" s="25"/>
      <c r="OID6" s="25"/>
      <c r="OII6" s="25"/>
      <c r="OJB6" s="25"/>
      <c r="OJF6" s="25"/>
      <c r="OJJ6" s="25"/>
      <c r="OJN6" s="25"/>
      <c r="OJR6" s="24"/>
      <c r="OJS6" s="25"/>
      <c r="OJW6" s="127"/>
      <c r="OJX6" s="22"/>
      <c r="OJY6" s="22"/>
      <c r="OJZ6" s="22"/>
      <c r="OKA6" s="22"/>
      <c r="OKB6" s="23"/>
      <c r="OKI6" s="23"/>
      <c r="OKL6" s="24"/>
      <c r="OKM6" s="25"/>
      <c r="OKR6" s="25"/>
      <c r="OKV6" s="25"/>
      <c r="OKX6" s="25"/>
      <c r="OLN6" s="25"/>
      <c r="OLS6" s="25"/>
      <c r="OMJ6" s="24"/>
      <c r="OMK6" s="25"/>
      <c r="OMQ6" s="25"/>
      <c r="ONJ6" s="25"/>
      <c r="ONN6" s="25"/>
      <c r="ONR6" s="25"/>
      <c r="ONV6" s="25"/>
      <c r="ONZ6" s="25"/>
      <c r="OOD6" s="24"/>
      <c r="OOE6" s="25"/>
      <c r="OOF6" s="25"/>
      <c r="OOJ6" s="25"/>
      <c r="OOO6" s="25"/>
      <c r="OOS6" s="25"/>
      <c r="OOW6" s="25"/>
      <c r="OPA6" s="25"/>
      <c r="OPD6" s="25"/>
      <c r="OPG6" s="25"/>
      <c r="OPJ6" s="25"/>
      <c r="OPO6" s="25"/>
      <c r="OPT6" s="25"/>
      <c r="OQM6" s="25"/>
      <c r="OQQ6" s="25"/>
      <c r="OQU6" s="25"/>
      <c r="OQY6" s="25"/>
      <c r="ORC6" s="24"/>
      <c r="ORD6" s="25"/>
      <c r="ORH6" s="127"/>
      <c r="ORI6" s="22"/>
      <c r="ORJ6" s="22"/>
      <c r="ORK6" s="22"/>
      <c r="ORL6" s="22"/>
      <c r="ORM6" s="23"/>
      <c r="ORT6" s="23"/>
      <c r="ORW6" s="24"/>
      <c r="ORX6" s="25"/>
      <c r="OSC6" s="25"/>
      <c r="OSG6" s="25"/>
      <c r="OSI6" s="25"/>
      <c r="OSY6" s="25"/>
      <c r="OTD6" s="25"/>
      <c r="OTU6" s="24"/>
      <c r="OTV6" s="25"/>
      <c r="OUB6" s="25"/>
      <c r="OUU6" s="25"/>
      <c r="OUY6" s="25"/>
      <c r="OVC6" s="25"/>
      <c r="OVG6" s="25"/>
      <c r="OVK6" s="25"/>
      <c r="OVO6" s="24"/>
      <c r="OVP6" s="25"/>
      <c r="OVQ6" s="25"/>
      <c r="OVU6" s="25"/>
      <c r="OVZ6" s="25"/>
      <c r="OWD6" s="25"/>
      <c r="OWH6" s="25"/>
      <c r="OWL6" s="25"/>
      <c r="OWO6" s="25"/>
      <c r="OWR6" s="25"/>
      <c r="OWU6" s="25"/>
      <c r="OWZ6" s="25"/>
      <c r="OXE6" s="25"/>
      <c r="OXX6" s="25"/>
      <c r="OYB6" s="25"/>
      <c r="OYF6" s="25"/>
      <c r="OYJ6" s="25"/>
      <c r="OYN6" s="24"/>
      <c r="OYO6" s="25"/>
      <c r="OYS6" s="127"/>
      <c r="OYT6" s="22"/>
      <c r="OYU6" s="22"/>
      <c r="OYV6" s="22"/>
      <c r="OYW6" s="22"/>
      <c r="OYX6" s="23"/>
      <c r="OZE6" s="23"/>
      <c r="OZH6" s="24"/>
      <c r="OZI6" s="25"/>
      <c r="OZN6" s="25"/>
      <c r="OZR6" s="25"/>
      <c r="OZT6" s="25"/>
      <c r="PAJ6" s="25"/>
      <c r="PAO6" s="25"/>
      <c r="PBF6" s="24"/>
      <c r="PBG6" s="25"/>
      <c r="PBM6" s="25"/>
      <c r="PCF6" s="25"/>
      <c r="PCJ6" s="25"/>
      <c r="PCN6" s="25"/>
      <c r="PCR6" s="25"/>
      <c r="PCV6" s="25"/>
      <c r="PCZ6" s="24"/>
      <c r="PDA6" s="25"/>
      <c r="PDB6" s="25"/>
      <c r="PDF6" s="25"/>
      <c r="PDK6" s="25"/>
      <c r="PDO6" s="25"/>
      <c r="PDS6" s="25"/>
      <c r="PDW6" s="25"/>
      <c r="PDZ6" s="25"/>
      <c r="PEC6" s="25"/>
      <c r="PEF6" s="25"/>
      <c r="PEK6" s="25"/>
      <c r="PEP6" s="25"/>
      <c r="PFI6" s="25"/>
      <c r="PFM6" s="25"/>
      <c r="PFQ6" s="25"/>
      <c r="PFU6" s="25"/>
      <c r="PFY6" s="24"/>
      <c r="PFZ6" s="25"/>
      <c r="PGD6" s="127"/>
      <c r="PGE6" s="22"/>
      <c r="PGF6" s="22"/>
      <c r="PGG6" s="22"/>
      <c r="PGH6" s="22"/>
      <c r="PGI6" s="23"/>
      <c r="PGP6" s="23"/>
      <c r="PGS6" s="24"/>
      <c r="PGT6" s="25"/>
      <c r="PGY6" s="25"/>
      <c r="PHC6" s="25"/>
      <c r="PHE6" s="25"/>
      <c r="PHU6" s="25"/>
      <c r="PHZ6" s="25"/>
      <c r="PIQ6" s="24"/>
      <c r="PIR6" s="25"/>
      <c r="PIX6" s="25"/>
      <c r="PJQ6" s="25"/>
      <c r="PJU6" s="25"/>
      <c r="PJY6" s="25"/>
      <c r="PKC6" s="25"/>
      <c r="PKG6" s="25"/>
      <c r="PKK6" s="24"/>
      <c r="PKL6" s="25"/>
      <c r="PKM6" s="25"/>
      <c r="PKQ6" s="25"/>
      <c r="PKV6" s="25"/>
      <c r="PKZ6" s="25"/>
      <c r="PLD6" s="25"/>
      <c r="PLH6" s="25"/>
      <c r="PLK6" s="25"/>
      <c r="PLN6" s="25"/>
      <c r="PLQ6" s="25"/>
      <c r="PLV6" s="25"/>
      <c r="PMA6" s="25"/>
      <c r="PMT6" s="25"/>
      <c r="PMX6" s="25"/>
      <c r="PNB6" s="25"/>
      <c r="PNF6" s="25"/>
      <c r="PNJ6" s="24"/>
      <c r="PNK6" s="25"/>
      <c r="PNO6" s="127"/>
      <c r="PNP6" s="22"/>
      <c r="PNQ6" s="22"/>
      <c r="PNR6" s="22"/>
      <c r="PNS6" s="22"/>
      <c r="PNT6" s="23"/>
      <c r="POA6" s="23"/>
      <c r="POD6" s="24"/>
      <c r="POE6" s="25"/>
      <c r="POJ6" s="25"/>
      <c r="PON6" s="25"/>
      <c r="POP6" s="25"/>
      <c r="PPF6" s="25"/>
      <c r="PPK6" s="25"/>
      <c r="PQB6" s="24"/>
      <c r="PQC6" s="25"/>
      <c r="PQI6" s="25"/>
      <c r="PRB6" s="25"/>
      <c r="PRF6" s="25"/>
      <c r="PRJ6" s="25"/>
      <c r="PRN6" s="25"/>
      <c r="PRR6" s="25"/>
      <c r="PRV6" s="24"/>
      <c r="PRW6" s="25"/>
      <c r="PRX6" s="25"/>
      <c r="PSB6" s="25"/>
      <c r="PSG6" s="25"/>
      <c r="PSK6" s="25"/>
      <c r="PSO6" s="25"/>
      <c r="PSS6" s="25"/>
      <c r="PSV6" s="25"/>
      <c r="PSY6" s="25"/>
      <c r="PTB6" s="25"/>
      <c r="PTG6" s="25"/>
      <c r="PTL6" s="25"/>
      <c r="PUE6" s="25"/>
      <c r="PUI6" s="25"/>
      <c r="PUM6" s="25"/>
      <c r="PUQ6" s="25"/>
      <c r="PUU6" s="24"/>
      <c r="PUV6" s="25"/>
      <c r="PUZ6" s="127"/>
      <c r="PVA6" s="22"/>
      <c r="PVB6" s="22"/>
      <c r="PVC6" s="22"/>
      <c r="PVD6" s="22"/>
      <c r="PVE6" s="23"/>
      <c r="PVL6" s="23"/>
      <c r="PVO6" s="24"/>
      <c r="PVP6" s="25"/>
      <c r="PVU6" s="25"/>
      <c r="PVY6" s="25"/>
      <c r="PWA6" s="25"/>
      <c r="PWQ6" s="25"/>
      <c r="PWV6" s="25"/>
      <c r="PXM6" s="24"/>
      <c r="PXN6" s="25"/>
      <c r="PXT6" s="25"/>
      <c r="PYM6" s="25"/>
      <c r="PYQ6" s="25"/>
      <c r="PYU6" s="25"/>
      <c r="PYY6" s="25"/>
      <c r="PZC6" s="25"/>
      <c r="PZG6" s="24"/>
      <c r="PZH6" s="25"/>
      <c r="PZI6" s="25"/>
      <c r="PZM6" s="25"/>
      <c r="PZR6" s="25"/>
      <c r="PZV6" s="25"/>
      <c r="PZZ6" s="25"/>
      <c r="QAD6" s="25"/>
      <c r="QAG6" s="25"/>
      <c r="QAJ6" s="25"/>
      <c r="QAM6" s="25"/>
      <c r="QAR6" s="25"/>
      <c r="QAW6" s="25"/>
      <c r="QBP6" s="25"/>
      <c r="QBT6" s="25"/>
      <c r="QBX6" s="25"/>
      <c r="QCB6" s="25"/>
      <c r="QCF6" s="24"/>
      <c r="QCG6" s="25"/>
      <c r="QCK6" s="127"/>
      <c r="QCL6" s="22"/>
      <c r="QCM6" s="22"/>
      <c r="QCN6" s="22"/>
      <c r="QCO6" s="22"/>
      <c r="QCP6" s="23"/>
      <c r="QCW6" s="23"/>
      <c r="QCZ6" s="24"/>
      <c r="QDA6" s="25"/>
      <c r="QDF6" s="25"/>
      <c r="QDJ6" s="25"/>
      <c r="QDL6" s="25"/>
      <c r="QEB6" s="25"/>
      <c r="QEG6" s="25"/>
      <c r="QEX6" s="24"/>
      <c r="QEY6" s="25"/>
      <c r="QFE6" s="25"/>
      <c r="QFX6" s="25"/>
      <c r="QGB6" s="25"/>
      <c r="QGF6" s="25"/>
      <c r="QGJ6" s="25"/>
      <c r="QGN6" s="25"/>
      <c r="QGR6" s="24"/>
      <c r="QGS6" s="25"/>
      <c r="QGT6" s="25"/>
      <c r="QGX6" s="25"/>
      <c r="QHC6" s="25"/>
      <c r="QHG6" s="25"/>
      <c r="QHK6" s="25"/>
      <c r="QHO6" s="25"/>
      <c r="QHR6" s="25"/>
      <c r="QHU6" s="25"/>
      <c r="QHX6" s="25"/>
      <c r="QIC6" s="25"/>
      <c r="QIH6" s="25"/>
      <c r="QJA6" s="25"/>
      <c r="QJE6" s="25"/>
      <c r="QJI6" s="25"/>
      <c r="QJM6" s="25"/>
      <c r="QJQ6" s="24"/>
      <c r="QJR6" s="25"/>
      <c r="QJV6" s="127"/>
      <c r="QJW6" s="22"/>
      <c r="QJX6" s="22"/>
      <c r="QJY6" s="22"/>
      <c r="QJZ6" s="22"/>
      <c r="QKA6" s="23"/>
      <c r="QKH6" s="23"/>
      <c r="QKK6" s="24"/>
      <c r="QKL6" s="25"/>
      <c r="QKQ6" s="25"/>
      <c r="QKU6" s="25"/>
      <c r="QKW6" s="25"/>
      <c r="QLM6" s="25"/>
      <c r="QLR6" s="25"/>
      <c r="QMI6" s="24"/>
      <c r="QMJ6" s="25"/>
      <c r="QMP6" s="25"/>
      <c r="QNI6" s="25"/>
      <c r="QNM6" s="25"/>
      <c r="QNQ6" s="25"/>
      <c r="QNU6" s="25"/>
      <c r="QNY6" s="25"/>
      <c r="QOC6" s="24"/>
      <c r="QOD6" s="25"/>
      <c r="QOE6" s="25"/>
      <c r="QOI6" s="25"/>
      <c r="QON6" s="25"/>
      <c r="QOR6" s="25"/>
      <c r="QOV6" s="25"/>
      <c r="QOZ6" s="25"/>
      <c r="QPC6" s="25"/>
      <c r="QPF6" s="25"/>
      <c r="QPI6" s="25"/>
      <c r="QPN6" s="25"/>
      <c r="QPS6" s="25"/>
      <c r="QQL6" s="25"/>
      <c r="QQP6" s="25"/>
      <c r="QQT6" s="25"/>
      <c r="QQX6" s="25"/>
      <c r="QRB6" s="24"/>
      <c r="QRC6" s="25"/>
      <c r="QRG6" s="127"/>
      <c r="QRH6" s="22"/>
      <c r="QRI6" s="22"/>
      <c r="QRJ6" s="22"/>
      <c r="QRK6" s="22"/>
      <c r="QRL6" s="23"/>
      <c r="QRS6" s="23"/>
      <c r="QRV6" s="24"/>
      <c r="QRW6" s="25"/>
      <c r="QSB6" s="25"/>
      <c r="QSF6" s="25"/>
      <c r="QSH6" s="25"/>
      <c r="QSX6" s="25"/>
      <c r="QTC6" s="25"/>
      <c r="QTT6" s="24"/>
      <c r="QTU6" s="25"/>
      <c r="QUA6" s="25"/>
      <c r="QUT6" s="25"/>
      <c r="QUX6" s="25"/>
      <c r="QVB6" s="25"/>
      <c r="QVF6" s="25"/>
      <c r="QVJ6" s="25"/>
      <c r="QVN6" s="24"/>
      <c r="QVO6" s="25"/>
      <c r="QVP6" s="25"/>
      <c r="QVT6" s="25"/>
      <c r="QVY6" s="25"/>
      <c r="QWC6" s="25"/>
      <c r="QWG6" s="25"/>
      <c r="QWK6" s="25"/>
      <c r="QWN6" s="25"/>
      <c r="QWQ6" s="25"/>
      <c r="QWT6" s="25"/>
      <c r="QWY6" s="25"/>
      <c r="QXD6" s="25"/>
      <c r="QXW6" s="25"/>
      <c r="QYA6" s="25"/>
      <c r="QYE6" s="25"/>
      <c r="QYI6" s="25"/>
      <c r="QYM6" s="24"/>
      <c r="QYN6" s="25"/>
      <c r="QYR6" s="127"/>
      <c r="QYS6" s="22"/>
      <c r="QYT6" s="22"/>
      <c r="QYU6" s="22"/>
      <c r="QYV6" s="22"/>
      <c r="QYW6" s="23"/>
      <c r="QZD6" s="23"/>
      <c r="QZG6" s="24"/>
      <c r="QZH6" s="25"/>
      <c r="QZM6" s="25"/>
      <c r="QZQ6" s="25"/>
      <c r="QZS6" s="25"/>
      <c r="RAI6" s="25"/>
      <c r="RAN6" s="25"/>
      <c r="RBE6" s="24"/>
      <c r="RBF6" s="25"/>
      <c r="RBL6" s="25"/>
      <c r="RCE6" s="25"/>
      <c r="RCI6" s="25"/>
      <c r="RCM6" s="25"/>
      <c r="RCQ6" s="25"/>
      <c r="RCU6" s="25"/>
      <c r="RCY6" s="24"/>
      <c r="RCZ6" s="25"/>
      <c r="RDA6" s="25"/>
      <c r="RDE6" s="25"/>
      <c r="RDJ6" s="25"/>
      <c r="RDN6" s="25"/>
      <c r="RDR6" s="25"/>
      <c r="RDV6" s="25"/>
      <c r="RDY6" s="25"/>
      <c r="REB6" s="25"/>
      <c r="REE6" s="25"/>
      <c r="REJ6" s="25"/>
      <c r="REO6" s="25"/>
      <c r="RFH6" s="25"/>
      <c r="RFL6" s="25"/>
      <c r="RFP6" s="25"/>
      <c r="RFT6" s="25"/>
      <c r="RFX6" s="24"/>
      <c r="RFY6" s="25"/>
      <c r="RGC6" s="127"/>
      <c r="RGD6" s="22"/>
      <c r="RGE6" s="22"/>
      <c r="RGF6" s="22"/>
      <c r="RGG6" s="22"/>
      <c r="RGH6" s="23"/>
      <c r="RGO6" s="23"/>
      <c r="RGR6" s="24"/>
      <c r="RGS6" s="25"/>
      <c r="RGX6" s="25"/>
      <c r="RHB6" s="25"/>
      <c r="RHD6" s="25"/>
      <c r="RHT6" s="25"/>
      <c r="RHY6" s="25"/>
      <c r="RIP6" s="24"/>
      <c r="RIQ6" s="25"/>
      <c r="RIW6" s="25"/>
      <c r="RJP6" s="25"/>
      <c r="RJT6" s="25"/>
      <c r="RJX6" s="25"/>
      <c r="RKB6" s="25"/>
      <c r="RKF6" s="25"/>
      <c r="RKJ6" s="24"/>
      <c r="RKK6" s="25"/>
      <c r="RKL6" s="25"/>
      <c r="RKP6" s="25"/>
      <c r="RKU6" s="25"/>
      <c r="RKY6" s="25"/>
      <c r="RLC6" s="25"/>
      <c r="RLG6" s="25"/>
      <c r="RLJ6" s="25"/>
      <c r="RLM6" s="25"/>
      <c r="RLP6" s="25"/>
      <c r="RLU6" s="25"/>
      <c r="RLZ6" s="25"/>
      <c r="RMS6" s="25"/>
      <c r="RMW6" s="25"/>
      <c r="RNA6" s="25"/>
      <c r="RNE6" s="25"/>
      <c r="RNI6" s="24"/>
      <c r="RNJ6" s="25"/>
      <c r="RNN6" s="127"/>
      <c r="RNO6" s="22"/>
      <c r="RNP6" s="22"/>
      <c r="RNQ6" s="22"/>
      <c r="RNR6" s="22"/>
      <c r="RNS6" s="23"/>
      <c r="RNZ6" s="23"/>
      <c r="ROC6" s="24"/>
      <c r="ROD6" s="25"/>
      <c r="ROI6" s="25"/>
      <c r="ROM6" s="25"/>
      <c r="ROO6" s="25"/>
      <c r="RPE6" s="25"/>
      <c r="RPJ6" s="25"/>
      <c r="RQA6" s="24"/>
      <c r="RQB6" s="25"/>
      <c r="RQH6" s="25"/>
      <c r="RRA6" s="25"/>
      <c r="RRE6" s="25"/>
      <c r="RRI6" s="25"/>
      <c r="RRM6" s="25"/>
      <c r="RRQ6" s="25"/>
      <c r="RRU6" s="24"/>
      <c r="RRV6" s="25"/>
      <c r="RRW6" s="25"/>
      <c r="RSA6" s="25"/>
      <c r="RSF6" s="25"/>
      <c r="RSJ6" s="25"/>
      <c r="RSN6" s="25"/>
      <c r="RSR6" s="25"/>
      <c r="RSU6" s="25"/>
      <c r="RSX6" s="25"/>
      <c r="RTA6" s="25"/>
      <c r="RTF6" s="25"/>
      <c r="RTK6" s="25"/>
      <c r="RUD6" s="25"/>
      <c r="RUH6" s="25"/>
      <c r="RUL6" s="25"/>
      <c r="RUP6" s="25"/>
      <c r="RUT6" s="24"/>
      <c r="RUU6" s="25"/>
      <c r="RUY6" s="127"/>
      <c r="RUZ6" s="22"/>
      <c r="RVA6" s="22"/>
      <c r="RVB6" s="22"/>
      <c r="RVC6" s="22"/>
      <c r="RVD6" s="23"/>
      <c r="RVK6" s="23"/>
      <c r="RVN6" s="24"/>
      <c r="RVO6" s="25"/>
      <c r="RVT6" s="25"/>
      <c r="RVX6" s="25"/>
      <c r="RVZ6" s="25"/>
      <c r="RWP6" s="25"/>
      <c r="RWU6" s="25"/>
      <c r="RXL6" s="24"/>
      <c r="RXM6" s="25"/>
      <c r="RXS6" s="25"/>
      <c r="RYL6" s="25"/>
      <c r="RYP6" s="25"/>
      <c r="RYT6" s="25"/>
      <c r="RYX6" s="25"/>
      <c r="RZB6" s="25"/>
      <c r="RZF6" s="24"/>
      <c r="RZG6" s="25"/>
      <c r="RZH6" s="25"/>
      <c r="RZL6" s="25"/>
      <c r="RZQ6" s="25"/>
      <c r="RZU6" s="25"/>
      <c r="RZY6" s="25"/>
      <c r="SAC6" s="25"/>
      <c r="SAF6" s="25"/>
      <c r="SAI6" s="25"/>
      <c r="SAL6" s="25"/>
      <c r="SAQ6" s="25"/>
      <c r="SAV6" s="25"/>
      <c r="SBO6" s="25"/>
      <c r="SBS6" s="25"/>
      <c r="SBW6" s="25"/>
      <c r="SCA6" s="25"/>
      <c r="SCE6" s="24"/>
      <c r="SCF6" s="25"/>
      <c r="SCJ6" s="127"/>
      <c r="SCK6" s="22"/>
      <c r="SCL6" s="22"/>
      <c r="SCM6" s="22"/>
      <c r="SCN6" s="22"/>
      <c r="SCO6" s="23"/>
      <c r="SCV6" s="23"/>
      <c r="SCY6" s="24"/>
      <c r="SCZ6" s="25"/>
      <c r="SDE6" s="25"/>
      <c r="SDI6" s="25"/>
      <c r="SDK6" s="25"/>
      <c r="SEA6" s="25"/>
      <c r="SEF6" s="25"/>
      <c r="SEW6" s="24"/>
      <c r="SEX6" s="25"/>
      <c r="SFD6" s="25"/>
      <c r="SFW6" s="25"/>
      <c r="SGA6" s="25"/>
      <c r="SGE6" s="25"/>
      <c r="SGI6" s="25"/>
      <c r="SGM6" s="25"/>
      <c r="SGQ6" s="24"/>
      <c r="SGR6" s="25"/>
      <c r="SGS6" s="25"/>
      <c r="SGW6" s="25"/>
      <c r="SHB6" s="25"/>
      <c r="SHF6" s="25"/>
      <c r="SHJ6" s="25"/>
      <c r="SHN6" s="25"/>
      <c r="SHQ6" s="25"/>
      <c r="SHT6" s="25"/>
      <c r="SHW6" s="25"/>
      <c r="SIB6" s="25"/>
      <c r="SIG6" s="25"/>
      <c r="SIZ6" s="25"/>
      <c r="SJD6" s="25"/>
      <c r="SJH6" s="25"/>
      <c r="SJL6" s="25"/>
      <c r="SJP6" s="24"/>
      <c r="SJQ6" s="25"/>
      <c r="SJU6" s="127"/>
      <c r="SJV6" s="22"/>
      <c r="SJW6" s="22"/>
      <c r="SJX6" s="22"/>
      <c r="SJY6" s="22"/>
      <c r="SJZ6" s="23"/>
      <c r="SKG6" s="23"/>
      <c r="SKJ6" s="24"/>
      <c r="SKK6" s="25"/>
      <c r="SKP6" s="25"/>
      <c r="SKT6" s="25"/>
      <c r="SKV6" s="25"/>
      <c r="SLL6" s="25"/>
      <c r="SLQ6" s="25"/>
      <c r="SMH6" s="24"/>
      <c r="SMI6" s="25"/>
      <c r="SMO6" s="25"/>
      <c r="SNH6" s="25"/>
      <c r="SNL6" s="25"/>
      <c r="SNP6" s="25"/>
      <c r="SNT6" s="25"/>
      <c r="SNX6" s="25"/>
      <c r="SOB6" s="24"/>
      <c r="SOC6" s="25"/>
      <c r="SOD6" s="25"/>
      <c r="SOH6" s="25"/>
      <c r="SOM6" s="25"/>
      <c r="SOQ6" s="25"/>
      <c r="SOU6" s="25"/>
      <c r="SOY6" s="25"/>
      <c r="SPB6" s="25"/>
      <c r="SPE6" s="25"/>
      <c r="SPH6" s="25"/>
      <c r="SPM6" s="25"/>
      <c r="SPR6" s="25"/>
      <c r="SQK6" s="25"/>
      <c r="SQO6" s="25"/>
      <c r="SQS6" s="25"/>
      <c r="SQW6" s="25"/>
      <c r="SRA6" s="24"/>
      <c r="SRB6" s="25"/>
      <c r="SRF6" s="127"/>
      <c r="SRG6" s="22"/>
      <c r="SRH6" s="22"/>
      <c r="SRI6" s="22"/>
      <c r="SRJ6" s="22"/>
      <c r="SRK6" s="23"/>
      <c r="SRR6" s="23"/>
      <c r="SRU6" s="24"/>
      <c r="SRV6" s="25"/>
      <c r="SSA6" s="25"/>
      <c r="SSE6" s="25"/>
      <c r="SSG6" s="25"/>
      <c r="SSW6" s="25"/>
      <c r="STB6" s="25"/>
      <c r="STS6" s="24"/>
      <c r="STT6" s="25"/>
      <c r="STZ6" s="25"/>
      <c r="SUS6" s="25"/>
      <c r="SUW6" s="25"/>
      <c r="SVA6" s="25"/>
      <c r="SVE6" s="25"/>
      <c r="SVI6" s="25"/>
      <c r="SVM6" s="24"/>
      <c r="SVN6" s="25"/>
      <c r="SVO6" s="25"/>
      <c r="SVS6" s="25"/>
      <c r="SVX6" s="25"/>
      <c r="SWB6" s="25"/>
      <c r="SWF6" s="25"/>
      <c r="SWJ6" s="25"/>
      <c r="SWM6" s="25"/>
      <c r="SWP6" s="25"/>
      <c r="SWS6" s="25"/>
      <c r="SWX6" s="25"/>
      <c r="SXC6" s="25"/>
      <c r="SXV6" s="25"/>
      <c r="SXZ6" s="25"/>
      <c r="SYD6" s="25"/>
      <c r="SYH6" s="25"/>
      <c r="SYL6" s="24"/>
      <c r="SYM6" s="25"/>
      <c r="SYQ6" s="127"/>
      <c r="SYR6" s="22"/>
      <c r="SYS6" s="22"/>
      <c r="SYT6" s="22"/>
      <c r="SYU6" s="22"/>
      <c r="SYV6" s="23"/>
      <c r="SZC6" s="23"/>
      <c r="SZF6" s="24"/>
      <c r="SZG6" s="25"/>
      <c r="SZL6" s="25"/>
      <c r="SZP6" s="25"/>
      <c r="SZR6" s="25"/>
      <c r="TAH6" s="25"/>
      <c r="TAM6" s="25"/>
      <c r="TBD6" s="24"/>
      <c r="TBE6" s="25"/>
      <c r="TBK6" s="25"/>
      <c r="TCD6" s="25"/>
      <c r="TCH6" s="25"/>
      <c r="TCL6" s="25"/>
      <c r="TCP6" s="25"/>
      <c r="TCT6" s="25"/>
      <c r="TCX6" s="24"/>
      <c r="TCY6" s="25"/>
      <c r="TCZ6" s="25"/>
      <c r="TDD6" s="25"/>
      <c r="TDI6" s="25"/>
      <c r="TDM6" s="25"/>
      <c r="TDQ6" s="25"/>
      <c r="TDU6" s="25"/>
      <c r="TDX6" s="25"/>
      <c r="TEA6" s="25"/>
      <c r="TED6" s="25"/>
      <c r="TEI6" s="25"/>
      <c r="TEN6" s="25"/>
      <c r="TFG6" s="25"/>
      <c r="TFK6" s="25"/>
      <c r="TFO6" s="25"/>
      <c r="TFS6" s="25"/>
      <c r="TFW6" s="24"/>
      <c r="TFX6" s="25"/>
      <c r="TGB6" s="127"/>
      <c r="TGC6" s="22"/>
      <c r="TGD6" s="22"/>
      <c r="TGE6" s="22"/>
      <c r="TGF6" s="22"/>
      <c r="TGG6" s="23"/>
      <c r="TGN6" s="23"/>
      <c r="TGQ6" s="24"/>
      <c r="TGR6" s="25"/>
      <c r="TGW6" s="25"/>
      <c r="THA6" s="25"/>
      <c r="THC6" s="25"/>
      <c r="THS6" s="25"/>
      <c r="THX6" s="25"/>
      <c r="TIO6" s="24"/>
      <c r="TIP6" s="25"/>
      <c r="TIV6" s="25"/>
      <c r="TJO6" s="25"/>
      <c r="TJS6" s="25"/>
      <c r="TJW6" s="25"/>
      <c r="TKA6" s="25"/>
      <c r="TKE6" s="25"/>
      <c r="TKI6" s="24"/>
      <c r="TKJ6" s="25"/>
      <c r="TKK6" s="25"/>
      <c r="TKO6" s="25"/>
      <c r="TKT6" s="25"/>
      <c r="TKX6" s="25"/>
      <c r="TLB6" s="25"/>
      <c r="TLF6" s="25"/>
      <c r="TLI6" s="25"/>
      <c r="TLL6" s="25"/>
      <c r="TLO6" s="25"/>
      <c r="TLT6" s="25"/>
      <c r="TLY6" s="25"/>
      <c r="TMR6" s="25"/>
      <c r="TMV6" s="25"/>
      <c r="TMZ6" s="25"/>
      <c r="TND6" s="25"/>
      <c r="TNH6" s="24"/>
      <c r="TNI6" s="25"/>
      <c r="TNM6" s="127"/>
      <c r="TNN6" s="22"/>
      <c r="TNO6" s="22"/>
      <c r="TNP6" s="22"/>
      <c r="TNQ6" s="22"/>
      <c r="TNR6" s="23"/>
      <c r="TNY6" s="23"/>
      <c r="TOB6" s="24"/>
      <c r="TOC6" s="25"/>
      <c r="TOH6" s="25"/>
      <c r="TOL6" s="25"/>
      <c r="TON6" s="25"/>
      <c r="TPD6" s="25"/>
      <c r="TPI6" s="25"/>
      <c r="TPZ6" s="24"/>
      <c r="TQA6" s="25"/>
      <c r="TQG6" s="25"/>
      <c r="TQZ6" s="25"/>
      <c r="TRD6" s="25"/>
      <c r="TRH6" s="25"/>
      <c r="TRL6" s="25"/>
      <c r="TRP6" s="25"/>
      <c r="TRT6" s="24"/>
      <c r="TRU6" s="25"/>
      <c r="TRV6" s="25"/>
      <c r="TRZ6" s="25"/>
      <c r="TSE6" s="25"/>
      <c r="TSI6" s="25"/>
      <c r="TSM6" s="25"/>
      <c r="TSQ6" s="25"/>
      <c r="TST6" s="25"/>
      <c r="TSW6" s="25"/>
      <c r="TSZ6" s="25"/>
      <c r="TTE6" s="25"/>
      <c r="TTJ6" s="25"/>
      <c r="TUC6" s="25"/>
      <c r="TUG6" s="25"/>
      <c r="TUK6" s="25"/>
      <c r="TUO6" s="25"/>
      <c r="TUS6" s="24"/>
      <c r="TUT6" s="25"/>
      <c r="TUX6" s="127"/>
      <c r="TUY6" s="22"/>
      <c r="TUZ6" s="22"/>
      <c r="TVA6" s="22"/>
      <c r="TVB6" s="22"/>
      <c r="TVC6" s="23"/>
      <c r="TVJ6" s="23"/>
      <c r="TVM6" s="24"/>
      <c r="TVN6" s="25"/>
      <c r="TVS6" s="25"/>
      <c r="TVW6" s="25"/>
      <c r="TVY6" s="25"/>
      <c r="TWO6" s="25"/>
      <c r="TWT6" s="25"/>
      <c r="TXK6" s="24"/>
      <c r="TXL6" s="25"/>
      <c r="TXR6" s="25"/>
      <c r="TYK6" s="25"/>
      <c r="TYO6" s="25"/>
      <c r="TYS6" s="25"/>
      <c r="TYW6" s="25"/>
      <c r="TZA6" s="25"/>
      <c r="TZE6" s="24"/>
      <c r="TZF6" s="25"/>
      <c r="TZG6" s="25"/>
      <c r="TZK6" s="25"/>
      <c r="TZP6" s="25"/>
      <c r="TZT6" s="25"/>
      <c r="TZX6" s="25"/>
      <c r="UAB6" s="25"/>
      <c r="UAE6" s="25"/>
      <c r="UAH6" s="25"/>
      <c r="UAK6" s="25"/>
      <c r="UAP6" s="25"/>
      <c r="UAU6" s="25"/>
      <c r="UBN6" s="25"/>
      <c r="UBR6" s="25"/>
      <c r="UBV6" s="25"/>
      <c r="UBZ6" s="25"/>
      <c r="UCD6" s="24"/>
      <c r="UCE6" s="25"/>
      <c r="UCI6" s="127"/>
      <c r="UCJ6" s="22"/>
      <c r="UCK6" s="22"/>
      <c r="UCL6" s="22"/>
      <c r="UCM6" s="22"/>
      <c r="UCN6" s="23"/>
      <c r="UCU6" s="23"/>
      <c r="UCX6" s="24"/>
      <c r="UCY6" s="25"/>
      <c r="UDD6" s="25"/>
      <c r="UDH6" s="25"/>
      <c r="UDJ6" s="25"/>
      <c r="UDZ6" s="25"/>
      <c r="UEE6" s="25"/>
      <c r="UEV6" s="24"/>
      <c r="UEW6" s="25"/>
      <c r="UFC6" s="25"/>
      <c r="UFV6" s="25"/>
      <c r="UFZ6" s="25"/>
      <c r="UGD6" s="25"/>
      <c r="UGH6" s="25"/>
      <c r="UGL6" s="25"/>
      <c r="UGP6" s="24"/>
      <c r="UGQ6" s="25"/>
      <c r="UGR6" s="25"/>
      <c r="UGV6" s="25"/>
      <c r="UHA6" s="25"/>
      <c r="UHE6" s="25"/>
      <c r="UHI6" s="25"/>
      <c r="UHM6" s="25"/>
      <c r="UHP6" s="25"/>
      <c r="UHS6" s="25"/>
      <c r="UHV6" s="25"/>
      <c r="UIA6" s="25"/>
      <c r="UIF6" s="25"/>
      <c r="UIY6" s="25"/>
      <c r="UJC6" s="25"/>
      <c r="UJG6" s="25"/>
      <c r="UJK6" s="25"/>
      <c r="UJO6" s="24"/>
      <c r="UJP6" s="25"/>
      <c r="UJT6" s="127"/>
      <c r="UJU6" s="22"/>
      <c r="UJV6" s="22"/>
      <c r="UJW6" s="22"/>
      <c r="UJX6" s="22"/>
      <c r="UJY6" s="23"/>
      <c r="UKF6" s="23"/>
      <c r="UKI6" s="24"/>
      <c r="UKJ6" s="25"/>
      <c r="UKO6" s="25"/>
      <c r="UKS6" s="25"/>
      <c r="UKU6" s="25"/>
      <c r="ULK6" s="25"/>
      <c r="ULP6" s="25"/>
      <c r="UMG6" s="24"/>
      <c r="UMH6" s="25"/>
      <c r="UMN6" s="25"/>
      <c r="UNG6" s="25"/>
      <c r="UNK6" s="25"/>
      <c r="UNO6" s="25"/>
      <c r="UNS6" s="25"/>
      <c r="UNW6" s="25"/>
      <c r="UOA6" s="24"/>
      <c r="UOB6" s="25"/>
      <c r="UOC6" s="25"/>
      <c r="UOG6" s="25"/>
      <c r="UOL6" s="25"/>
      <c r="UOP6" s="25"/>
      <c r="UOT6" s="25"/>
      <c r="UOX6" s="25"/>
      <c r="UPA6" s="25"/>
      <c r="UPD6" s="25"/>
      <c r="UPG6" s="25"/>
      <c r="UPL6" s="25"/>
      <c r="UPQ6" s="25"/>
      <c r="UQJ6" s="25"/>
      <c r="UQN6" s="25"/>
      <c r="UQR6" s="25"/>
      <c r="UQV6" s="25"/>
      <c r="UQZ6" s="24"/>
      <c r="URA6" s="25"/>
      <c r="URE6" s="127"/>
      <c r="URF6" s="22"/>
      <c r="URG6" s="22"/>
      <c r="URH6" s="22"/>
      <c r="URI6" s="22"/>
      <c r="URJ6" s="23"/>
      <c r="URQ6" s="23"/>
      <c r="URT6" s="24"/>
      <c r="URU6" s="25"/>
      <c r="URZ6" s="25"/>
      <c r="USD6" s="25"/>
      <c r="USF6" s="25"/>
      <c r="USV6" s="25"/>
      <c r="UTA6" s="25"/>
      <c r="UTR6" s="24"/>
      <c r="UTS6" s="25"/>
      <c r="UTY6" s="25"/>
      <c r="UUR6" s="25"/>
      <c r="UUV6" s="25"/>
      <c r="UUZ6" s="25"/>
      <c r="UVD6" s="25"/>
      <c r="UVH6" s="25"/>
      <c r="UVL6" s="24"/>
      <c r="UVM6" s="25"/>
      <c r="UVN6" s="25"/>
      <c r="UVR6" s="25"/>
      <c r="UVW6" s="25"/>
      <c r="UWA6" s="25"/>
      <c r="UWE6" s="25"/>
      <c r="UWI6" s="25"/>
      <c r="UWL6" s="25"/>
      <c r="UWO6" s="25"/>
      <c r="UWR6" s="25"/>
      <c r="UWW6" s="25"/>
      <c r="UXB6" s="25"/>
      <c r="UXU6" s="25"/>
      <c r="UXY6" s="25"/>
      <c r="UYC6" s="25"/>
      <c r="UYG6" s="25"/>
      <c r="UYK6" s="24"/>
      <c r="UYL6" s="25"/>
      <c r="UYP6" s="127"/>
      <c r="UYQ6" s="22"/>
      <c r="UYR6" s="22"/>
      <c r="UYS6" s="22"/>
      <c r="UYT6" s="22"/>
      <c r="UYU6" s="23"/>
      <c r="UZB6" s="23"/>
      <c r="UZE6" s="24"/>
      <c r="UZF6" s="25"/>
      <c r="UZK6" s="25"/>
      <c r="UZO6" s="25"/>
      <c r="UZQ6" s="25"/>
      <c r="VAG6" s="25"/>
      <c r="VAL6" s="25"/>
      <c r="VBC6" s="24"/>
      <c r="VBD6" s="25"/>
      <c r="VBJ6" s="25"/>
      <c r="VCC6" s="25"/>
      <c r="VCG6" s="25"/>
      <c r="VCK6" s="25"/>
      <c r="VCO6" s="25"/>
      <c r="VCS6" s="25"/>
      <c r="VCW6" s="24"/>
      <c r="VCX6" s="25"/>
      <c r="VCY6" s="25"/>
      <c r="VDC6" s="25"/>
      <c r="VDH6" s="25"/>
      <c r="VDL6" s="25"/>
      <c r="VDP6" s="25"/>
      <c r="VDT6" s="25"/>
      <c r="VDW6" s="25"/>
      <c r="VDZ6" s="25"/>
      <c r="VEC6" s="25"/>
      <c r="VEH6" s="25"/>
      <c r="VEM6" s="25"/>
      <c r="VFF6" s="25"/>
      <c r="VFJ6" s="25"/>
      <c r="VFN6" s="25"/>
      <c r="VFR6" s="25"/>
      <c r="VFV6" s="24"/>
      <c r="VFW6" s="25"/>
      <c r="VGA6" s="127"/>
      <c r="VGB6" s="22"/>
      <c r="VGC6" s="22"/>
      <c r="VGD6" s="22"/>
      <c r="VGE6" s="22"/>
      <c r="VGF6" s="23"/>
      <c r="VGM6" s="23"/>
      <c r="VGP6" s="24"/>
      <c r="VGQ6" s="25"/>
      <c r="VGV6" s="25"/>
      <c r="VGZ6" s="25"/>
      <c r="VHB6" s="25"/>
      <c r="VHR6" s="25"/>
      <c r="VHW6" s="25"/>
      <c r="VIN6" s="24"/>
      <c r="VIO6" s="25"/>
      <c r="VIU6" s="25"/>
      <c r="VJN6" s="25"/>
      <c r="VJR6" s="25"/>
      <c r="VJV6" s="25"/>
      <c r="VJZ6" s="25"/>
      <c r="VKD6" s="25"/>
      <c r="VKH6" s="24"/>
      <c r="VKI6" s="25"/>
      <c r="VKJ6" s="25"/>
      <c r="VKN6" s="25"/>
      <c r="VKS6" s="25"/>
      <c r="VKW6" s="25"/>
      <c r="VLA6" s="25"/>
      <c r="VLE6" s="25"/>
      <c r="VLH6" s="25"/>
      <c r="VLK6" s="25"/>
      <c r="VLN6" s="25"/>
      <c r="VLS6" s="25"/>
      <c r="VLX6" s="25"/>
      <c r="VMQ6" s="25"/>
      <c r="VMU6" s="25"/>
      <c r="VMY6" s="25"/>
      <c r="VNC6" s="25"/>
      <c r="VNG6" s="24"/>
      <c r="VNH6" s="25"/>
      <c r="VNL6" s="127"/>
      <c r="VNM6" s="22"/>
      <c r="VNN6" s="22"/>
      <c r="VNO6" s="22"/>
      <c r="VNP6" s="22"/>
      <c r="VNQ6" s="23"/>
      <c r="VNX6" s="23"/>
      <c r="VOA6" s="24"/>
      <c r="VOB6" s="25"/>
      <c r="VOG6" s="25"/>
      <c r="VOK6" s="25"/>
      <c r="VOM6" s="25"/>
      <c r="VPC6" s="25"/>
      <c r="VPH6" s="25"/>
      <c r="VPY6" s="24"/>
      <c r="VPZ6" s="25"/>
      <c r="VQF6" s="25"/>
      <c r="VQY6" s="25"/>
      <c r="VRC6" s="25"/>
      <c r="VRG6" s="25"/>
      <c r="VRK6" s="25"/>
      <c r="VRO6" s="25"/>
      <c r="VRS6" s="24"/>
      <c r="VRT6" s="25"/>
      <c r="VRU6" s="25"/>
      <c r="VRY6" s="25"/>
      <c r="VSD6" s="25"/>
      <c r="VSH6" s="25"/>
      <c r="VSL6" s="25"/>
      <c r="VSP6" s="25"/>
      <c r="VSS6" s="25"/>
      <c r="VSV6" s="25"/>
      <c r="VSY6" s="25"/>
      <c r="VTD6" s="25"/>
      <c r="VTI6" s="25"/>
      <c r="VUB6" s="25"/>
      <c r="VUF6" s="25"/>
      <c r="VUJ6" s="25"/>
      <c r="VUN6" s="25"/>
      <c r="VUR6" s="24"/>
      <c r="VUS6" s="25"/>
      <c r="VUW6" s="127"/>
      <c r="VUX6" s="22"/>
      <c r="VUY6" s="22"/>
      <c r="VUZ6" s="22"/>
      <c r="VVA6" s="22"/>
      <c r="VVB6" s="23"/>
      <c r="VVI6" s="23"/>
      <c r="VVL6" s="24"/>
      <c r="VVM6" s="25"/>
      <c r="VVR6" s="25"/>
      <c r="VVV6" s="25"/>
      <c r="VVX6" s="25"/>
      <c r="VWN6" s="25"/>
      <c r="VWS6" s="25"/>
      <c r="VXJ6" s="24"/>
      <c r="VXK6" s="25"/>
      <c r="VXQ6" s="25"/>
      <c r="VYJ6" s="25"/>
      <c r="VYN6" s="25"/>
      <c r="VYR6" s="25"/>
      <c r="VYV6" s="25"/>
      <c r="VYZ6" s="25"/>
      <c r="VZD6" s="24"/>
      <c r="VZE6" s="25"/>
      <c r="VZF6" s="25"/>
      <c r="VZJ6" s="25"/>
      <c r="VZO6" s="25"/>
      <c r="VZS6" s="25"/>
      <c r="VZW6" s="25"/>
      <c r="WAA6" s="25"/>
      <c r="WAD6" s="25"/>
      <c r="WAG6" s="25"/>
      <c r="WAJ6" s="25"/>
      <c r="WAO6" s="25"/>
      <c r="WAT6" s="25"/>
      <c r="WBM6" s="25"/>
      <c r="WBQ6" s="25"/>
      <c r="WBU6" s="25"/>
      <c r="WBY6" s="25"/>
      <c r="WCC6" s="24"/>
      <c r="WCD6" s="25"/>
      <c r="WCH6" s="127"/>
      <c r="WCI6" s="22"/>
      <c r="WCJ6" s="22"/>
      <c r="WCK6" s="22"/>
      <c r="WCL6" s="22"/>
      <c r="WCM6" s="23"/>
      <c r="WCT6" s="23"/>
      <c r="WCW6" s="24"/>
      <c r="WCX6" s="25"/>
      <c r="WDC6" s="25"/>
      <c r="WDG6" s="25"/>
      <c r="WDI6" s="25"/>
      <c r="WDY6" s="25"/>
      <c r="WED6" s="25"/>
      <c r="WEU6" s="24"/>
      <c r="WEV6" s="25"/>
      <c r="WFB6" s="25"/>
      <c r="WFU6" s="25"/>
      <c r="WFY6" s="25"/>
      <c r="WGC6" s="25"/>
      <c r="WGG6" s="25"/>
      <c r="WGK6" s="25"/>
      <c r="WGO6" s="24"/>
      <c r="WGP6" s="25"/>
      <c r="WGQ6" s="25"/>
      <c r="WGU6" s="25"/>
      <c r="WGZ6" s="25"/>
      <c r="WHD6" s="25"/>
      <c r="WHH6" s="25"/>
      <c r="WHL6" s="25"/>
      <c r="WHO6" s="25"/>
      <c r="WHR6" s="25"/>
      <c r="WHU6" s="25"/>
      <c r="WHZ6" s="25"/>
      <c r="WIE6" s="25"/>
      <c r="WIX6" s="25"/>
      <c r="WJB6" s="25"/>
      <c r="WJF6" s="25"/>
      <c r="WJJ6" s="25"/>
      <c r="WJN6" s="24"/>
      <c r="WJO6" s="25"/>
      <c r="WJS6" s="127"/>
      <c r="WJT6" s="22"/>
      <c r="WJU6" s="22"/>
      <c r="WJV6" s="22"/>
      <c r="WJW6" s="22"/>
      <c r="WJX6" s="23"/>
      <c r="WKE6" s="23"/>
      <c r="WKH6" s="24"/>
      <c r="WKI6" s="25"/>
      <c r="WKN6" s="25"/>
      <c r="WKR6" s="25"/>
      <c r="WKT6" s="25"/>
      <c r="WLJ6" s="25"/>
      <c r="WLO6" s="25"/>
      <c r="WMF6" s="24"/>
      <c r="WMG6" s="25"/>
      <c r="WMM6" s="25"/>
      <c r="WNF6" s="25"/>
      <c r="WNJ6" s="25"/>
      <c r="WNN6" s="25"/>
      <c r="WNR6" s="25"/>
      <c r="WNV6" s="25"/>
      <c r="WNZ6" s="24"/>
      <c r="WOA6" s="25"/>
      <c r="WOB6" s="25"/>
      <c r="WOF6" s="25"/>
      <c r="WOK6" s="25"/>
      <c r="WOO6" s="25"/>
      <c r="WOS6" s="25"/>
      <c r="WOW6" s="25"/>
      <c r="WOZ6" s="25"/>
      <c r="WPC6" s="25"/>
      <c r="WPF6" s="25"/>
      <c r="WPK6" s="25"/>
      <c r="WPP6" s="25"/>
      <c r="WQI6" s="25"/>
      <c r="WQM6" s="25"/>
      <c r="WQQ6" s="25"/>
      <c r="WQU6" s="25"/>
      <c r="WQY6" s="24"/>
      <c r="WQZ6" s="25"/>
      <c r="WRD6" s="127"/>
      <c r="WRE6" s="22"/>
      <c r="WRF6" s="22"/>
      <c r="WRG6" s="22"/>
      <c r="WRH6" s="22"/>
      <c r="WRI6" s="23"/>
      <c r="WRP6" s="23"/>
      <c r="WRS6" s="24"/>
      <c r="WRT6" s="25"/>
      <c r="WRY6" s="25"/>
      <c r="WSC6" s="25"/>
      <c r="WSE6" s="25"/>
      <c r="WSU6" s="25"/>
      <c r="WSZ6" s="25"/>
      <c r="WTQ6" s="24"/>
      <c r="WTR6" s="25"/>
      <c r="WTX6" s="25"/>
      <c r="WUQ6" s="25"/>
      <c r="WUU6" s="25"/>
      <c r="WUY6" s="25"/>
      <c r="WVC6" s="25"/>
      <c r="WVG6" s="25"/>
      <c r="WVK6" s="24"/>
      <c r="WVL6" s="25"/>
      <c r="WVM6" s="25"/>
      <c r="WVQ6" s="25"/>
      <c r="WVV6" s="25"/>
      <c r="WVZ6" s="25"/>
      <c r="WWD6" s="25"/>
      <c r="WWH6" s="25"/>
      <c r="WWK6" s="25"/>
      <c r="WWN6" s="25"/>
      <c r="WWQ6" s="25"/>
      <c r="WWV6" s="25"/>
      <c r="WXA6" s="25"/>
      <c r="WXT6" s="25"/>
      <c r="WXX6" s="25"/>
      <c r="WYB6" s="25"/>
      <c r="WYF6" s="25"/>
      <c r="WYJ6" s="24"/>
      <c r="WYK6" s="25"/>
      <c r="WYO6" s="127"/>
      <c r="WYP6" s="22"/>
      <c r="WYQ6" s="22"/>
      <c r="WYR6" s="22"/>
      <c r="WYS6" s="22"/>
      <c r="WYT6" s="23"/>
      <c r="WZA6" s="23"/>
      <c r="WZD6" s="24"/>
      <c r="WZE6" s="25"/>
      <c r="WZJ6" s="25"/>
      <c r="WZN6" s="25"/>
      <c r="WZP6" s="25"/>
      <c r="XAF6" s="25"/>
      <c r="XAK6" s="25"/>
      <c r="XBB6" s="24"/>
      <c r="XBC6" s="25"/>
      <c r="XBI6" s="25"/>
      <c r="XCB6" s="25"/>
      <c r="XCF6" s="25"/>
      <c r="XCJ6" s="25"/>
      <c r="XCN6" s="25"/>
      <c r="XCR6" s="25"/>
      <c r="XCV6" s="24"/>
      <c r="XCW6" s="25"/>
      <c r="XCX6" s="25"/>
      <c r="XDB6" s="25"/>
      <c r="XDG6" s="25"/>
      <c r="XDK6" s="25"/>
      <c r="XDO6" s="25"/>
      <c r="XDS6" s="25"/>
      <c r="XDV6" s="25"/>
      <c r="XDY6" s="25"/>
      <c r="XEB6" s="25"/>
      <c r="XEG6" s="25"/>
      <c r="XEL6" s="25"/>
    </row>
    <row r="7" spans="1:1014 1031:2048 2053:3072 3076:4081 4097:5118 5122:6137 6156:7167 7169:8179 8198:9215 9220:10235 10242:11261 11267:12286 12290:13309 13313:14331 14348:16366" s="21" customFormat="1" x14ac:dyDescent="0.25">
      <c r="A7" s="127" t="s">
        <v>200</v>
      </c>
      <c r="B7" s="22" t="s">
        <v>201</v>
      </c>
      <c r="C7" s="22" t="s">
        <v>198</v>
      </c>
      <c r="D7" s="22" t="s">
        <v>199</v>
      </c>
      <c r="E7" s="22">
        <v>20.72</v>
      </c>
      <c r="F7" s="23">
        <v>5.2</v>
      </c>
      <c r="G7" s="21">
        <v>0</v>
      </c>
      <c r="H7" s="21">
        <v>0</v>
      </c>
      <c r="I7" s="21">
        <v>0</v>
      </c>
      <c r="J7" s="21">
        <v>3.2</v>
      </c>
      <c r="K7" s="21">
        <v>1.6</v>
      </c>
      <c r="L7" s="21">
        <v>0.4</v>
      </c>
      <c r="M7" s="23">
        <v>81.3</v>
      </c>
      <c r="N7" s="21">
        <v>86.5</v>
      </c>
      <c r="O7" s="21">
        <v>94</v>
      </c>
      <c r="P7" s="24"/>
      <c r="Q7" s="25"/>
      <c r="R7" s="21">
        <v>0</v>
      </c>
      <c r="S7" s="21">
        <v>0</v>
      </c>
      <c r="T7" s="21">
        <v>0</v>
      </c>
      <c r="U7" s="21">
        <v>0</v>
      </c>
      <c r="V7" s="25"/>
      <c r="W7" s="21">
        <v>0</v>
      </c>
      <c r="X7" s="21">
        <v>0</v>
      </c>
      <c r="Y7" s="21">
        <v>0</v>
      </c>
      <c r="Z7" s="25"/>
      <c r="AA7" s="21">
        <v>0</v>
      </c>
      <c r="AB7" s="25"/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5"/>
      <c r="AS7" s="21">
        <v>0</v>
      </c>
      <c r="AT7" s="21">
        <v>0</v>
      </c>
      <c r="AU7" s="21">
        <v>0</v>
      </c>
      <c r="AV7" s="21">
        <v>0</v>
      </c>
      <c r="AW7" s="25"/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4"/>
      <c r="BO7" s="25"/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5"/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5"/>
      <c r="CO7" s="21">
        <v>0</v>
      </c>
      <c r="CP7" s="21">
        <v>0</v>
      </c>
      <c r="CQ7" s="21">
        <v>0</v>
      </c>
      <c r="CR7" s="25"/>
      <c r="CS7" s="21">
        <v>0</v>
      </c>
      <c r="CT7" s="21">
        <v>0</v>
      </c>
      <c r="CU7" s="21">
        <v>0</v>
      </c>
      <c r="CV7" s="25"/>
      <c r="CW7" s="21">
        <v>0</v>
      </c>
      <c r="CX7" s="21">
        <v>0</v>
      </c>
      <c r="CY7" s="21">
        <v>0</v>
      </c>
      <c r="CZ7" s="25"/>
      <c r="DA7" s="21">
        <v>0</v>
      </c>
      <c r="DB7" s="21">
        <v>0</v>
      </c>
      <c r="DC7" s="21">
        <v>0</v>
      </c>
      <c r="DD7" s="25"/>
      <c r="DE7" s="21">
        <v>0</v>
      </c>
      <c r="DF7" s="21">
        <v>0</v>
      </c>
      <c r="DG7" s="21">
        <v>0</v>
      </c>
      <c r="DH7" s="24"/>
      <c r="DI7" s="25"/>
      <c r="DJ7" s="25"/>
      <c r="DK7" s="21">
        <v>198110.68</v>
      </c>
      <c r="DL7" s="21">
        <v>0.1</v>
      </c>
      <c r="DM7" s="21">
        <v>0</v>
      </c>
      <c r="DN7" s="25"/>
      <c r="DO7" s="21">
        <v>28.37</v>
      </c>
      <c r="DP7" s="21">
        <v>20.6</v>
      </c>
      <c r="DQ7" s="21">
        <v>0</v>
      </c>
      <c r="DR7" s="21">
        <v>0</v>
      </c>
      <c r="DS7" s="25"/>
      <c r="DT7" s="21">
        <v>0</v>
      </c>
      <c r="DU7" s="21">
        <v>0</v>
      </c>
      <c r="DV7" s="21">
        <v>0</v>
      </c>
      <c r="DW7" s="25"/>
      <c r="DX7" s="21">
        <v>0</v>
      </c>
      <c r="DY7" s="21">
        <v>0</v>
      </c>
      <c r="DZ7" s="21">
        <v>0</v>
      </c>
      <c r="EA7" s="25"/>
      <c r="EB7" s="21">
        <v>0</v>
      </c>
      <c r="EC7" s="21">
        <v>0</v>
      </c>
      <c r="ED7" s="21">
        <v>0</v>
      </c>
      <c r="EE7" s="25"/>
      <c r="EF7" s="21">
        <v>0</v>
      </c>
      <c r="EG7" s="21">
        <v>0</v>
      </c>
      <c r="EH7" s="25"/>
      <c r="EI7" s="21">
        <v>53615.35</v>
      </c>
      <c r="EJ7" s="21">
        <v>663.72</v>
      </c>
      <c r="EK7" s="25"/>
      <c r="EL7" s="21">
        <v>0</v>
      </c>
      <c r="EM7" s="21">
        <v>0</v>
      </c>
      <c r="EN7" s="25"/>
      <c r="EO7" s="21" t="s">
        <v>152</v>
      </c>
      <c r="EP7" s="21">
        <v>275415.43</v>
      </c>
      <c r="EQ7" s="21">
        <v>0</v>
      </c>
      <c r="ER7" s="21">
        <v>29309.83</v>
      </c>
      <c r="ES7" s="25"/>
      <c r="ET7" s="21">
        <v>23837.72</v>
      </c>
      <c r="EU7" s="21">
        <v>2873.88</v>
      </c>
      <c r="EV7" s="21">
        <v>0</v>
      </c>
      <c r="EW7" s="21">
        <v>1052.9100000000001</v>
      </c>
      <c r="EX7" s="25"/>
      <c r="EY7" s="21">
        <v>12440.16</v>
      </c>
      <c r="EZ7" s="21">
        <v>0</v>
      </c>
      <c r="FA7" s="21">
        <v>0</v>
      </c>
      <c r="FB7" s="21">
        <v>0</v>
      </c>
      <c r="FC7" s="21">
        <v>0</v>
      </c>
      <c r="FD7" s="21">
        <v>0</v>
      </c>
      <c r="FE7" s="21">
        <v>20.25</v>
      </c>
      <c r="FF7" s="21">
        <v>2.5</v>
      </c>
      <c r="FG7" s="21">
        <v>0</v>
      </c>
      <c r="FH7" s="21">
        <v>0</v>
      </c>
      <c r="FI7" s="21">
        <v>0</v>
      </c>
      <c r="FJ7" s="21">
        <v>0</v>
      </c>
      <c r="FK7" s="21">
        <v>0</v>
      </c>
      <c r="FL7" s="21">
        <v>0</v>
      </c>
      <c r="FM7" s="21">
        <v>0</v>
      </c>
      <c r="FN7" s="21">
        <v>0</v>
      </c>
      <c r="FO7" s="21">
        <v>0</v>
      </c>
      <c r="FP7" s="21">
        <v>0</v>
      </c>
      <c r="FQ7" s="25"/>
      <c r="FR7" s="21">
        <v>29255.34</v>
      </c>
      <c r="FS7" s="21">
        <v>40.57</v>
      </c>
      <c r="FT7" s="21">
        <v>139.53</v>
      </c>
      <c r="FU7" s="25"/>
      <c r="FV7" s="21">
        <v>0</v>
      </c>
      <c r="FW7" s="21">
        <v>0</v>
      </c>
      <c r="FX7" s="21">
        <v>0</v>
      </c>
      <c r="FY7" s="25"/>
      <c r="FZ7" s="21">
        <v>0</v>
      </c>
      <c r="GA7" s="21">
        <v>0</v>
      </c>
      <c r="GB7" s="21">
        <v>0</v>
      </c>
      <c r="GC7" s="25"/>
      <c r="GD7" s="21">
        <v>0</v>
      </c>
      <c r="GE7" s="21">
        <v>0</v>
      </c>
      <c r="GF7" s="21">
        <v>0</v>
      </c>
      <c r="GG7" s="24"/>
      <c r="GH7" s="25"/>
      <c r="GI7" s="21">
        <v>57.4</v>
      </c>
      <c r="GJ7" s="21">
        <v>0</v>
      </c>
      <c r="GK7" s="21">
        <v>42.6</v>
      </c>
      <c r="GL7" s="127"/>
      <c r="GM7" s="22"/>
      <c r="GN7" s="22"/>
      <c r="GO7" s="22"/>
      <c r="GP7" s="22"/>
      <c r="GQ7" s="23"/>
      <c r="GX7" s="23"/>
      <c r="HA7" s="24"/>
      <c r="HB7" s="25"/>
      <c r="HG7" s="25"/>
      <c r="HK7" s="25"/>
      <c r="HM7" s="25"/>
      <c r="IC7" s="25"/>
      <c r="IH7" s="25"/>
      <c r="IY7" s="24"/>
      <c r="IZ7" s="25"/>
      <c r="JF7" s="25"/>
      <c r="JY7" s="25"/>
      <c r="KC7" s="25"/>
      <c r="KG7" s="25"/>
      <c r="KK7" s="25"/>
      <c r="KO7" s="25"/>
      <c r="KS7" s="24"/>
      <c r="KT7" s="25"/>
      <c r="KU7" s="25"/>
      <c r="KY7" s="25"/>
      <c r="LD7" s="25"/>
      <c r="LH7" s="25"/>
      <c r="LL7" s="25"/>
      <c r="LP7" s="25"/>
      <c r="LS7" s="25"/>
      <c r="LV7" s="25"/>
      <c r="LY7" s="25"/>
      <c r="MD7" s="25"/>
      <c r="MI7" s="25"/>
      <c r="NB7" s="25"/>
      <c r="NF7" s="25"/>
      <c r="NJ7" s="25"/>
      <c r="NN7" s="25"/>
      <c r="NR7" s="24"/>
      <c r="NS7" s="25"/>
      <c r="NW7" s="127"/>
      <c r="NX7" s="22"/>
      <c r="NY7" s="22"/>
      <c r="NZ7" s="22"/>
      <c r="OA7" s="22"/>
      <c r="OB7" s="23"/>
      <c r="OI7" s="23"/>
      <c r="OL7" s="24"/>
      <c r="OM7" s="25"/>
      <c r="OR7" s="25"/>
      <c r="OV7" s="25"/>
      <c r="OX7" s="25"/>
      <c r="PN7" s="25"/>
      <c r="PS7" s="25"/>
      <c r="QJ7" s="24"/>
      <c r="QK7" s="25"/>
      <c r="QQ7" s="25"/>
      <c r="RJ7" s="25"/>
      <c r="RN7" s="25"/>
      <c r="RR7" s="25"/>
      <c r="RV7" s="25"/>
      <c r="RZ7" s="25"/>
      <c r="SD7" s="24"/>
      <c r="SE7" s="25"/>
      <c r="SF7" s="25"/>
      <c r="SJ7" s="25"/>
      <c r="SO7" s="25"/>
      <c r="SS7" s="25"/>
      <c r="SW7" s="25"/>
      <c r="TA7" s="25"/>
      <c r="TD7" s="25"/>
      <c r="TG7" s="25"/>
      <c r="TJ7" s="25"/>
      <c r="TO7" s="25"/>
      <c r="TT7" s="25"/>
      <c r="UM7" s="25"/>
      <c r="UQ7" s="25"/>
      <c r="UU7" s="25"/>
      <c r="UY7" s="25"/>
      <c r="VC7" s="24"/>
      <c r="VD7" s="25"/>
      <c r="VH7" s="127"/>
      <c r="VI7" s="22"/>
      <c r="VJ7" s="22"/>
      <c r="VK7" s="22"/>
      <c r="VL7" s="22"/>
      <c r="VM7" s="23"/>
      <c r="VT7" s="23"/>
      <c r="VW7" s="24"/>
      <c r="VX7" s="25"/>
      <c r="WC7" s="25"/>
      <c r="WG7" s="25"/>
      <c r="WI7" s="25"/>
      <c r="WY7" s="25"/>
      <c r="XD7" s="25"/>
      <c r="XU7" s="24"/>
      <c r="XV7" s="25"/>
      <c r="YB7" s="25"/>
      <c r="YU7" s="25"/>
      <c r="YY7" s="25"/>
      <c r="ZC7" s="25"/>
      <c r="ZG7" s="25"/>
      <c r="ZK7" s="25"/>
      <c r="ZO7" s="24"/>
      <c r="ZP7" s="25"/>
      <c r="ZQ7" s="25"/>
      <c r="ZU7" s="25"/>
      <c r="ZZ7" s="25"/>
      <c r="AAD7" s="25"/>
      <c r="AAH7" s="25"/>
      <c r="AAL7" s="25"/>
      <c r="AAO7" s="25"/>
      <c r="AAR7" s="25"/>
      <c r="AAU7" s="25"/>
      <c r="AAZ7" s="25"/>
      <c r="ABE7" s="25"/>
      <c r="ABX7" s="25"/>
      <c r="ACB7" s="25"/>
      <c r="ACF7" s="25"/>
      <c r="ACJ7" s="25"/>
      <c r="ACN7" s="24"/>
      <c r="ACO7" s="25"/>
      <c r="ACS7" s="127"/>
      <c r="ACT7" s="22"/>
      <c r="ACU7" s="22"/>
      <c r="ACV7" s="22"/>
      <c r="ACW7" s="22"/>
      <c r="ACX7" s="23"/>
      <c r="ADE7" s="23"/>
      <c r="ADH7" s="24"/>
      <c r="ADI7" s="25"/>
      <c r="ADN7" s="25"/>
      <c r="ADR7" s="25"/>
      <c r="ADT7" s="25"/>
      <c r="AEJ7" s="25"/>
      <c r="AEO7" s="25"/>
      <c r="AFF7" s="24"/>
      <c r="AFG7" s="25"/>
      <c r="AFM7" s="25"/>
      <c r="AGF7" s="25"/>
      <c r="AGJ7" s="25"/>
      <c r="AGN7" s="25"/>
      <c r="AGR7" s="25"/>
      <c r="AGV7" s="25"/>
      <c r="AGZ7" s="24"/>
      <c r="AHA7" s="25"/>
      <c r="AHB7" s="25"/>
      <c r="AHF7" s="25"/>
      <c r="AHK7" s="25"/>
      <c r="AHO7" s="25"/>
      <c r="AHS7" s="25"/>
      <c r="AHW7" s="25"/>
      <c r="AHZ7" s="25"/>
      <c r="AIC7" s="25"/>
      <c r="AIF7" s="25"/>
      <c r="AIK7" s="25"/>
      <c r="AIP7" s="25"/>
      <c r="AJI7" s="25"/>
      <c r="AJM7" s="25"/>
      <c r="AJQ7" s="25"/>
      <c r="AJU7" s="25"/>
      <c r="AJY7" s="24"/>
      <c r="AJZ7" s="25"/>
      <c r="AKD7" s="127"/>
      <c r="AKE7" s="22"/>
      <c r="AKF7" s="22"/>
      <c r="AKG7" s="22"/>
      <c r="AKH7" s="22"/>
      <c r="AKI7" s="23"/>
      <c r="AKP7" s="23"/>
      <c r="AKS7" s="24"/>
      <c r="AKT7" s="25"/>
      <c r="AKY7" s="25"/>
      <c r="ALC7" s="25"/>
      <c r="ALE7" s="25"/>
      <c r="ALU7" s="25"/>
      <c r="ALZ7" s="25"/>
      <c r="AMQ7" s="24"/>
      <c r="AMR7" s="25"/>
      <c r="AMX7" s="25"/>
      <c r="ANQ7" s="25"/>
      <c r="ANU7" s="25"/>
      <c r="ANY7" s="25"/>
      <c r="AOC7" s="25"/>
      <c r="AOG7" s="25"/>
      <c r="AOK7" s="24"/>
      <c r="AOL7" s="25"/>
      <c r="AOM7" s="25"/>
      <c r="AOQ7" s="25"/>
      <c r="AOV7" s="25"/>
      <c r="AOZ7" s="25"/>
      <c r="APD7" s="25"/>
      <c r="APH7" s="25"/>
      <c r="APK7" s="25"/>
      <c r="APN7" s="25"/>
      <c r="APQ7" s="25"/>
      <c r="APV7" s="25"/>
      <c r="AQA7" s="25"/>
      <c r="AQT7" s="25"/>
      <c r="AQX7" s="25"/>
      <c r="ARB7" s="25"/>
      <c r="ARF7" s="25"/>
      <c r="ARJ7" s="24"/>
      <c r="ARK7" s="25"/>
      <c r="ARO7" s="127"/>
      <c r="ARP7" s="22"/>
      <c r="ARQ7" s="22"/>
      <c r="ARR7" s="22"/>
      <c r="ARS7" s="22"/>
      <c r="ART7" s="23"/>
      <c r="ASA7" s="23"/>
      <c r="ASD7" s="24"/>
      <c r="ASE7" s="25"/>
      <c r="ASJ7" s="25"/>
      <c r="ASN7" s="25"/>
      <c r="ASP7" s="25"/>
      <c r="ATF7" s="25"/>
      <c r="ATK7" s="25"/>
      <c r="AUB7" s="24"/>
      <c r="AUC7" s="25"/>
      <c r="AUI7" s="25"/>
      <c r="AVB7" s="25"/>
      <c r="AVF7" s="25"/>
      <c r="AVJ7" s="25"/>
      <c r="AVN7" s="25"/>
      <c r="AVR7" s="25"/>
      <c r="AVV7" s="24"/>
      <c r="AVW7" s="25"/>
      <c r="AVX7" s="25"/>
      <c r="AWB7" s="25"/>
      <c r="AWG7" s="25"/>
      <c r="AWK7" s="25"/>
      <c r="AWO7" s="25"/>
      <c r="AWS7" s="25"/>
      <c r="AWV7" s="25"/>
      <c r="AWY7" s="25"/>
      <c r="AXB7" s="25"/>
      <c r="AXG7" s="25"/>
      <c r="AXL7" s="25"/>
      <c r="AYE7" s="25"/>
      <c r="AYI7" s="25"/>
      <c r="AYM7" s="25"/>
      <c r="AYQ7" s="25"/>
      <c r="AYU7" s="24"/>
      <c r="AYV7" s="25"/>
      <c r="AYZ7" s="127"/>
      <c r="AZA7" s="22"/>
      <c r="AZB7" s="22"/>
      <c r="AZC7" s="22"/>
      <c r="AZD7" s="22"/>
      <c r="AZE7" s="23"/>
      <c r="AZL7" s="23"/>
      <c r="AZO7" s="24"/>
      <c r="AZP7" s="25"/>
      <c r="AZU7" s="25"/>
      <c r="AZY7" s="25"/>
      <c r="BAA7" s="25"/>
      <c r="BAQ7" s="25"/>
      <c r="BAV7" s="25"/>
      <c r="BBM7" s="24"/>
      <c r="BBN7" s="25"/>
      <c r="BBT7" s="25"/>
      <c r="BCM7" s="25"/>
      <c r="BCQ7" s="25"/>
      <c r="BCU7" s="25"/>
      <c r="BCY7" s="25"/>
      <c r="BDC7" s="25"/>
      <c r="BDG7" s="24"/>
      <c r="BDH7" s="25"/>
      <c r="BDI7" s="25"/>
      <c r="BDM7" s="25"/>
      <c r="BDR7" s="25"/>
      <c r="BDV7" s="25"/>
      <c r="BDZ7" s="25"/>
      <c r="BED7" s="25"/>
      <c r="BEG7" s="25"/>
      <c r="BEJ7" s="25"/>
      <c r="BEM7" s="25"/>
      <c r="BER7" s="25"/>
      <c r="BEW7" s="25"/>
      <c r="BFP7" s="25"/>
      <c r="BFT7" s="25"/>
      <c r="BFX7" s="25"/>
      <c r="BGB7" s="25"/>
      <c r="BGF7" s="24"/>
      <c r="BGG7" s="25"/>
      <c r="BGK7" s="127"/>
      <c r="BGL7" s="22"/>
      <c r="BGM7" s="22"/>
      <c r="BGN7" s="22"/>
      <c r="BGO7" s="22"/>
      <c r="BGP7" s="23"/>
      <c r="BGW7" s="23"/>
      <c r="BGZ7" s="24"/>
      <c r="BHA7" s="25"/>
      <c r="BHF7" s="25"/>
      <c r="BHJ7" s="25"/>
      <c r="BHL7" s="25"/>
      <c r="BIB7" s="25"/>
      <c r="BIG7" s="25"/>
      <c r="BIX7" s="24"/>
      <c r="BIY7" s="25"/>
      <c r="BJE7" s="25"/>
      <c r="BJX7" s="25"/>
      <c r="BKB7" s="25"/>
      <c r="BKF7" s="25"/>
      <c r="BKJ7" s="25"/>
      <c r="BKN7" s="25"/>
      <c r="BKR7" s="24"/>
      <c r="BKS7" s="25"/>
      <c r="BKT7" s="25"/>
      <c r="BKX7" s="25"/>
      <c r="BLC7" s="25"/>
      <c r="BLG7" s="25"/>
      <c r="BLK7" s="25"/>
      <c r="BLO7" s="25"/>
      <c r="BLR7" s="25"/>
      <c r="BLU7" s="25"/>
      <c r="BLX7" s="25"/>
      <c r="BMC7" s="25"/>
      <c r="BMH7" s="25"/>
      <c r="BNA7" s="25"/>
      <c r="BNE7" s="25"/>
      <c r="BNI7" s="25"/>
      <c r="BNM7" s="25"/>
      <c r="BNQ7" s="24"/>
      <c r="BNR7" s="25"/>
      <c r="BNV7" s="127"/>
      <c r="BNW7" s="22"/>
      <c r="BNX7" s="22"/>
      <c r="BNY7" s="22"/>
      <c r="BNZ7" s="22"/>
      <c r="BOA7" s="23"/>
      <c r="BOH7" s="23"/>
      <c r="BOK7" s="24"/>
      <c r="BOL7" s="25"/>
      <c r="BOQ7" s="25"/>
      <c r="BOU7" s="25"/>
      <c r="BOW7" s="25"/>
      <c r="BPM7" s="25"/>
      <c r="BPR7" s="25"/>
      <c r="BQI7" s="24"/>
      <c r="BQJ7" s="25"/>
      <c r="BQP7" s="25"/>
      <c r="BRI7" s="25"/>
      <c r="BRM7" s="25"/>
      <c r="BRQ7" s="25"/>
      <c r="BRU7" s="25"/>
      <c r="BRY7" s="25"/>
      <c r="BSC7" s="24"/>
      <c r="BSD7" s="25"/>
      <c r="BSE7" s="25"/>
      <c r="BSI7" s="25"/>
      <c r="BSN7" s="25"/>
      <c r="BSR7" s="25"/>
      <c r="BSV7" s="25"/>
      <c r="BSZ7" s="25"/>
      <c r="BTC7" s="25"/>
      <c r="BTF7" s="25"/>
      <c r="BTI7" s="25"/>
      <c r="BTN7" s="25"/>
      <c r="BTS7" s="25"/>
      <c r="BUL7" s="25"/>
      <c r="BUP7" s="25"/>
      <c r="BUT7" s="25"/>
      <c r="BUX7" s="25"/>
      <c r="BVB7" s="24"/>
      <c r="BVC7" s="25"/>
      <c r="BVG7" s="127"/>
      <c r="BVH7" s="22"/>
      <c r="BVI7" s="22"/>
      <c r="BVJ7" s="22"/>
      <c r="BVK7" s="22"/>
      <c r="BVL7" s="23"/>
      <c r="BVS7" s="23"/>
      <c r="BVV7" s="24"/>
      <c r="BVW7" s="25"/>
      <c r="BWB7" s="25"/>
      <c r="BWF7" s="25"/>
      <c r="BWH7" s="25"/>
      <c r="BWX7" s="25"/>
      <c r="BXC7" s="25"/>
      <c r="BXT7" s="24"/>
      <c r="BXU7" s="25"/>
      <c r="BYA7" s="25"/>
      <c r="BYT7" s="25"/>
      <c r="BYX7" s="25"/>
      <c r="BZB7" s="25"/>
      <c r="BZF7" s="25"/>
      <c r="BZJ7" s="25"/>
      <c r="BZN7" s="24"/>
      <c r="BZO7" s="25"/>
      <c r="BZP7" s="25"/>
      <c r="BZT7" s="25"/>
      <c r="BZY7" s="25"/>
      <c r="CAC7" s="25"/>
      <c r="CAG7" s="25"/>
      <c r="CAK7" s="25"/>
      <c r="CAN7" s="25"/>
      <c r="CAQ7" s="25"/>
      <c r="CAT7" s="25"/>
      <c r="CAY7" s="25"/>
      <c r="CBD7" s="25"/>
      <c r="CBW7" s="25"/>
      <c r="CCA7" s="25"/>
      <c r="CCE7" s="25"/>
      <c r="CCI7" s="25"/>
      <c r="CCM7" s="24"/>
      <c r="CCN7" s="25"/>
      <c r="CCR7" s="127"/>
      <c r="CCS7" s="22"/>
      <c r="CCT7" s="22"/>
      <c r="CCU7" s="22"/>
      <c r="CCV7" s="22"/>
      <c r="CCW7" s="23"/>
      <c r="CDD7" s="23"/>
      <c r="CDG7" s="24"/>
      <c r="CDH7" s="25"/>
      <c r="CDM7" s="25"/>
      <c r="CDQ7" s="25"/>
      <c r="CDS7" s="25"/>
      <c r="CEI7" s="25"/>
      <c r="CEN7" s="25"/>
      <c r="CFE7" s="24"/>
      <c r="CFF7" s="25"/>
      <c r="CFL7" s="25"/>
      <c r="CGE7" s="25"/>
      <c r="CGI7" s="25"/>
      <c r="CGM7" s="25"/>
      <c r="CGQ7" s="25"/>
      <c r="CGU7" s="25"/>
      <c r="CGY7" s="24"/>
      <c r="CGZ7" s="25"/>
      <c r="CHA7" s="25"/>
      <c r="CHE7" s="25"/>
      <c r="CHJ7" s="25"/>
      <c r="CHN7" s="25"/>
      <c r="CHR7" s="25"/>
      <c r="CHV7" s="25"/>
      <c r="CHY7" s="25"/>
      <c r="CIB7" s="25"/>
      <c r="CIE7" s="25"/>
      <c r="CIJ7" s="25"/>
      <c r="CIO7" s="25"/>
      <c r="CJH7" s="25"/>
      <c r="CJL7" s="25"/>
      <c r="CJP7" s="25"/>
      <c r="CJT7" s="25"/>
      <c r="CJX7" s="24"/>
      <c r="CJY7" s="25"/>
      <c r="CKC7" s="127"/>
      <c r="CKD7" s="22"/>
      <c r="CKE7" s="22"/>
      <c r="CKF7" s="22"/>
      <c r="CKG7" s="22"/>
      <c r="CKH7" s="23"/>
      <c r="CKO7" s="23"/>
      <c r="CKR7" s="24"/>
      <c r="CKS7" s="25"/>
      <c r="CKX7" s="25"/>
      <c r="CLB7" s="25"/>
      <c r="CLD7" s="25"/>
      <c r="CLT7" s="25"/>
      <c r="CLY7" s="25"/>
      <c r="CMP7" s="24"/>
      <c r="CMQ7" s="25"/>
      <c r="CMW7" s="25"/>
      <c r="CNP7" s="25"/>
      <c r="CNT7" s="25"/>
      <c r="CNX7" s="25"/>
      <c r="COB7" s="25"/>
      <c r="COF7" s="25"/>
      <c r="COJ7" s="24"/>
      <c r="COK7" s="25"/>
      <c r="COL7" s="25"/>
      <c r="COP7" s="25"/>
      <c r="COU7" s="25"/>
      <c r="COY7" s="25"/>
      <c r="CPC7" s="25"/>
      <c r="CPG7" s="25"/>
      <c r="CPJ7" s="25"/>
      <c r="CPM7" s="25"/>
      <c r="CPP7" s="25"/>
      <c r="CPU7" s="25"/>
      <c r="CPZ7" s="25"/>
      <c r="CQS7" s="25"/>
      <c r="CQW7" s="25"/>
      <c r="CRA7" s="25"/>
      <c r="CRE7" s="25"/>
      <c r="CRI7" s="24"/>
      <c r="CRJ7" s="25"/>
      <c r="CRN7" s="127"/>
      <c r="CRO7" s="22"/>
      <c r="CRP7" s="22"/>
      <c r="CRQ7" s="22"/>
      <c r="CRR7" s="22"/>
      <c r="CRS7" s="23"/>
      <c r="CRZ7" s="23"/>
      <c r="CSC7" s="24"/>
      <c r="CSD7" s="25"/>
      <c r="CSI7" s="25"/>
      <c r="CSM7" s="25"/>
      <c r="CSO7" s="25"/>
      <c r="CTE7" s="25"/>
      <c r="CTJ7" s="25"/>
      <c r="CUA7" s="24"/>
      <c r="CUB7" s="25"/>
      <c r="CUH7" s="25"/>
      <c r="CVA7" s="25"/>
      <c r="CVE7" s="25"/>
      <c r="CVI7" s="25"/>
      <c r="CVM7" s="25"/>
      <c r="CVQ7" s="25"/>
      <c r="CVU7" s="24"/>
      <c r="CVV7" s="25"/>
      <c r="CVW7" s="25"/>
      <c r="CWA7" s="25"/>
      <c r="CWF7" s="25"/>
      <c r="CWJ7" s="25"/>
      <c r="CWN7" s="25"/>
      <c r="CWR7" s="25"/>
      <c r="CWU7" s="25"/>
      <c r="CWX7" s="25"/>
      <c r="CXA7" s="25"/>
      <c r="CXF7" s="25"/>
      <c r="CXK7" s="25"/>
      <c r="CYD7" s="25"/>
      <c r="CYH7" s="25"/>
      <c r="CYL7" s="25"/>
      <c r="CYP7" s="25"/>
      <c r="CYT7" s="24"/>
      <c r="CYU7" s="25"/>
      <c r="CYY7" s="127"/>
      <c r="CYZ7" s="22"/>
      <c r="CZA7" s="22"/>
      <c r="CZB7" s="22"/>
      <c r="CZC7" s="22"/>
      <c r="CZD7" s="23"/>
      <c r="CZK7" s="23"/>
      <c r="CZN7" s="24"/>
      <c r="CZO7" s="25"/>
      <c r="CZT7" s="25"/>
      <c r="CZX7" s="25"/>
      <c r="CZZ7" s="25"/>
      <c r="DAP7" s="25"/>
      <c r="DAU7" s="25"/>
      <c r="DBL7" s="24"/>
      <c r="DBM7" s="25"/>
      <c r="DBS7" s="25"/>
      <c r="DCL7" s="25"/>
      <c r="DCP7" s="25"/>
      <c r="DCT7" s="25"/>
      <c r="DCX7" s="25"/>
      <c r="DDB7" s="25"/>
      <c r="DDF7" s="24"/>
      <c r="DDG7" s="25"/>
      <c r="DDH7" s="25"/>
      <c r="DDL7" s="25"/>
      <c r="DDQ7" s="25"/>
      <c r="DDU7" s="25"/>
      <c r="DDY7" s="25"/>
      <c r="DEC7" s="25"/>
      <c r="DEF7" s="25"/>
      <c r="DEI7" s="25"/>
      <c r="DEL7" s="25"/>
      <c r="DEQ7" s="25"/>
      <c r="DEV7" s="25"/>
      <c r="DFO7" s="25"/>
      <c r="DFS7" s="25"/>
      <c r="DFW7" s="25"/>
      <c r="DGA7" s="25"/>
      <c r="DGE7" s="24"/>
      <c r="DGF7" s="25"/>
      <c r="DGJ7" s="127"/>
      <c r="DGK7" s="22"/>
      <c r="DGL7" s="22"/>
      <c r="DGM7" s="22"/>
      <c r="DGN7" s="22"/>
      <c r="DGO7" s="23"/>
      <c r="DGV7" s="23"/>
      <c r="DGY7" s="24"/>
      <c r="DGZ7" s="25"/>
      <c r="DHE7" s="25"/>
      <c r="DHI7" s="25"/>
      <c r="DHK7" s="25"/>
      <c r="DIA7" s="25"/>
      <c r="DIF7" s="25"/>
      <c r="DIW7" s="24"/>
      <c r="DIX7" s="25"/>
      <c r="DJD7" s="25"/>
      <c r="DJW7" s="25"/>
      <c r="DKA7" s="25"/>
      <c r="DKE7" s="25"/>
      <c r="DKI7" s="25"/>
      <c r="DKM7" s="25"/>
      <c r="DKQ7" s="24"/>
      <c r="DKR7" s="25"/>
      <c r="DKS7" s="25"/>
      <c r="DKW7" s="25"/>
      <c r="DLB7" s="25"/>
      <c r="DLF7" s="25"/>
      <c r="DLJ7" s="25"/>
      <c r="DLN7" s="25"/>
      <c r="DLQ7" s="25"/>
      <c r="DLT7" s="25"/>
      <c r="DLW7" s="25"/>
      <c r="DMB7" s="25"/>
      <c r="DMG7" s="25"/>
      <c r="DMZ7" s="25"/>
      <c r="DND7" s="25"/>
      <c r="DNH7" s="25"/>
      <c r="DNL7" s="25"/>
      <c r="DNP7" s="24"/>
      <c r="DNQ7" s="25"/>
      <c r="DNU7" s="127"/>
      <c r="DNV7" s="22"/>
      <c r="DNW7" s="22"/>
      <c r="DNX7" s="22"/>
      <c r="DNY7" s="22"/>
      <c r="DNZ7" s="23"/>
      <c r="DOG7" s="23"/>
      <c r="DOJ7" s="24"/>
      <c r="DOK7" s="25"/>
      <c r="DOP7" s="25"/>
      <c r="DOT7" s="25"/>
      <c r="DOV7" s="25"/>
      <c r="DPL7" s="25"/>
      <c r="DPQ7" s="25"/>
      <c r="DQH7" s="24"/>
      <c r="DQI7" s="25"/>
      <c r="DQO7" s="25"/>
      <c r="DRH7" s="25"/>
      <c r="DRL7" s="25"/>
      <c r="DRP7" s="25"/>
      <c r="DRT7" s="25"/>
      <c r="DRX7" s="25"/>
      <c r="DSB7" s="24"/>
      <c r="DSC7" s="25"/>
      <c r="DSD7" s="25"/>
      <c r="DSH7" s="25"/>
      <c r="DSM7" s="25"/>
      <c r="DSQ7" s="25"/>
      <c r="DSU7" s="25"/>
      <c r="DSY7" s="25"/>
      <c r="DTB7" s="25"/>
      <c r="DTE7" s="25"/>
      <c r="DTH7" s="25"/>
      <c r="DTM7" s="25"/>
      <c r="DTR7" s="25"/>
      <c r="DUK7" s="25"/>
      <c r="DUO7" s="25"/>
      <c r="DUS7" s="25"/>
      <c r="DUW7" s="25"/>
      <c r="DVA7" s="24"/>
      <c r="DVB7" s="25"/>
      <c r="DVF7" s="127"/>
      <c r="DVG7" s="22"/>
      <c r="DVH7" s="22"/>
      <c r="DVI7" s="22"/>
      <c r="DVJ7" s="22"/>
      <c r="DVK7" s="23"/>
      <c r="DVR7" s="23"/>
      <c r="DVU7" s="24"/>
      <c r="DVV7" s="25"/>
      <c r="DWA7" s="25"/>
      <c r="DWE7" s="25"/>
      <c r="DWG7" s="25"/>
      <c r="DWW7" s="25"/>
      <c r="DXB7" s="25"/>
      <c r="DXS7" s="24"/>
      <c r="DXT7" s="25"/>
      <c r="DXZ7" s="25"/>
      <c r="DYS7" s="25"/>
      <c r="DYW7" s="25"/>
      <c r="DZA7" s="25"/>
      <c r="DZE7" s="25"/>
      <c r="DZI7" s="25"/>
      <c r="DZM7" s="24"/>
      <c r="DZN7" s="25"/>
      <c r="DZO7" s="25"/>
      <c r="DZS7" s="25"/>
      <c r="DZX7" s="25"/>
      <c r="EAB7" s="25"/>
      <c r="EAF7" s="25"/>
      <c r="EAJ7" s="25"/>
      <c r="EAM7" s="25"/>
      <c r="EAP7" s="25"/>
      <c r="EAS7" s="25"/>
      <c r="EAX7" s="25"/>
      <c r="EBC7" s="25"/>
      <c r="EBV7" s="25"/>
      <c r="EBZ7" s="25"/>
      <c r="ECD7" s="25"/>
      <c r="ECH7" s="25"/>
      <c r="ECL7" s="24"/>
      <c r="ECM7" s="25"/>
      <c r="ECQ7" s="127"/>
      <c r="ECR7" s="22"/>
      <c r="ECS7" s="22"/>
      <c r="ECT7" s="22"/>
      <c r="ECU7" s="22"/>
      <c r="ECV7" s="23"/>
      <c r="EDC7" s="23"/>
      <c r="EDF7" s="24"/>
      <c r="EDG7" s="25"/>
      <c r="EDL7" s="25"/>
      <c r="EDP7" s="25"/>
      <c r="EDR7" s="25"/>
      <c r="EEH7" s="25"/>
      <c r="EEM7" s="25"/>
      <c r="EFD7" s="24"/>
      <c r="EFE7" s="25"/>
      <c r="EFK7" s="25"/>
      <c r="EGD7" s="25"/>
      <c r="EGH7" s="25"/>
      <c r="EGL7" s="25"/>
      <c r="EGP7" s="25"/>
      <c r="EGT7" s="25"/>
      <c r="EGX7" s="24"/>
      <c r="EGY7" s="25"/>
      <c r="EGZ7" s="25"/>
      <c r="EHD7" s="25"/>
      <c r="EHI7" s="25"/>
      <c r="EHM7" s="25"/>
      <c r="EHQ7" s="25"/>
      <c r="EHU7" s="25"/>
      <c r="EHX7" s="25"/>
      <c r="EIA7" s="25"/>
      <c r="EID7" s="25"/>
      <c r="EII7" s="25"/>
      <c r="EIN7" s="25"/>
      <c r="EJG7" s="25"/>
      <c r="EJK7" s="25"/>
      <c r="EJO7" s="25"/>
      <c r="EJS7" s="25"/>
      <c r="EJW7" s="24"/>
      <c r="EJX7" s="25"/>
      <c r="EKB7" s="127"/>
      <c r="EKC7" s="22"/>
      <c r="EKD7" s="22"/>
      <c r="EKE7" s="22"/>
      <c r="EKF7" s="22"/>
      <c r="EKG7" s="23"/>
      <c r="EKN7" s="23"/>
      <c r="EKQ7" s="24"/>
      <c r="EKR7" s="25"/>
      <c r="EKW7" s="25"/>
      <c r="ELA7" s="25"/>
      <c r="ELC7" s="25"/>
      <c r="ELS7" s="25"/>
      <c r="ELX7" s="25"/>
      <c r="EMO7" s="24"/>
      <c r="EMP7" s="25"/>
      <c r="EMV7" s="25"/>
      <c r="ENO7" s="25"/>
      <c r="ENS7" s="25"/>
      <c r="ENW7" s="25"/>
      <c r="EOA7" s="25"/>
      <c r="EOE7" s="25"/>
      <c r="EOI7" s="24"/>
      <c r="EOJ7" s="25"/>
      <c r="EOK7" s="25"/>
      <c r="EOO7" s="25"/>
      <c r="EOT7" s="25"/>
      <c r="EOX7" s="25"/>
      <c r="EPB7" s="25"/>
      <c r="EPF7" s="25"/>
      <c r="EPI7" s="25"/>
      <c r="EPL7" s="25"/>
      <c r="EPO7" s="25"/>
      <c r="EPT7" s="25"/>
      <c r="EPY7" s="25"/>
      <c r="EQR7" s="25"/>
      <c r="EQV7" s="25"/>
      <c r="EQZ7" s="25"/>
      <c r="ERD7" s="25"/>
      <c r="ERH7" s="24"/>
      <c r="ERI7" s="25"/>
      <c r="ERM7" s="127"/>
      <c r="ERN7" s="22"/>
      <c r="ERO7" s="22"/>
      <c r="ERP7" s="22"/>
      <c r="ERQ7" s="22"/>
      <c r="ERR7" s="23"/>
      <c r="ERY7" s="23"/>
      <c r="ESB7" s="24"/>
      <c r="ESC7" s="25"/>
      <c r="ESH7" s="25"/>
      <c r="ESL7" s="25"/>
      <c r="ESN7" s="25"/>
      <c r="ETD7" s="25"/>
      <c r="ETI7" s="25"/>
      <c r="ETZ7" s="24"/>
      <c r="EUA7" s="25"/>
      <c r="EUG7" s="25"/>
      <c r="EUZ7" s="25"/>
      <c r="EVD7" s="25"/>
      <c r="EVH7" s="25"/>
      <c r="EVL7" s="25"/>
      <c r="EVP7" s="25"/>
      <c r="EVT7" s="24"/>
      <c r="EVU7" s="25"/>
      <c r="EVV7" s="25"/>
      <c r="EVZ7" s="25"/>
      <c r="EWE7" s="25"/>
      <c r="EWI7" s="25"/>
      <c r="EWM7" s="25"/>
      <c r="EWQ7" s="25"/>
      <c r="EWT7" s="25"/>
      <c r="EWW7" s="25"/>
      <c r="EWZ7" s="25"/>
      <c r="EXE7" s="25"/>
      <c r="EXJ7" s="25"/>
      <c r="EYC7" s="25"/>
      <c r="EYG7" s="25"/>
      <c r="EYK7" s="25"/>
      <c r="EYO7" s="25"/>
      <c r="EYS7" s="24"/>
      <c r="EYT7" s="25"/>
      <c r="EYX7" s="127"/>
      <c r="EYY7" s="22"/>
      <c r="EYZ7" s="22"/>
      <c r="EZA7" s="22"/>
      <c r="EZB7" s="22"/>
      <c r="EZC7" s="23"/>
      <c r="EZJ7" s="23"/>
      <c r="EZM7" s="24"/>
      <c r="EZN7" s="25"/>
      <c r="EZS7" s="25"/>
      <c r="EZW7" s="25"/>
      <c r="EZY7" s="25"/>
      <c r="FAO7" s="25"/>
      <c r="FAT7" s="25"/>
      <c r="FBK7" s="24"/>
      <c r="FBL7" s="25"/>
      <c r="FBR7" s="25"/>
      <c r="FCK7" s="25"/>
      <c r="FCO7" s="25"/>
      <c r="FCS7" s="25"/>
      <c r="FCW7" s="25"/>
      <c r="FDA7" s="25"/>
      <c r="FDE7" s="24"/>
      <c r="FDF7" s="25"/>
      <c r="FDG7" s="25"/>
      <c r="FDK7" s="25"/>
      <c r="FDP7" s="25"/>
      <c r="FDT7" s="25"/>
      <c r="FDX7" s="25"/>
      <c r="FEB7" s="25"/>
      <c r="FEE7" s="25"/>
      <c r="FEH7" s="25"/>
      <c r="FEK7" s="25"/>
      <c r="FEP7" s="25"/>
      <c r="FEU7" s="25"/>
      <c r="FFN7" s="25"/>
      <c r="FFR7" s="25"/>
      <c r="FFV7" s="25"/>
      <c r="FFZ7" s="25"/>
      <c r="FGD7" s="24"/>
      <c r="FGE7" s="25"/>
      <c r="FGI7" s="127"/>
      <c r="FGJ7" s="22"/>
      <c r="FGK7" s="22"/>
      <c r="FGL7" s="22"/>
      <c r="FGM7" s="22"/>
      <c r="FGN7" s="23"/>
      <c r="FGU7" s="23"/>
      <c r="FGX7" s="24"/>
      <c r="FGY7" s="25"/>
      <c r="FHD7" s="25"/>
      <c r="FHH7" s="25"/>
      <c r="FHJ7" s="25"/>
      <c r="FHZ7" s="25"/>
      <c r="FIE7" s="25"/>
      <c r="FIV7" s="24"/>
      <c r="FIW7" s="25"/>
      <c r="FJC7" s="25"/>
      <c r="FJV7" s="25"/>
      <c r="FJZ7" s="25"/>
      <c r="FKD7" s="25"/>
      <c r="FKH7" s="25"/>
      <c r="FKL7" s="25"/>
      <c r="FKP7" s="24"/>
      <c r="FKQ7" s="25"/>
      <c r="FKR7" s="25"/>
      <c r="FKV7" s="25"/>
      <c r="FLA7" s="25"/>
      <c r="FLE7" s="25"/>
      <c r="FLI7" s="25"/>
      <c r="FLM7" s="25"/>
      <c r="FLP7" s="25"/>
      <c r="FLS7" s="25"/>
      <c r="FLV7" s="25"/>
      <c r="FMA7" s="25"/>
      <c r="FMF7" s="25"/>
      <c r="FMY7" s="25"/>
      <c r="FNC7" s="25"/>
      <c r="FNG7" s="25"/>
      <c r="FNK7" s="25"/>
      <c r="FNO7" s="24"/>
      <c r="FNP7" s="25"/>
      <c r="FNT7" s="127"/>
      <c r="FNU7" s="22"/>
      <c r="FNV7" s="22"/>
      <c r="FNW7" s="22"/>
      <c r="FNX7" s="22"/>
      <c r="FNY7" s="23"/>
      <c r="FOF7" s="23"/>
      <c r="FOI7" s="24"/>
      <c r="FOJ7" s="25"/>
      <c r="FOO7" s="25"/>
      <c r="FOS7" s="25"/>
      <c r="FOU7" s="25"/>
      <c r="FPK7" s="25"/>
      <c r="FPP7" s="25"/>
      <c r="FQG7" s="24"/>
      <c r="FQH7" s="25"/>
      <c r="FQN7" s="25"/>
      <c r="FRG7" s="25"/>
      <c r="FRK7" s="25"/>
      <c r="FRO7" s="25"/>
      <c r="FRS7" s="25"/>
      <c r="FRW7" s="25"/>
      <c r="FSA7" s="24"/>
      <c r="FSB7" s="25"/>
      <c r="FSC7" s="25"/>
      <c r="FSG7" s="25"/>
      <c r="FSL7" s="25"/>
      <c r="FSP7" s="25"/>
      <c r="FST7" s="25"/>
      <c r="FSX7" s="25"/>
      <c r="FTA7" s="25"/>
      <c r="FTD7" s="25"/>
      <c r="FTG7" s="25"/>
      <c r="FTL7" s="25"/>
      <c r="FTQ7" s="25"/>
      <c r="FUJ7" s="25"/>
      <c r="FUN7" s="25"/>
      <c r="FUR7" s="25"/>
      <c r="FUV7" s="25"/>
      <c r="FUZ7" s="24"/>
      <c r="FVA7" s="25"/>
      <c r="FVE7" s="127"/>
      <c r="FVF7" s="22"/>
      <c r="FVG7" s="22"/>
      <c r="FVH7" s="22"/>
      <c r="FVI7" s="22"/>
      <c r="FVJ7" s="23"/>
      <c r="FVQ7" s="23"/>
      <c r="FVT7" s="24"/>
      <c r="FVU7" s="25"/>
      <c r="FVZ7" s="25"/>
      <c r="FWD7" s="25"/>
      <c r="FWF7" s="25"/>
      <c r="FWV7" s="25"/>
      <c r="FXA7" s="25"/>
      <c r="FXR7" s="24"/>
      <c r="FXS7" s="25"/>
      <c r="FXY7" s="25"/>
      <c r="FYR7" s="25"/>
      <c r="FYV7" s="25"/>
      <c r="FYZ7" s="25"/>
      <c r="FZD7" s="25"/>
      <c r="FZH7" s="25"/>
      <c r="FZL7" s="24"/>
      <c r="FZM7" s="25"/>
      <c r="FZN7" s="25"/>
      <c r="FZR7" s="25"/>
      <c r="FZW7" s="25"/>
      <c r="GAA7" s="25"/>
      <c r="GAE7" s="25"/>
      <c r="GAI7" s="25"/>
      <c r="GAL7" s="25"/>
      <c r="GAO7" s="25"/>
      <c r="GAR7" s="25"/>
      <c r="GAW7" s="25"/>
      <c r="GBB7" s="25"/>
      <c r="GBU7" s="25"/>
      <c r="GBY7" s="25"/>
      <c r="GCC7" s="25"/>
      <c r="GCG7" s="25"/>
      <c r="GCK7" s="24"/>
      <c r="GCL7" s="25"/>
      <c r="GCP7" s="127"/>
      <c r="GCQ7" s="22"/>
      <c r="GCR7" s="22"/>
      <c r="GCS7" s="22"/>
      <c r="GCT7" s="22"/>
      <c r="GCU7" s="23"/>
      <c r="GDB7" s="23"/>
      <c r="GDE7" s="24"/>
      <c r="GDF7" s="25"/>
      <c r="GDK7" s="25"/>
      <c r="GDO7" s="25"/>
      <c r="GDQ7" s="25"/>
      <c r="GEG7" s="25"/>
      <c r="GEL7" s="25"/>
      <c r="GFC7" s="24"/>
      <c r="GFD7" s="25"/>
      <c r="GFJ7" s="25"/>
      <c r="GGC7" s="25"/>
      <c r="GGG7" s="25"/>
      <c r="GGK7" s="25"/>
      <c r="GGO7" s="25"/>
      <c r="GGS7" s="25"/>
      <c r="GGW7" s="24"/>
      <c r="GGX7" s="25"/>
      <c r="GGY7" s="25"/>
      <c r="GHC7" s="25"/>
      <c r="GHH7" s="25"/>
      <c r="GHL7" s="25"/>
      <c r="GHP7" s="25"/>
      <c r="GHT7" s="25"/>
      <c r="GHW7" s="25"/>
      <c r="GHZ7" s="25"/>
      <c r="GIC7" s="25"/>
      <c r="GIH7" s="25"/>
      <c r="GIM7" s="25"/>
      <c r="GJF7" s="25"/>
      <c r="GJJ7" s="25"/>
      <c r="GJN7" s="25"/>
      <c r="GJR7" s="25"/>
      <c r="GJV7" s="24"/>
      <c r="GJW7" s="25"/>
      <c r="GKA7" s="127"/>
      <c r="GKB7" s="22"/>
      <c r="GKC7" s="22"/>
      <c r="GKD7" s="22"/>
      <c r="GKE7" s="22"/>
      <c r="GKF7" s="23"/>
      <c r="GKM7" s="23"/>
      <c r="GKP7" s="24"/>
      <c r="GKQ7" s="25"/>
      <c r="GKV7" s="25"/>
      <c r="GKZ7" s="25"/>
      <c r="GLB7" s="25"/>
      <c r="GLR7" s="25"/>
      <c r="GLW7" s="25"/>
      <c r="GMN7" s="24"/>
      <c r="GMO7" s="25"/>
      <c r="GMU7" s="25"/>
      <c r="GNN7" s="25"/>
      <c r="GNR7" s="25"/>
      <c r="GNV7" s="25"/>
      <c r="GNZ7" s="25"/>
      <c r="GOD7" s="25"/>
      <c r="GOH7" s="24"/>
      <c r="GOI7" s="25"/>
      <c r="GOJ7" s="25"/>
      <c r="GON7" s="25"/>
      <c r="GOS7" s="25"/>
      <c r="GOW7" s="25"/>
      <c r="GPA7" s="25"/>
      <c r="GPE7" s="25"/>
      <c r="GPH7" s="25"/>
      <c r="GPK7" s="25"/>
      <c r="GPN7" s="25"/>
      <c r="GPS7" s="25"/>
      <c r="GPX7" s="25"/>
      <c r="GQQ7" s="25"/>
      <c r="GQU7" s="25"/>
      <c r="GQY7" s="25"/>
      <c r="GRC7" s="25"/>
      <c r="GRG7" s="24"/>
      <c r="GRH7" s="25"/>
      <c r="GRL7" s="127"/>
      <c r="GRM7" s="22"/>
      <c r="GRN7" s="22"/>
      <c r="GRO7" s="22"/>
      <c r="GRP7" s="22"/>
      <c r="GRQ7" s="23"/>
      <c r="GRX7" s="23"/>
      <c r="GSA7" s="24"/>
      <c r="GSB7" s="25"/>
      <c r="GSG7" s="25"/>
      <c r="GSK7" s="25"/>
      <c r="GSM7" s="25"/>
      <c r="GTC7" s="25"/>
      <c r="GTH7" s="25"/>
      <c r="GTY7" s="24"/>
      <c r="GTZ7" s="25"/>
      <c r="GUF7" s="25"/>
      <c r="GUY7" s="25"/>
      <c r="GVC7" s="25"/>
      <c r="GVG7" s="25"/>
      <c r="GVK7" s="25"/>
      <c r="GVO7" s="25"/>
      <c r="GVS7" s="24"/>
      <c r="GVT7" s="25"/>
      <c r="GVU7" s="25"/>
      <c r="GVY7" s="25"/>
      <c r="GWD7" s="25"/>
      <c r="GWH7" s="25"/>
      <c r="GWL7" s="25"/>
      <c r="GWP7" s="25"/>
      <c r="GWS7" s="25"/>
      <c r="GWV7" s="25"/>
      <c r="GWY7" s="25"/>
      <c r="GXD7" s="25"/>
      <c r="GXI7" s="25"/>
      <c r="GYB7" s="25"/>
      <c r="GYF7" s="25"/>
      <c r="GYJ7" s="25"/>
      <c r="GYN7" s="25"/>
      <c r="GYR7" s="24"/>
      <c r="GYS7" s="25"/>
      <c r="GYW7" s="127"/>
      <c r="GYX7" s="22"/>
      <c r="GYY7" s="22"/>
      <c r="GYZ7" s="22"/>
      <c r="GZA7" s="22"/>
      <c r="GZB7" s="23"/>
      <c r="GZI7" s="23"/>
      <c r="GZL7" s="24"/>
      <c r="GZM7" s="25"/>
      <c r="GZR7" s="25"/>
      <c r="GZV7" s="25"/>
      <c r="GZX7" s="25"/>
      <c r="HAN7" s="25"/>
      <c r="HAS7" s="25"/>
      <c r="HBJ7" s="24"/>
      <c r="HBK7" s="25"/>
      <c r="HBQ7" s="25"/>
      <c r="HCJ7" s="25"/>
      <c r="HCN7" s="25"/>
      <c r="HCR7" s="25"/>
      <c r="HCV7" s="25"/>
      <c r="HCZ7" s="25"/>
      <c r="HDD7" s="24"/>
      <c r="HDE7" s="25"/>
      <c r="HDF7" s="25"/>
      <c r="HDJ7" s="25"/>
      <c r="HDO7" s="25"/>
      <c r="HDS7" s="25"/>
      <c r="HDW7" s="25"/>
      <c r="HEA7" s="25"/>
      <c r="HED7" s="25"/>
      <c r="HEG7" s="25"/>
      <c r="HEJ7" s="25"/>
      <c r="HEO7" s="25"/>
      <c r="HET7" s="25"/>
      <c r="HFM7" s="25"/>
      <c r="HFQ7" s="25"/>
      <c r="HFU7" s="25"/>
      <c r="HFY7" s="25"/>
      <c r="HGC7" s="24"/>
      <c r="HGD7" s="25"/>
      <c r="HGH7" s="127"/>
      <c r="HGI7" s="22"/>
      <c r="HGJ7" s="22"/>
      <c r="HGK7" s="22"/>
      <c r="HGL7" s="22"/>
      <c r="HGM7" s="23"/>
      <c r="HGT7" s="23"/>
      <c r="HGW7" s="24"/>
      <c r="HGX7" s="25"/>
      <c r="HHC7" s="25"/>
      <c r="HHG7" s="25"/>
      <c r="HHI7" s="25"/>
      <c r="HHY7" s="25"/>
      <c r="HID7" s="25"/>
      <c r="HIU7" s="24"/>
      <c r="HIV7" s="25"/>
      <c r="HJB7" s="25"/>
      <c r="HJU7" s="25"/>
      <c r="HJY7" s="25"/>
      <c r="HKC7" s="25"/>
      <c r="HKG7" s="25"/>
      <c r="HKK7" s="25"/>
      <c r="HKO7" s="24"/>
      <c r="HKP7" s="25"/>
      <c r="HKQ7" s="25"/>
      <c r="HKU7" s="25"/>
      <c r="HKZ7" s="25"/>
      <c r="HLD7" s="25"/>
      <c r="HLH7" s="25"/>
      <c r="HLL7" s="25"/>
      <c r="HLO7" s="25"/>
      <c r="HLR7" s="25"/>
      <c r="HLU7" s="25"/>
      <c r="HLZ7" s="25"/>
      <c r="HME7" s="25"/>
      <c r="HMX7" s="25"/>
      <c r="HNB7" s="25"/>
      <c r="HNF7" s="25"/>
      <c r="HNJ7" s="25"/>
      <c r="HNN7" s="24"/>
      <c r="HNO7" s="25"/>
      <c r="HNS7" s="127"/>
      <c r="HNT7" s="22"/>
      <c r="HNU7" s="22"/>
      <c r="HNV7" s="22"/>
      <c r="HNW7" s="22"/>
      <c r="HNX7" s="23"/>
      <c r="HOE7" s="23"/>
      <c r="HOH7" s="24"/>
      <c r="HOI7" s="25"/>
      <c r="HON7" s="25"/>
      <c r="HOR7" s="25"/>
      <c r="HOT7" s="25"/>
      <c r="HPJ7" s="25"/>
      <c r="HPO7" s="25"/>
      <c r="HQF7" s="24"/>
      <c r="HQG7" s="25"/>
      <c r="HQM7" s="25"/>
      <c r="HRF7" s="25"/>
      <c r="HRJ7" s="25"/>
      <c r="HRN7" s="25"/>
      <c r="HRR7" s="25"/>
      <c r="HRV7" s="25"/>
      <c r="HRZ7" s="24"/>
      <c r="HSA7" s="25"/>
      <c r="HSB7" s="25"/>
      <c r="HSF7" s="25"/>
      <c r="HSK7" s="25"/>
      <c r="HSO7" s="25"/>
      <c r="HSS7" s="25"/>
      <c r="HSW7" s="25"/>
      <c r="HSZ7" s="25"/>
      <c r="HTC7" s="25"/>
      <c r="HTF7" s="25"/>
      <c r="HTK7" s="25"/>
      <c r="HTP7" s="25"/>
      <c r="HUI7" s="25"/>
      <c r="HUM7" s="25"/>
      <c r="HUQ7" s="25"/>
      <c r="HUU7" s="25"/>
      <c r="HUY7" s="24"/>
      <c r="HUZ7" s="25"/>
      <c r="HVD7" s="127"/>
      <c r="HVE7" s="22"/>
      <c r="HVF7" s="22"/>
      <c r="HVG7" s="22"/>
      <c r="HVH7" s="22"/>
      <c r="HVI7" s="23"/>
      <c r="HVP7" s="23"/>
      <c r="HVS7" s="24"/>
      <c r="HVT7" s="25"/>
      <c r="HVY7" s="25"/>
      <c r="HWC7" s="25"/>
      <c r="HWE7" s="25"/>
      <c r="HWU7" s="25"/>
      <c r="HWZ7" s="25"/>
      <c r="HXQ7" s="24"/>
      <c r="HXR7" s="25"/>
      <c r="HXX7" s="25"/>
      <c r="HYQ7" s="25"/>
      <c r="HYU7" s="25"/>
      <c r="HYY7" s="25"/>
      <c r="HZC7" s="25"/>
      <c r="HZG7" s="25"/>
      <c r="HZK7" s="24"/>
      <c r="HZL7" s="25"/>
      <c r="HZM7" s="25"/>
      <c r="HZQ7" s="25"/>
      <c r="HZV7" s="25"/>
      <c r="HZZ7" s="25"/>
      <c r="IAD7" s="25"/>
      <c r="IAH7" s="25"/>
      <c r="IAK7" s="25"/>
      <c r="IAN7" s="25"/>
      <c r="IAQ7" s="25"/>
      <c r="IAV7" s="25"/>
      <c r="IBA7" s="25"/>
      <c r="IBT7" s="25"/>
      <c r="IBX7" s="25"/>
      <c r="ICB7" s="25"/>
      <c r="ICF7" s="25"/>
      <c r="ICJ7" s="24"/>
      <c r="ICK7" s="25"/>
      <c r="ICO7" s="127"/>
      <c r="ICP7" s="22"/>
      <c r="ICQ7" s="22"/>
      <c r="ICR7" s="22"/>
      <c r="ICS7" s="22"/>
      <c r="ICT7" s="23"/>
      <c r="IDA7" s="23"/>
      <c r="IDD7" s="24"/>
      <c r="IDE7" s="25"/>
      <c r="IDJ7" s="25"/>
      <c r="IDN7" s="25"/>
      <c r="IDP7" s="25"/>
      <c r="IEF7" s="25"/>
      <c r="IEK7" s="25"/>
      <c r="IFB7" s="24"/>
      <c r="IFC7" s="25"/>
      <c r="IFI7" s="25"/>
      <c r="IGB7" s="25"/>
      <c r="IGF7" s="25"/>
      <c r="IGJ7" s="25"/>
      <c r="IGN7" s="25"/>
      <c r="IGR7" s="25"/>
      <c r="IGV7" s="24"/>
      <c r="IGW7" s="25"/>
      <c r="IGX7" s="25"/>
      <c r="IHB7" s="25"/>
      <c r="IHG7" s="25"/>
      <c r="IHK7" s="25"/>
      <c r="IHO7" s="25"/>
      <c r="IHS7" s="25"/>
      <c r="IHV7" s="25"/>
      <c r="IHY7" s="25"/>
      <c r="IIB7" s="25"/>
      <c r="IIG7" s="25"/>
      <c r="IIL7" s="25"/>
      <c r="IJE7" s="25"/>
      <c r="IJI7" s="25"/>
      <c r="IJM7" s="25"/>
      <c r="IJQ7" s="25"/>
      <c r="IJU7" s="24"/>
      <c r="IJV7" s="25"/>
      <c r="IJZ7" s="127"/>
      <c r="IKA7" s="22"/>
      <c r="IKB7" s="22"/>
      <c r="IKC7" s="22"/>
      <c r="IKD7" s="22"/>
      <c r="IKE7" s="23"/>
      <c r="IKL7" s="23"/>
      <c r="IKO7" s="24"/>
      <c r="IKP7" s="25"/>
      <c r="IKU7" s="25"/>
      <c r="IKY7" s="25"/>
      <c r="ILA7" s="25"/>
      <c r="ILQ7" s="25"/>
      <c r="ILV7" s="25"/>
      <c r="IMM7" s="24"/>
      <c r="IMN7" s="25"/>
      <c r="IMT7" s="25"/>
      <c r="INM7" s="25"/>
      <c r="INQ7" s="25"/>
      <c r="INU7" s="25"/>
      <c r="INY7" s="25"/>
      <c r="IOC7" s="25"/>
      <c r="IOG7" s="24"/>
      <c r="IOH7" s="25"/>
      <c r="IOI7" s="25"/>
      <c r="IOM7" s="25"/>
      <c r="IOR7" s="25"/>
      <c r="IOV7" s="25"/>
      <c r="IOZ7" s="25"/>
      <c r="IPD7" s="25"/>
      <c r="IPG7" s="25"/>
      <c r="IPJ7" s="25"/>
      <c r="IPM7" s="25"/>
      <c r="IPR7" s="25"/>
      <c r="IPW7" s="25"/>
      <c r="IQP7" s="25"/>
      <c r="IQT7" s="25"/>
      <c r="IQX7" s="25"/>
      <c r="IRB7" s="25"/>
      <c r="IRF7" s="24"/>
      <c r="IRG7" s="25"/>
      <c r="IRK7" s="127"/>
      <c r="IRL7" s="22"/>
      <c r="IRM7" s="22"/>
      <c r="IRN7" s="22"/>
      <c r="IRO7" s="22"/>
      <c r="IRP7" s="23"/>
      <c r="IRW7" s="23"/>
      <c r="IRZ7" s="24"/>
      <c r="ISA7" s="25"/>
      <c r="ISF7" s="25"/>
      <c r="ISJ7" s="25"/>
      <c r="ISL7" s="25"/>
      <c r="ITB7" s="25"/>
      <c r="ITG7" s="25"/>
      <c r="ITX7" s="24"/>
      <c r="ITY7" s="25"/>
      <c r="IUE7" s="25"/>
      <c r="IUX7" s="25"/>
      <c r="IVB7" s="25"/>
      <c r="IVF7" s="25"/>
      <c r="IVJ7" s="25"/>
      <c r="IVN7" s="25"/>
      <c r="IVR7" s="24"/>
      <c r="IVS7" s="25"/>
      <c r="IVT7" s="25"/>
      <c r="IVX7" s="25"/>
      <c r="IWC7" s="25"/>
      <c r="IWG7" s="25"/>
      <c r="IWK7" s="25"/>
      <c r="IWO7" s="25"/>
      <c r="IWR7" s="25"/>
      <c r="IWU7" s="25"/>
      <c r="IWX7" s="25"/>
      <c r="IXC7" s="25"/>
      <c r="IXH7" s="25"/>
      <c r="IYA7" s="25"/>
      <c r="IYE7" s="25"/>
      <c r="IYI7" s="25"/>
      <c r="IYM7" s="25"/>
      <c r="IYQ7" s="24"/>
      <c r="IYR7" s="25"/>
      <c r="IYV7" s="127"/>
      <c r="IYW7" s="22"/>
      <c r="IYX7" s="22"/>
      <c r="IYY7" s="22"/>
      <c r="IYZ7" s="22"/>
      <c r="IZA7" s="23"/>
      <c r="IZH7" s="23"/>
      <c r="IZK7" s="24"/>
      <c r="IZL7" s="25"/>
      <c r="IZQ7" s="25"/>
      <c r="IZU7" s="25"/>
      <c r="IZW7" s="25"/>
      <c r="JAM7" s="25"/>
      <c r="JAR7" s="25"/>
      <c r="JBI7" s="24"/>
      <c r="JBJ7" s="25"/>
      <c r="JBP7" s="25"/>
      <c r="JCI7" s="25"/>
      <c r="JCM7" s="25"/>
      <c r="JCQ7" s="25"/>
      <c r="JCU7" s="25"/>
      <c r="JCY7" s="25"/>
      <c r="JDC7" s="24"/>
      <c r="JDD7" s="25"/>
      <c r="JDE7" s="25"/>
      <c r="JDI7" s="25"/>
      <c r="JDN7" s="25"/>
      <c r="JDR7" s="25"/>
      <c r="JDV7" s="25"/>
      <c r="JDZ7" s="25"/>
      <c r="JEC7" s="25"/>
      <c r="JEF7" s="25"/>
      <c r="JEI7" s="25"/>
      <c r="JEN7" s="25"/>
      <c r="JES7" s="25"/>
      <c r="JFL7" s="25"/>
      <c r="JFP7" s="25"/>
      <c r="JFT7" s="25"/>
      <c r="JFX7" s="25"/>
      <c r="JGB7" s="24"/>
      <c r="JGC7" s="25"/>
      <c r="JGG7" s="127"/>
      <c r="JGH7" s="22"/>
      <c r="JGI7" s="22"/>
      <c r="JGJ7" s="22"/>
      <c r="JGK7" s="22"/>
      <c r="JGL7" s="23"/>
      <c r="JGS7" s="23"/>
      <c r="JGV7" s="24"/>
      <c r="JGW7" s="25"/>
      <c r="JHB7" s="25"/>
      <c r="JHF7" s="25"/>
      <c r="JHH7" s="25"/>
      <c r="JHX7" s="25"/>
      <c r="JIC7" s="25"/>
      <c r="JIT7" s="24"/>
      <c r="JIU7" s="25"/>
      <c r="JJA7" s="25"/>
      <c r="JJT7" s="25"/>
      <c r="JJX7" s="25"/>
      <c r="JKB7" s="25"/>
      <c r="JKF7" s="25"/>
      <c r="JKJ7" s="25"/>
      <c r="JKN7" s="24"/>
      <c r="JKO7" s="25"/>
      <c r="JKP7" s="25"/>
      <c r="JKT7" s="25"/>
      <c r="JKY7" s="25"/>
      <c r="JLC7" s="25"/>
      <c r="JLG7" s="25"/>
      <c r="JLK7" s="25"/>
      <c r="JLN7" s="25"/>
      <c r="JLQ7" s="25"/>
      <c r="JLT7" s="25"/>
      <c r="JLY7" s="25"/>
      <c r="JMD7" s="25"/>
      <c r="JMW7" s="25"/>
      <c r="JNA7" s="25"/>
      <c r="JNE7" s="25"/>
      <c r="JNI7" s="25"/>
      <c r="JNM7" s="24"/>
      <c r="JNN7" s="25"/>
      <c r="JNR7" s="127"/>
      <c r="JNS7" s="22"/>
      <c r="JNT7" s="22"/>
      <c r="JNU7" s="22"/>
      <c r="JNV7" s="22"/>
      <c r="JNW7" s="23"/>
      <c r="JOD7" s="23"/>
      <c r="JOG7" s="24"/>
      <c r="JOH7" s="25"/>
      <c r="JOM7" s="25"/>
      <c r="JOQ7" s="25"/>
      <c r="JOS7" s="25"/>
      <c r="JPI7" s="25"/>
      <c r="JPN7" s="25"/>
      <c r="JQE7" s="24"/>
      <c r="JQF7" s="25"/>
      <c r="JQL7" s="25"/>
      <c r="JRE7" s="25"/>
      <c r="JRI7" s="25"/>
      <c r="JRM7" s="25"/>
      <c r="JRQ7" s="25"/>
      <c r="JRU7" s="25"/>
      <c r="JRY7" s="24"/>
      <c r="JRZ7" s="25"/>
      <c r="JSA7" s="25"/>
      <c r="JSE7" s="25"/>
      <c r="JSJ7" s="25"/>
      <c r="JSN7" s="25"/>
      <c r="JSR7" s="25"/>
      <c r="JSV7" s="25"/>
      <c r="JSY7" s="25"/>
      <c r="JTB7" s="25"/>
      <c r="JTE7" s="25"/>
      <c r="JTJ7" s="25"/>
      <c r="JTO7" s="25"/>
      <c r="JUH7" s="25"/>
      <c r="JUL7" s="25"/>
      <c r="JUP7" s="25"/>
      <c r="JUT7" s="25"/>
      <c r="JUX7" s="24"/>
      <c r="JUY7" s="25"/>
      <c r="JVC7" s="127"/>
      <c r="JVD7" s="22"/>
      <c r="JVE7" s="22"/>
      <c r="JVF7" s="22"/>
      <c r="JVG7" s="22"/>
      <c r="JVH7" s="23"/>
      <c r="JVO7" s="23"/>
      <c r="JVR7" s="24"/>
      <c r="JVS7" s="25"/>
      <c r="JVX7" s="25"/>
      <c r="JWB7" s="25"/>
      <c r="JWD7" s="25"/>
      <c r="JWT7" s="25"/>
      <c r="JWY7" s="25"/>
      <c r="JXP7" s="24"/>
      <c r="JXQ7" s="25"/>
      <c r="JXW7" s="25"/>
      <c r="JYP7" s="25"/>
      <c r="JYT7" s="25"/>
      <c r="JYX7" s="25"/>
      <c r="JZB7" s="25"/>
      <c r="JZF7" s="25"/>
      <c r="JZJ7" s="24"/>
      <c r="JZK7" s="25"/>
      <c r="JZL7" s="25"/>
      <c r="JZP7" s="25"/>
      <c r="JZU7" s="25"/>
      <c r="JZY7" s="25"/>
      <c r="KAC7" s="25"/>
      <c r="KAG7" s="25"/>
      <c r="KAJ7" s="25"/>
      <c r="KAM7" s="25"/>
      <c r="KAP7" s="25"/>
      <c r="KAU7" s="25"/>
      <c r="KAZ7" s="25"/>
      <c r="KBS7" s="25"/>
      <c r="KBW7" s="25"/>
      <c r="KCA7" s="25"/>
      <c r="KCE7" s="25"/>
      <c r="KCI7" s="24"/>
      <c r="KCJ7" s="25"/>
      <c r="KCN7" s="127"/>
      <c r="KCO7" s="22"/>
      <c r="KCP7" s="22"/>
      <c r="KCQ7" s="22"/>
      <c r="KCR7" s="22"/>
      <c r="KCS7" s="23"/>
      <c r="KCZ7" s="23"/>
      <c r="KDC7" s="24"/>
      <c r="KDD7" s="25"/>
      <c r="KDI7" s="25"/>
      <c r="KDM7" s="25"/>
      <c r="KDO7" s="25"/>
      <c r="KEE7" s="25"/>
      <c r="KEJ7" s="25"/>
      <c r="KFA7" s="24"/>
      <c r="KFB7" s="25"/>
      <c r="KFH7" s="25"/>
      <c r="KGA7" s="25"/>
      <c r="KGE7" s="25"/>
      <c r="KGI7" s="25"/>
      <c r="KGM7" s="25"/>
      <c r="KGQ7" s="25"/>
      <c r="KGU7" s="24"/>
      <c r="KGV7" s="25"/>
      <c r="KGW7" s="25"/>
      <c r="KHA7" s="25"/>
      <c r="KHF7" s="25"/>
      <c r="KHJ7" s="25"/>
      <c r="KHN7" s="25"/>
      <c r="KHR7" s="25"/>
      <c r="KHU7" s="25"/>
      <c r="KHX7" s="25"/>
      <c r="KIA7" s="25"/>
      <c r="KIF7" s="25"/>
      <c r="KIK7" s="25"/>
      <c r="KJD7" s="25"/>
      <c r="KJH7" s="25"/>
      <c r="KJL7" s="25"/>
      <c r="KJP7" s="25"/>
      <c r="KJT7" s="24"/>
      <c r="KJU7" s="25"/>
      <c r="KJY7" s="127"/>
      <c r="KJZ7" s="22"/>
      <c r="KKA7" s="22"/>
      <c r="KKB7" s="22"/>
      <c r="KKC7" s="22"/>
      <c r="KKD7" s="23"/>
      <c r="KKK7" s="23"/>
      <c r="KKN7" s="24"/>
      <c r="KKO7" s="25"/>
      <c r="KKT7" s="25"/>
      <c r="KKX7" s="25"/>
      <c r="KKZ7" s="25"/>
      <c r="KLP7" s="25"/>
      <c r="KLU7" s="25"/>
      <c r="KML7" s="24"/>
      <c r="KMM7" s="25"/>
      <c r="KMS7" s="25"/>
      <c r="KNL7" s="25"/>
      <c r="KNP7" s="25"/>
      <c r="KNT7" s="25"/>
      <c r="KNX7" s="25"/>
      <c r="KOB7" s="25"/>
      <c r="KOF7" s="24"/>
      <c r="KOG7" s="25"/>
      <c r="KOH7" s="25"/>
      <c r="KOL7" s="25"/>
      <c r="KOQ7" s="25"/>
      <c r="KOU7" s="25"/>
      <c r="KOY7" s="25"/>
      <c r="KPC7" s="25"/>
      <c r="KPF7" s="25"/>
      <c r="KPI7" s="25"/>
      <c r="KPL7" s="25"/>
      <c r="KPQ7" s="25"/>
      <c r="KPV7" s="25"/>
      <c r="KQO7" s="25"/>
      <c r="KQS7" s="25"/>
      <c r="KQW7" s="25"/>
      <c r="KRA7" s="25"/>
      <c r="KRE7" s="24"/>
      <c r="KRF7" s="25"/>
      <c r="KRJ7" s="127"/>
      <c r="KRK7" s="22"/>
      <c r="KRL7" s="22"/>
      <c r="KRM7" s="22"/>
      <c r="KRN7" s="22"/>
      <c r="KRO7" s="23"/>
      <c r="KRV7" s="23"/>
      <c r="KRY7" s="24"/>
      <c r="KRZ7" s="25"/>
      <c r="KSE7" s="25"/>
      <c r="KSI7" s="25"/>
      <c r="KSK7" s="25"/>
      <c r="KTA7" s="25"/>
      <c r="KTF7" s="25"/>
      <c r="KTW7" s="24"/>
      <c r="KTX7" s="25"/>
      <c r="KUD7" s="25"/>
      <c r="KUW7" s="25"/>
      <c r="KVA7" s="25"/>
      <c r="KVE7" s="25"/>
      <c r="KVI7" s="25"/>
      <c r="KVM7" s="25"/>
      <c r="KVQ7" s="24"/>
      <c r="KVR7" s="25"/>
      <c r="KVS7" s="25"/>
      <c r="KVW7" s="25"/>
      <c r="KWB7" s="25"/>
      <c r="KWF7" s="25"/>
      <c r="KWJ7" s="25"/>
      <c r="KWN7" s="25"/>
      <c r="KWQ7" s="25"/>
      <c r="KWT7" s="25"/>
      <c r="KWW7" s="25"/>
      <c r="KXB7" s="25"/>
      <c r="KXG7" s="25"/>
      <c r="KXZ7" s="25"/>
      <c r="KYD7" s="25"/>
      <c r="KYH7" s="25"/>
      <c r="KYL7" s="25"/>
      <c r="KYP7" s="24"/>
      <c r="KYQ7" s="25"/>
      <c r="KYU7" s="127"/>
      <c r="KYV7" s="22"/>
      <c r="KYW7" s="22"/>
      <c r="KYX7" s="22"/>
      <c r="KYY7" s="22"/>
      <c r="KYZ7" s="23"/>
      <c r="KZG7" s="23"/>
      <c r="KZJ7" s="24"/>
      <c r="KZK7" s="25"/>
      <c r="KZP7" s="25"/>
      <c r="KZT7" s="25"/>
      <c r="KZV7" s="25"/>
      <c r="LAL7" s="25"/>
      <c r="LAQ7" s="25"/>
      <c r="LBH7" s="24"/>
      <c r="LBI7" s="25"/>
      <c r="LBO7" s="25"/>
      <c r="LCH7" s="25"/>
      <c r="LCL7" s="25"/>
      <c r="LCP7" s="25"/>
      <c r="LCT7" s="25"/>
      <c r="LCX7" s="25"/>
      <c r="LDB7" s="24"/>
      <c r="LDC7" s="25"/>
      <c r="LDD7" s="25"/>
      <c r="LDH7" s="25"/>
      <c r="LDM7" s="25"/>
      <c r="LDQ7" s="25"/>
      <c r="LDU7" s="25"/>
      <c r="LDY7" s="25"/>
      <c r="LEB7" s="25"/>
      <c r="LEE7" s="25"/>
      <c r="LEH7" s="25"/>
      <c r="LEM7" s="25"/>
      <c r="LER7" s="25"/>
      <c r="LFK7" s="25"/>
      <c r="LFO7" s="25"/>
      <c r="LFS7" s="25"/>
      <c r="LFW7" s="25"/>
      <c r="LGA7" s="24"/>
      <c r="LGB7" s="25"/>
      <c r="LGF7" s="127"/>
      <c r="LGG7" s="22"/>
      <c r="LGH7" s="22"/>
      <c r="LGI7" s="22"/>
      <c r="LGJ7" s="22"/>
      <c r="LGK7" s="23"/>
      <c r="LGR7" s="23"/>
      <c r="LGU7" s="24"/>
      <c r="LGV7" s="25"/>
      <c r="LHA7" s="25"/>
      <c r="LHE7" s="25"/>
      <c r="LHG7" s="25"/>
      <c r="LHW7" s="25"/>
      <c r="LIB7" s="25"/>
      <c r="LIS7" s="24"/>
      <c r="LIT7" s="25"/>
      <c r="LIZ7" s="25"/>
      <c r="LJS7" s="25"/>
      <c r="LJW7" s="25"/>
      <c r="LKA7" s="25"/>
      <c r="LKE7" s="25"/>
      <c r="LKI7" s="25"/>
      <c r="LKM7" s="24"/>
      <c r="LKN7" s="25"/>
      <c r="LKO7" s="25"/>
      <c r="LKS7" s="25"/>
      <c r="LKX7" s="25"/>
      <c r="LLB7" s="25"/>
      <c r="LLF7" s="25"/>
      <c r="LLJ7" s="25"/>
      <c r="LLM7" s="25"/>
      <c r="LLP7" s="25"/>
      <c r="LLS7" s="25"/>
      <c r="LLX7" s="25"/>
      <c r="LMC7" s="25"/>
      <c r="LMV7" s="25"/>
      <c r="LMZ7" s="25"/>
      <c r="LND7" s="25"/>
      <c r="LNH7" s="25"/>
      <c r="LNL7" s="24"/>
      <c r="LNM7" s="25"/>
      <c r="LNQ7" s="127"/>
      <c r="LNR7" s="22"/>
      <c r="LNS7" s="22"/>
      <c r="LNT7" s="22"/>
      <c r="LNU7" s="22"/>
      <c r="LNV7" s="23"/>
      <c r="LOC7" s="23"/>
      <c r="LOF7" s="24"/>
      <c r="LOG7" s="25"/>
      <c r="LOL7" s="25"/>
      <c r="LOP7" s="25"/>
      <c r="LOR7" s="25"/>
      <c r="LPH7" s="25"/>
      <c r="LPM7" s="25"/>
      <c r="LQD7" s="24"/>
      <c r="LQE7" s="25"/>
      <c r="LQK7" s="25"/>
      <c r="LRD7" s="25"/>
      <c r="LRH7" s="25"/>
      <c r="LRL7" s="25"/>
      <c r="LRP7" s="25"/>
      <c r="LRT7" s="25"/>
      <c r="LRX7" s="24"/>
      <c r="LRY7" s="25"/>
      <c r="LRZ7" s="25"/>
      <c r="LSD7" s="25"/>
      <c r="LSI7" s="25"/>
      <c r="LSM7" s="25"/>
      <c r="LSQ7" s="25"/>
      <c r="LSU7" s="25"/>
      <c r="LSX7" s="25"/>
      <c r="LTA7" s="25"/>
      <c r="LTD7" s="25"/>
      <c r="LTI7" s="25"/>
      <c r="LTN7" s="25"/>
      <c r="LUG7" s="25"/>
      <c r="LUK7" s="25"/>
      <c r="LUO7" s="25"/>
      <c r="LUS7" s="25"/>
      <c r="LUW7" s="24"/>
      <c r="LUX7" s="25"/>
      <c r="LVB7" s="127"/>
      <c r="LVC7" s="22"/>
      <c r="LVD7" s="22"/>
      <c r="LVE7" s="22"/>
      <c r="LVF7" s="22"/>
      <c r="LVG7" s="23"/>
      <c r="LVN7" s="23"/>
      <c r="LVQ7" s="24"/>
      <c r="LVR7" s="25"/>
      <c r="LVW7" s="25"/>
      <c r="LWA7" s="25"/>
      <c r="LWC7" s="25"/>
      <c r="LWS7" s="25"/>
      <c r="LWX7" s="25"/>
      <c r="LXO7" s="24"/>
      <c r="LXP7" s="25"/>
      <c r="LXV7" s="25"/>
      <c r="LYO7" s="25"/>
      <c r="LYS7" s="25"/>
      <c r="LYW7" s="25"/>
      <c r="LZA7" s="25"/>
      <c r="LZE7" s="25"/>
      <c r="LZI7" s="24"/>
      <c r="LZJ7" s="25"/>
      <c r="LZK7" s="25"/>
      <c r="LZO7" s="25"/>
      <c r="LZT7" s="25"/>
      <c r="LZX7" s="25"/>
      <c r="MAB7" s="25"/>
      <c r="MAF7" s="25"/>
      <c r="MAI7" s="25"/>
      <c r="MAL7" s="25"/>
      <c r="MAO7" s="25"/>
      <c r="MAT7" s="25"/>
      <c r="MAY7" s="25"/>
      <c r="MBR7" s="25"/>
      <c r="MBV7" s="25"/>
      <c r="MBZ7" s="25"/>
      <c r="MCD7" s="25"/>
      <c r="MCH7" s="24"/>
      <c r="MCI7" s="25"/>
      <c r="MCM7" s="127"/>
      <c r="MCN7" s="22"/>
      <c r="MCO7" s="22"/>
      <c r="MCP7" s="22"/>
      <c r="MCQ7" s="22"/>
      <c r="MCR7" s="23"/>
      <c r="MCY7" s="23"/>
      <c r="MDB7" s="24"/>
      <c r="MDC7" s="25"/>
      <c r="MDH7" s="25"/>
      <c r="MDL7" s="25"/>
      <c r="MDN7" s="25"/>
      <c r="MED7" s="25"/>
      <c r="MEI7" s="25"/>
      <c r="MEZ7" s="24"/>
      <c r="MFA7" s="25"/>
      <c r="MFG7" s="25"/>
      <c r="MFZ7" s="25"/>
      <c r="MGD7" s="25"/>
      <c r="MGH7" s="25"/>
      <c r="MGL7" s="25"/>
      <c r="MGP7" s="25"/>
      <c r="MGT7" s="24"/>
      <c r="MGU7" s="25"/>
      <c r="MGV7" s="25"/>
      <c r="MGZ7" s="25"/>
      <c r="MHE7" s="25"/>
      <c r="MHI7" s="25"/>
      <c r="MHM7" s="25"/>
      <c r="MHQ7" s="25"/>
      <c r="MHT7" s="25"/>
      <c r="MHW7" s="25"/>
      <c r="MHZ7" s="25"/>
      <c r="MIE7" s="25"/>
      <c r="MIJ7" s="25"/>
      <c r="MJC7" s="25"/>
      <c r="MJG7" s="25"/>
      <c r="MJK7" s="25"/>
      <c r="MJO7" s="25"/>
      <c r="MJS7" s="24"/>
      <c r="MJT7" s="25"/>
      <c r="MJX7" s="127"/>
      <c r="MJY7" s="22"/>
      <c r="MJZ7" s="22"/>
      <c r="MKA7" s="22"/>
      <c r="MKB7" s="22"/>
      <c r="MKC7" s="23"/>
      <c r="MKJ7" s="23"/>
      <c r="MKM7" s="24"/>
      <c r="MKN7" s="25"/>
      <c r="MKS7" s="25"/>
      <c r="MKW7" s="25"/>
      <c r="MKY7" s="25"/>
      <c r="MLO7" s="25"/>
      <c r="MLT7" s="25"/>
      <c r="MMK7" s="24"/>
      <c r="MML7" s="25"/>
      <c r="MMR7" s="25"/>
      <c r="MNK7" s="25"/>
      <c r="MNO7" s="25"/>
      <c r="MNS7" s="25"/>
      <c r="MNW7" s="25"/>
      <c r="MOA7" s="25"/>
      <c r="MOE7" s="24"/>
      <c r="MOF7" s="25"/>
      <c r="MOG7" s="25"/>
      <c r="MOK7" s="25"/>
      <c r="MOP7" s="25"/>
      <c r="MOT7" s="25"/>
      <c r="MOX7" s="25"/>
      <c r="MPB7" s="25"/>
      <c r="MPE7" s="25"/>
      <c r="MPH7" s="25"/>
      <c r="MPK7" s="25"/>
      <c r="MPP7" s="25"/>
      <c r="MPU7" s="25"/>
      <c r="MQN7" s="25"/>
      <c r="MQR7" s="25"/>
      <c r="MQV7" s="25"/>
      <c r="MQZ7" s="25"/>
      <c r="MRD7" s="24"/>
      <c r="MRE7" s="25"/>
      <c r="MRI7" s="127"/>
      <c r="MRJ7" s="22"/>
      <c r="MRK7" s="22"/>
      <c r="MRL7" s="22"/>
      <c r="MRM7" s="22"/>
      <c r="MRN7" s="23"/>
      <c r="MRU7" s="23"/>
      <c r="MRX7" s="24"/>
      <c r="MRY7" s="25"/>
      <c r="MSD7" s="25"/>
      <c r="MSH7" s="25"/>
      <c r="MSJ7" s="25"/>
      <c r="MSZ7" s="25"/>
      <c r="MTE7" s="25"/>
      <c r="MTV7" s="24"/>
      <c r="MTW7" s="25"/>
      <c r="MUC7" s="25"/>
      <c r="MUV7" s="25"/>
      <c r="MUZ7" s="25"/>
      <c r="MVD7" s="25"/>
      <c r="MVH7" s="25"/>
      <c r="MVL7" s="25"/>
      <c r="MVP7" s="24"/>
      <c r="MVQ7" s="25"/>
      <c r="MVR7" s="25"/>
      <c r="MVV7" s="25"/>
      <c r="MWA7" s="25"/>
      <c r="MWE7" s="25"/>
      <c r="MWI7" s="25"/>
      <c r="MWM7" s="25"/>
      <c r="MWP7" s="25"/>
      <c r="MWS7" s="25"/>
      <c r="MWV7" s="25"/>
      <c r="MXA7" s="25"/>
      <c r="MXF7" s="25"/>
      <c r="MXY7" s="25"/>
      <c r="MYC7" s="25"/>
      <c r="MYG7" s="25"/>
      <c r="MYK7" s="25"/>
      <c r="MYO7" s="24"/>
      <c r="MYP7" s="25"/>
      <c r="MYT7" s="127"/>
      <c r="MYU7" s="22"/>
      <c r="MYV7" s="22"/>
      <c r="MYW7" s="22"/>
      <c r="MYX7" s="22"/>
      <c r="MYY7" s="23"/>
      <c r="MZF7" s="23"/>
      <c r="MZI7" s="24"/>
      <c r="MZJ7" s="25"/>
      <c r="MZO7" s="25"/>
      <c r="MZS7" s="25"/>
      <c r="MZU7" s="25"/>
      <c r="NAK7" s="25"/>
      <c r="NAP7" s="25"/>
      <c r="NBG7" s="24"/>
      <c r="NBH7" s="25"/>
      <c r="NBN7" s="25"/>
      <c r="NCG7" s="25"/>
      <c r="NCK7" s="25"/>
      <c r="NCO7" s="25"/>
      <c r="NCS7" s="25"/>
      <c r="NCW7" s="25"/>
      <c r="NDA7" s="24"/>
      <c r="NDB7" s="25"/>
      <c r="NDC7" s="25"/>
      <c r="NDG7" s="25"/>
      <c r="NDL7" s="25"/>
      <c r="NDP7" s="25"/>
      <c r="NDT7" s="25"/>
      <c r="NDX7" s="25"/>
      <c r="NEA7" s="25"/>
      <c r="NED7" s="25"/>
      <c r="NEG7" s="25"/>
      <c r="NEL7" s="25"/>
      <c r="NEQ7" s="25"/>
      <c r="NFJ7" s="25"/>
      <c r="NFN7" s="25"/>
      <c r="NFR7" s="25"/>
      <c r="NFV7" s="25"/>
      <c r="NFZ7" s="24"/>
      <c r="NGA7" s="25"/>
      <c r="NGE7" s="127"/>
      <c r="NGF7" s="22"/>
      <c r="NGG7" s="22"/>
      <c r="NGH7" s="22"/>
      <c r="NGI7" s="22"/>
      <c r="NGJ7" s="23"/>
      <c r="NGQ7" s="23"/>
      <c r="NGT7" s="24"/>
      <c r="NGU7" s="25"/>
      <c r="NGZ7" s="25"/>
      <c r="NHD7" s="25"/>
      <c r="NHF7" s="25"/>
      <c r="NHV7" s="25"/>
      <c r="NIA7" s="25"/>
      <c r="NIR7" s="24"/>
      <c r="NIS7" s="25"/>
      <c r="NIY7" s="25"/>
      <c r="NJR7" s="25"/>
      <c r="NJV7" s="25"/>
      <c r="NJZ7" s="25"/>
      <c r="NKD7" s="25"/>
      <c r="NKH7" s="25"/>
      <c r="NKL7" s="24"/>
      <c r="NKM7" s="25"/>
      <c r="NKN7" s="25"/>
      <c r="NKR7" s="25"/>
      <c r="NKW7" s="25"/>
      <c r="NLA7" s="25"/>
      <c r="NLE7" s="25"/>
      <c r="NLI7" s="25"/>
      <c r="NLL7" s="25"/>
      <c r="NLO7" s="25"/>
      <c r="NLR7" s="25"/>
      <c r="NLW7" s="25"/>
      <c r="NMB7" s="25"/>
      <c r="NMU7" s="25"/>
      <c r="NMY7" s="25"/>
      <c r="NNC7" s="25"/>
      <c r="NNG7" s="25"/>
      <c r="NNK7" s="24"/>
      <c r="NNL7" s="25"/>
      <c r="NNP7" s="127"/>
      <c r="NNQ7" s="22"/>
      <c r="NNR7" s="22"/>
      <c r="NNS7" s="22"/>
      <c r="NNT7" s="22"/>
      <c r="NNU7" s="23"/>
      <c r="NOB7" s="23"/>
      <c r="NOE7" s="24"/>
      <c r="NOF7" s="25"/>
      <c r="NOK7" s="25"/>
      <c r="NOO7" s="25"/>
      <c r="NOQ7" s="25"/>
      <c r="NPG7" s="25"/>
      <c r="NPL7" s="25"/>
      <c r="NQC7" s="24"/>
      <c r="NQD7" s="25"/>
      <c r="NQJ7" s="25"/>
      <c r="NRC7" s="25"/>
      <c r="NRG7" s="25"/>
      <c r="NRK7" s="25"/>
      <c r="NRO7" s="25"/>
      <c r="NRS7" s="25"/>
      <c r="NRW7" s="24"/>
      <c r="NRX7" s="25"/>
      <c r="NRY7" s="25"/>
      <c r="NSC7" s="25"/>
      <c r="NSH7" s="25"/>
      <c r="NSL7" s="25"/>
      <c r="NSP7" s="25"/>
      <c r="NST7" s="25"/>
      <c r="NSW7" s="25"/>
      <c r="NSZ7" s="25"/>
      <c r="NTC7" s="25"/>
      <c r="NTH7" s="25"/>
      <c r="NTM7" s="25"/>
      <c r="NUF7" s="25"/>
      <c r="NUJ7" s="25"/>
      <c r="NUN7" s="25"/>
      <c r="NUR7" s="25"/>
      <c r="NUV7" s="24"/>
      <c r="NUW7" s="25"/>
      <c r="NVA7" s="127"/>
      <c r="NVB7" s="22"/>
      <c r="NVC7" s="22"/>
      <c r="NVD7" s="22"/>
      <c r="NVE7" s="22"/>
      <c r="NVF7" s="23"/>
      <c r="NVM7" s="23"/>
      <c r="NVP7" s="24"/>
      <c r="NVQ7" s="25"/>
      <c r="NVV7" s="25"/>
      <c r="NVZ7" s="25"/>
      <c r="NWB7" s="25"/>
      <c r="NWR7" s="25"/>
      <c r="NWW7" s="25"/>
      <c r="NXN7" s="24"/>
      <c r="NXO7" s="25"/>
      <c r="NXU7" s="25"/>
      <c r="NYN7" s="25"/>
      <c r="NYR7" s="25"/>
      <c r="NYV7" s="25"/>
      <c r="NYZ7" s="25"/>
      <c r="NZD7" s="25"/>
      <c r="NZH7" s="24"/>
      <c r="NZI7" s="25"/>
      <c r="NZJ7" s="25"/>
      <c r="NZN7" s="25"/>
      <c r="NZS7" s="25"/>
      <c r="NZW7" s="25"/>
      <c r="OAA7" s="25"/>
      <c r="OAE7" s="25"/>
      <c r="OAH7" s="25"/>
      <c r="OAK7" s="25"/>
      <c r="OAN7" s="25"/>
      <c r="OAS7" s="25"/>
      <c r="OAX7" s="25"/>
      <c r="OBQ7" s="25"/>
      <c r="OBU7" s="25"/>
      <c r="OBY7" s="25"/>
      <c r="OCC7" s="25"/>
      <c r="OCG7" s="24"/>
      <c r="OCH7" s="25"/>
      <c r="OCL7" s="127"/>
      <c r="OCM7" s="22"/>
      <c r="OCN7" s="22"/>
      <c r="OCO7" s="22"/>
      <c r="OCP7" s="22"/>
      <c r="OCQ7" s="23"/>
      <c r="OCX7" s="23"/>
      <c r="ODA7" s="24"/>
      <c r="ODB7" s="25"/>
      <c r="ODG7" s="25"/>
      <c r="ODK7" s="25"/>
      <c r="ODM7" s="25"/>
      <c r="OEC7" s="25"/>
      <c r="OEH7" s="25"/>
      <c r="OEY7" s="24"/>
      <c r="OEZ7" s="25"/>
      <c r="OFF7" s="25"/>
      <c r="OFY7" s="25"/>
      <c r="OGC7" s="25"/>
      <c r="OGG7" s="25"/>
      <c r="OGK7" s="25"/>
      <c r="OGO7" s="25"/>
      <c r="OGS7" s="24"/>
      <c r="OGT7" s="25"/>
      <c r="OGU7" s="25"/>
      <c r="OGY7" s="25"/>
      <c r="OHD7" s="25"/>
      <c r="OHH7" s="25"/>
      <c r="OHL7" s="25"/>
      <c r="OHP7" s="25"/>
      <c r="OHS7" s="25"/>
      <c r="OHV7" s="25"/>
      <c r="OHY7" s="25"/>
      <c r="OID7" s="25"/>
      <c r="OII7" s="25"/>
      <c r="OJB7" s="25"/>
      <c r="OJF7" s="25"/>
      <c r="OJJ7" s="25"/>
      <c r="OJN7" s="25"/>
      <c r="OJR7" s="24"/>
      <c r="OJS7" s="25"/>
      <c r="OJW7" s="127"/>
      <c r="OJX7" s="22"/>
      <c r="OJY7" s="22"/>
      <c r="OJZ7" s="22"/>
      <c r="OKA7" s="22"/>
      <c r="OKB7" s="23"/>
      <c r="OKI7" s="23"/>
      <c r="OKL7" s="24"/>
      <c r="OKM7" s="25"/>
      <c r="OKR7" s="25"/>
      <c r="OKV7" s="25"/>
      <c r="OKX7" s="25"/>
      <c r="OLN7" s="25"/>
      <c r="OLS7" s="25"/>
      <c r="OMJ7" s="24"/>
      <c r="OMK7" s="25"/>
      <c r="OMQ7" s="25"/>
      <c r="ONJ7" s="25"/>
      <c r="ONN7" s="25"/>
      <c r="ONR7" s="25"/>
      <c r="ONV7" s="25"/>
      <c r="ONZ7" s="25"/>
      <c r="OOD7" s="24"/>
      <c r="OOE7" s="25"/>
      <c r="OOF7" s="25"/>
      <c r="OOJ7" s="25"/>
      <c r="OOO7" s="25"/>
      <c r="OOS7" s="25"/>
      <c r="OOW7" s="25"/>
      <c r="OPA7" s="25"/>
      <c r="OPD7" s="25"/>
      <c r="OPG7" s="25"/>
      <c r="OPJ7" s="25"/>
      <c r="OPO7" s="25"/>
      <c r="OPT7" s="25"/>
      <c r="OQM7" s="25"/>
      <c r="OQQ7" s="25"/>
      <c r="OQU7" s="25"/>
      <c r="OQY7" s="25"/>
      <c r="ORC7" s="24"/>
      <c r="ORD7" s="25"/>
      <c r="ORH7" s="127"/>
      <c r="ORI7" s="22"/>
      <c r="ORJ7" s="22"/>
      <c r="ORK7" s="22"/>
      <c r="ORL7" s="22"/>
      <c r="ORM7" s="23"/>
      <c r="ORT7" s="23"/>
      <c r="ORW7" s="24"/>
      <c r="ORX7" s="25"/>
      <c r="OSC7" s="25"/>
      <c r="OSG7" s="25"/>
      <c r="OSI7" s="25"/>
      <c r="OSY7" s="25"/>
      <c r="OTD7" s="25"/>
      <c r="OTU7" s="24"/>
      <c r="OTV7" s="25"/>
      <c r="OUB7" s="25"/>
      <c r="OUU7" s="25"/>
      <c r="OUY7" s="25"/>
      <c r="OVC7" s="25"/>
      <c r="OVG7" s="25"/>
      <c r="OVK7" s="25"/>
      <c r="OVO7" s="24"/>
      <c r="OVP7" s="25"/>
      <c r="OVQ7" s="25"/>
      <c r="OVU7" s="25"/>
      <c r="OVZ7" s="25"/>
      <c r="OWD7" s="25"/>
      <c r="OWH7" s="25"/>
      <c r="OWL7" s="25"/>
      <c r="OWO7" s="25"/>
      <c r="OWR7" s="25"/>
      <c r="OWU7" s="25"/>
      <c r="OWZ7" s="25"/>
      <c r="OXE7" s="25"/>
      <c r="OXX7" s="25"/>
      <c r="OYB7" s="25"/>
      <c r="OYF7" s="25"/>
      <c r="OYJ7" s="25"/>
      <c r="OYN7" s="24"/>
      <c r="OYO7" s="25"/>
      <c r="OYS7" s="127"/>
      <c r="OYT7" s="22"/>
      <c r="OYU7" s="22"/>
      <c r="OYV7" s="22"/>
      <c r="OYW7" s="22"/>
      <c r="OYX7" s="23"/>
      <c r="OZE7" s="23"/>
      <c r="OZH7" s="24"/>
      <c r="OZI7" s="25"/>
      <c r="OZN7" s="25"/>
      <c r="OZR7" s="25"/>
      <c r="OZT7" s="25"/>
      <c r="PAJ7" s="25"/>
      <c r="PAO7" s="25"/>
      <c r="PBF7" s="24"/>
      <c r="PBG7" s="25"/>
      <c r="PBM7" s="25"/>
      <c r="PCF7" s="25"/>
      <c r="PCJ7" s="25"/>
      <c r="PCN7" s="25"/>
      <c r="PCR7" s="25"/>
      <c r="PCV7" s="25"/>
      <c r="PCZ7" s="24"/>
      <c r="PDA7" s="25"/>
      <c r="PDB7" s="25"/>
      <c r="PDF7" s="25"/>
      <c r="PDK7" s="25"/>
      <c r="PDO7" s="25"/>
      <c r="PDS7" s="25"/>
      <c r="PDW7" s="25"/>
      <c r="PDZ7" s="25"/>
      <c r="PEC7" s="25"/>
      <c r="PEF7" s="25"/>
      <c r="PEK7" s="25"/>
      <c r="PEP7" s="25"/>
      <c r="PFI7" s="25"/>
      <c r="PFM7" s="25"/>
      <c r="PFQ7" s="25"/>
      <c r="PFU7" s="25"/>
      <c r="PFY7" s="24"/>
      <c r="PFZ7" s="25"/>
      <c r="PGD7" s="127"/>
      <c r="PGE7" s="22"/>
      <c r="PGF7" s="22"/>
      <c r="PGG7" s="22"/>
      <c r="PGH7" s="22"/>
      <c r="PGI7" s="23"/>
      <c r="PGP7" s="23"/>
      <c r="PGS7" s="24"/>
      <c r="PGT7" s="25"/>
      <c r="PGY7" s="25"/>
      <c r="PHC7" s="25"/>
      <c r="PHE7" s="25"/>
      <c r="PHU7" s="25"/>
      <c r="PHZ7" s="25"/>
      <c r="PIQ7" s="24"/>
      <c r="PIR7" s="25"/>
      <c r="PIX7" s="25"/>
      <c r="PJQ7" s="25"/>
      <c r="PJU7" s="25"/>
      <c r="PJY7" s="25"/>
      <c r="PKC7" s="25"/>
      <c r="PKG7" s="25"/>
      <c r="PKK7" s="24"/>
      <c r="PKL7" s="25"/>
      <c r="PKM7" s="25"/>
      <c r="PKQ7" s="25"/>
      <c r="PKV7" s="25"/>
      <c r="PKZ7" s="25"/>
      <c r="PLD7" s="25"/>
      <c r="PLH7" s="25"/>
      <c r="PLK7" s="25"/>
      <c r="PLN7" s="25"/>
      <c r="PLQ7" s="25"/>
      <c r="PLV7" s="25"/>
      <c r="PMA7" s="25"/>
      <c r="PMT7" s="25"/>
      <c r="PMX7" s="25"/>
      <c r="PNB7" s="25"/>
      <c r="PNF7" s="25"/>
      <c r="PNJ7" s="24"/>
      <c r="PNK7" s="25"/>
      <c r="PNO7" s="127"/>
      <c r="PNP7" s="22"/>
      <c r="PNQ7" s="22"/>
      <c r="PNR7" s="22"/>
      <c r="PNS7" s="22"/>
      <c r="PNT7" s="23"/>
      <c r="POA7" s="23"/>
      <c r="POD7" s="24"/>
      <c r="POE7" s="25"/>
      <c r="POJ7" s="25"/>
      <c r="PON7" s="25"/>
      <c r="POP7" s="25"/>
      <c r="PPF7" s="25"/>
      <c r="PPK7" s="25"/>
      <c r="PQB7" s="24"/>
      <c r="PQC7" s="25"/>
      <c r="PQI7" s="25"/>
      <c r="PRB7" s="25"/>
      <c r="PRF7" s="25"/>
      <c r="PRJ7" s="25"/>
      <c r="PRN7" s="25"/>
      <c r="PRR7" s="25"/>
      <c r="PRV7" s="24"/>
      <c r="PRW7" s="25"/>
      <c r="PRX7" s="25"/>
      <c r="PSB7" s="25"/>
      <c r="PSG7" s="25"/>
      <c r="PSK7" s="25"/>
      <c r="PSO7" s="25"/>
      <c r="PSS7" s="25"/>
      <c r="PSV7" s="25"/>
      <c r="PSY7" s="25"/>
      <c r="PTB7" s="25"/>
      <c r="PTG7" s="25"/>
      <c r="PTL7" s="25"/>
      <c r="PUE7" s="25"/>
      <c r="PUI7" s="25"/>
      <c r="PUM7" s="25"/>
      <c r="PUQ7" s="25"/>
      <c r="PUU7" s="24"/>
      <c r="PUV7" s="25"/>
      <c r="PUZ7" s="127"/>
      <c r="PVA7" s="22"/>
      <c r="PVB7" s="22"/>
      <c r="PVC7" s="22"/>
      <c r="PVD7" s="22"/>
      <c r="PVE7" s="23"/>
      <c r="PVL7" s="23"/>
      <c r="PVO7" s="24"/>
      <c r="PVP7" s="25"/>
      <c r="PVU7" s="25"/>
      <c r="PVY7" s="25"/>
      <c r="PWA7" s="25"/>
      <c r="PWQ7" s="25"/>
      <c r="PWV7" s="25"/>
      <c r="PXM7" s="24"/>
      <c r="PXN7" s="25"/>
      <c r="PXT7" s="25"/>
      <c r="PYM7" s="25"/>
      <c r="PYQ7" s="25"/>
      <c r="PYU7" s="25"/>
      <c r="PYY7" s="25"/>
      <c r="PZC7" s="25"/>
      <c r="PZG7" s="24"/>
      <c r="PZH7" s="25"/>
      <c r="PZI7" s="25"/>
      <c r="PZM7" s="25"/>
      <c r="PZR7" s="25"/>
      <c r="PZV7" s="25"/>
      <c r="PZZ7" s="25"/>
      <c r="QAD7" s="25"/>
      <c r="QAG7" s="25"/>
      <c r="QAJ7" s="25"/>
      <c r="QAM7" s="25"/>
      <c r="QAR7" s="25"/>
      <c r="QAW7" s="25"/>
      <c r="QBP7" s="25"/>
      <c r="QBT7" s="25"/>
      <c r="QBX7" s="25"/>
      <c r="QCB7" s="25"/>
      <c r="QCF7" s="24"/>
      <c r="QCG7" s="25"/>
      <c r="QCK7" s="127"/>
      <c r="QCL7" s="22"/>
      <c r="QCM7" s="22"/>
      <c r="QCN7" s="22"/>
      <c r="QCO7" s="22"/>
      <c r="QCP7" s="23"/>
      <c r="QCW7" s="23"/>
      <c r="QCZ7" s="24"/>
      <c r="QDA7" s="25"/>
      <c r="QDF7" s="25"/>
      <c r="QDJ7" s="25"/>
      <c r="QDL7" s="25"/>
      <c r="QEB7" s="25"/>
      <c r="QEG7" s="25"/>
      <c r="QEX7" s="24"/>
      <c r="QEY7" s="25"/>
      <c r="QFE7" s="25"/>
      <c r="QFX7" s="25"/>
      <c r="QGB7" s="25"/>
      <c r="QGF7" s="25"/>
      <c r="QGJ7" s="25"/>
      <c r="QGN7" s="25"/>
      <c r="QGR7" s="24"/>
      <c r="QGS7" s="25"/>
      <c r="QGT7" s="25"/>
      <c r="QGX7" s="25"/>
      <c r="QHC7" s="25"/>
      <c r="QHG7" s="25"/>
      <c r="QHK7" s="25"/>
      <c r="QHO7" s="25"/>
      <c r="QHR7" s="25"/>
      <c r="QHU7" s="25"/>
      <c r="QHX7" s="25"/>
      <c r="QIC7" s="25"/>
      <c r="QIH7" s="25"/>
      <c r="QJA7" s="25"/>
      <c r="QJE7" s="25"/>
      <c r="QJI7" s="25"/>
      <c r="QJM7" s="25"/>
      <c r="QJQ7" s="24"/>
      <c r="QJR7" s="25"/>
      <c r="QJV7" s="127"/>
      <c r="QJW7" s="22"/>
      <c r="QJX7" s="22"/>
      <c r="QJY7" s="22"/>
      <c r="QJZ7" s="22"/>
      <c r="QKA7" s="23"/>
      <c r="QKH7" s="23"/>
      <c r="QKK7" s="24"/>
      <c r="QKL7" s="25"/>
      <c r="QKQ7" s="25"/>
      <c r="QKU7" s="25"/>
      <c r="QKW7" s="25"/>
      <c r="QLM7" s="25"/>
      <c r="QLR7" s="25"/>
      <c r="QMI7" s="24"/>
      <c r="QMJ7" s="25"/>
      <c r="QMP7" s="25"/>
      <c r="QNI7" s="25"/>
      <c r="QNM7" s="25"/>
      <c r="QNQ7" s="25"/>
      <c r="QNU7" s="25"/>
      <c r="QNY7" s="25"/>
      <c r="QOC7" s="24"/>
      <c r="QOD7" s="25"/>
      <c r="QOE7" s="25"/>
      <c r="QOI7" s="25"/>
      <c r="QON7" s="25"/>
      <c r="QOR7" s="25"/>
      <c r="QOV7" s="25"/>
      <c r="QOZ7" s="25"/>
      <c r="QPC7" s="25"/>
      <c r="QPF7" s="25"/>
      <c r="QPI7" s="25"/>
      <c r="QPN7" s="25"/>
      <c r="QPS7" s="25"/>
      <c r="QQL7" s="25"/>
      <c r="QQP7" s="25"/>
      <c r="QQT7" s="25"/>
      <c r="QQX7" s="25"/>
      <c r="QRB7" s="24"/>
      <c r="QRC7" s="25"/>
      <c r="QRG7" s="127"/>
      <c r="QRH7" s="22"/>
      <c r="QRI7" s="22"/>
      <c r="QRJ7" s="22"/>
      <c r="QRK7" s="22"/>
      <c r="QRL7" s="23"/>
      <c r="QRS7" s="23"/>
      <c r="QRV7" s="24"/>
      <c r="QRW7" s="25"/>
      <c r="QSB7" s="25"/>
      <c r="QSF7" s="25"/>
      <c r="QSH7" s="25"/>
      <c r="QSX7" s="25"/>
      <c r="QTC7" s="25"/>
      <c r="QTT7" s="24"/>
      <c r="QTU7" s="25"/>
      <c r="QUA7" s="25"/>
      <c r="QUT7" s="25"/>
      <c r="QUX7" s="25"/>
      <c r="QVB7" s="25"/>
      <c r="QVF7" s="25"/>
      <c r="QVJ7" s="25"/>
      <c r="QVN7" s="24"/>
      <c r="QVO7" s="25"/>
      <c r="QVP7" s="25"/>
      <c r="QVT7" s="25"/>
      <c r="QVY7" s="25"/>
      <c r="QWC7" s="25"/>
      <c r="QWG7" s="25"/>
      <c r="QWK7" s="25"/>
      <c r="QWN7" s="25"/>
      <c r="QWQ7" s="25"/>
      <c r="QWT7" s="25"/>
      <c r="QWY7" s="25"/>
      <c r="QXD7" s="25"/>
      <c r="QXW7" s="25"/>
      <c r="QYA7" s="25"/>
      <c r="QYE7" s="25"/>
      <c r="QYI7" s="25"/>
      <c r="QYM7" s="24"/>
      <c r="QYN7" s="25"/>
      <c r="QYR7" s="127"/>
      <c r="QYS7" s="22"/>
      <c r="QYT7" s="22"/>
      <c r="QYU7" s="22"/>
      <c r="QYV7" s="22"/>
      <c r="QYW7" s="23"/>
      <c r="QZD7" s="23"/>
      <c r="QZG7" s="24"/>
      <c r="QZH7" s="25"/>
      <c r="QZM7" s="25"/>
      <c r="QZQ7" s="25"/>
      <c r="QZS7" s="25"/>
      <c r="RAI7" s="25"/>
      <c r="RAN7" s="25"/>
      <c r="RBE7" s="24"/>
      <c r="RBF7" s="25"/>
      <c r="RBL7" s="25"/>
      <c r="RCE7" s="25"/>
      <c r="RCI7" s="25"/>
      <c r="RCM7" s="25"/>
      <c r="RCQ7" s="25"/>
      <c r="RCU7" s="25"/>
      <c r="RCY7" s="24"/>
      <c r="RCZ7" s="25"/>
      <c r="RDA7" s="25"/>
      <c r="RDE7" s="25"/>
      <c r="RDJ7" s="25"/>
      <c r="RDN7" s="25"/>
      <c r="RDR7" s="25"/>
      <c r="RDV7" s="25"/>
      <c r="RDY7" s="25"/>
      <c r="REB7" s="25"/>
      <c r="REE7" s="25"/>
      <c r="REJ7" s="25"/>
      <c r="REO7" s="25"/>
      <c r="RFH7" s="25"/>
      <c r="RFL7" s="25"/>
      <c r="RFP7" s="25"/>
      <c r="RFT7" s="25"/>
      <c r="RFX7" s="24"/>
      <c r="RFY7" s="25"/>
      <c r="RGC7" s="127"/>
      <c r="RGD7" s="22"/>
      <c r="RGE7" s="22"/>
      <c r="RGF7" s="22"/>
      <c r="RGG7" s="22"/>
      <c r="RGH7" s="23"/>
      <c r="RGO7" s="23"/>
      <c r="RGR7" s="24"/>
      <c r="RGS7" s="25"/>
      <c r="RGX7" s="25"/>
      <c r="RHB7" s="25"/>
      <c r="RHD7" s="25"/>
      <c r="RHT7" s="25"/>
      <c r="RHY7" s="25"/>
      <c r="RIP7" s="24"/>
      <c r="RIQ7" s="25"/>
      <c r="RIW7" s="25"/>
      <c r="RJP7" s="25"/>
      <c r="RJT7" s="25"/>
      <c r="RJX7" s="25"/>
      <c r="RKB7" s="25"/>
      <c r="RKF7" s="25"/>
      <c r="RKJ7" s="24"/>
      <c r="RKK7" s="25"/>
      <c r="RKL7" s="25"/>
      <c r="RKP7" s="25"/>
      <c r="RKU7" s="25"/>
      <c r="RKY7" s="25"/>
      <c r="RLC7" s="25"/>
      <c r="RLG7" s="25"/>
      <c r="RLJ7" s="25"/>
      <c r="RLM7" s="25"/>
      <c r="RLP7" s="25"/>
      <c r="RLU7" s="25"/>
      <c r="RLZ7" s="25"/>
      <c r="RMS7" s="25"/>
      <c r="RMW7" s="25"/>
      <c r="RNA7" s="25"/>
      <c r="RNE7" s="25"/>
      <c r="RNI7" s="24"/>
      <c r="RNJ7" s="25"/>
      <c r="RNN7" s="127"/>
      <c r="RNO7" s="22"/>
      <c r="RNP7" s="22"/>
      <c r="RNQ7" s="22"/>
      <c r="RNR7" s="22"/>
      <c r="RNS7" s="23"/>
      <c r="RNZ7" s="23"/>
      <c r="ROC7" s="24"/>
      <c r="ROD7" s="25"/>
      <c r="ROI7" s="25"/>
      <c r="ROM7" s="25"/>
      <c r="ROO7" s="25"/>
      <c r="RPE7" s="25"/>
      <c r="RPJ7" s="25"/>
      <c r="RQA7" s="24"/>
      <c r="RQB7" s="25"/>
      <c r="RQH7" s="25"/>
      <c r="RRA7" s="25"/>
      <c r="RRE7" s="25"/>
      <c r="RRI7" s="25"/>
      <c r="RRM7" s="25"/>
      <c r="RRQ7" s="25"/>
      <c r="RRU7" s="24"/>
      <c r="RRV7" s="25"/>
      <c r="RRW7" s="25"/>
      <c r="RSA7" s="25"/>
      <c r="RSF7" s="25"/>
      <c r="RSJ7" s="25"/>
      <c r="RSN7" s="25"/>
      <c r="RSR7" s="25"/>
      <c r="RSU7" s="25"/>
      <c r="RSX7" s="25"/>
      <c r="RTA7" s="25"/>
      <c r="RTF7" s="25"/>
      <c r="RTK7" s="25"/>
      <c r="RUD7" s="25"/>
      <c r="RUH7" s="25"/>
      <c r="RUL7" s="25"/>
      <c r="RUP7" s="25"/>
      <c r="RUT7" s="24"/>
      <c r="RUU7" s="25"/>
      <c r="RUY7" s="127"/>
      <c r="RUZ7" s="22"/>
      <c r="RVA7" s="22"/>
      <c r="RVB7" s="22"/>
      <c r="RVC7" s="22"/>
      <c r="RVD7" s="23"/>
      <c r="RVK7" s="23"/>
      <c r="RVN7" s="24"/>
      <c r="RVO7" s="25"/>
      <c r="RVT7" s="25"/>
      <c r="RVX7" s="25"/>
      <c r="RVZ7" s="25"/>
      <c r="RWP7" s="25"/>
      <c r="RWU7" s="25"/>
      <c r="RXL7" s="24"/>
      <c r="RXM7" s="25"/>
      <c r="RXS7" s="25"/>
      <c r="RYL7" s="25"/>
      <c r="RYP7" s="25"/>
      <c r="RYT7" s="25"/>
      <c r="RYX7" s="25"/>
      <c r="RZB7" s="25"/>
      <c r="RZF7" s="24"/>
      <c r="RZG7" s="25"/>
      <c r="RZH7" s="25"/>
      <c r="RZL7" s="25"/>
      <c r="RZQ7" s="25"/>
      <c r="RZU7" s="25"/>
      <c r="RZY7" s="25"/>
      <c r="SAC7" s="25"/>
      <c r="SAF7" s="25"/>
      <c r="SAI7" s="25"/>
      <c r="SAL7" s="25"/>
      <c r="SAQ7" s="25"/>
      <c r="SAV7" s="25"/>
      <c r="SBO7" s="25"/>
      <c r="SBS7" s="25"/>
      <c r="SBW7" s="25"/>
      <c r="SCA7" s="25"/>
      <c r="SCE7" s="24"/>
      <c r="SCF7" s="25"/>
      <c r="SCJ7" s="127"/>
      <c r="SCK7" s="22"/>
      <c r="SCL7" s="22"/>
      <c r="SCM7" s="22"/>
      <c r="SCN7" s="22"/>
      <c r="SCO7" s="23"/>
      <c r="SCV7" s="23"/>
      <c r="SCY7" s="24"/>
      <c r="SCZ7" s="25"/>
      <c r="SDE7" s="25"/>
      <c r="SDI7" s="25"/>
      <c r="SDK7" s="25"/>
      <c r="SEA7" s="25"/>
      <c r="SEF7" s="25"/>
      <c r="SEW7" s="24"/>
      <c r="SEX7" s="25"/>
      <c r="SFD7" s="25"/>
      <c r="SFW7" s="25"/>
      <c r="SGA7" s="25"/>
      <c r="SGE7" s="25"/>
      <c r="SGI7" s="25"/>
      <c r="SGM7" s="25"/>
      <c r="SGQ7" s="24"/>
      <c r="SGR7" s="25"/>
      <c r="SGS7" s="25"/>
      <c r="SGW7" s="25"/>
      <c r="SHB7" s="25"/>
      <c r="SHF7" s="25"/>
      <c r="SHJ7" s="25"/>
      <c r="SHN7" s="25"/>
      <c r="SHQ7" s="25"/>
      <c r="SHT7" s="25"/>
      <c r="SHW7" s="25"/>
      <c r="SIB7" s="25"/>
      <c r="SIG7" s="25"/>
      <c r="SIZ7" s="25"/>
      <c r="SJD7" s="25"/>
      <c r="SJH7" s="25"/>
      <c r="SJL7" s="25"/>
      <c r="SJP7" s="24"/>
      <c r="SJQ7" s="25"/>
      <c r="SJU7" s="127"/>
      <c r="SJV7" s="22"/>
      <c r="SJW7" s="22"/>
      <c r="SJX7" s="22"/>
      <c r="SJY7" s="22"/>
      <c r="SJZ7" s="23"/>
      <c r="SKG7" s="23"/>
      <c r="SKJ7" s="24"/>
      <c r="SKK7" s="25"/>
      <c r="SKP7" s="25"/>
      <c r="SKT7" s="25"/>
      <c r="SKV7" s="25"/>
      <c r="SLL7" s="25"/>
      <c r="SLQ7" s="25"/>
      <c r="SMH7" s="24"/>
      <c r="SMI7" s="25"/>
      <c r="SMO7" s="25"/>
      <c r="SNH7" s="25"/>
      <c r="SNL7" s="25"/>
      <c r="SNP7" s="25"/>
      <c r="SNT7" s="25"/>
      <c r="SNX7" s="25"/>
      <c r="SOB7" s="24"/>
      <c r="SOC7" s="25"/>
      <c r="SOD7" s="25"/>
      <c r="SOH7" s="25"/>
      <c r="SOM7" s="25"/>
      <c r="SOQ7" s="25"/>
      <c r="SOU7" s="25"/>
      <c r="SOY7" s="25"/>
      <c r="SPB7" s="25"/>
      <c r="SPE7" s="25"/>
      <c r="SPH7" s="25"/>
      <c r="SPM7" s="25"/>
      <c r="SPR7" s="25"/>
      <c r="SQK7" s="25"/>
      <c r="SQO7" s="25"/>
      <c r="SQS7" s="25"/>
      <c r="SQW7" s="25"/>
      <c r="SRA7" s="24"/>
      <c r="SRB7" s="25"/>
      <c r="SRF7" s="127"/>
      <c r="SRG7" s="22"/>
      <c r="SRH7" s="22"/>
      <c r="SRI7" s="22"/>
      <c r="SRJ7" s="22"/>
      <c r="SRK7" s="23"/>
      <c r="SRR7" s="23"/>
      <c r="SRU7" s="24"/>
      <c r="SRV7" s="25"/>
      <c r="SSA7" s="25"/>
      <c r="SSE7" s="25"/>
      <c r="SSG7" s="25"/>
      <c r="SSW7" s="25"/>
      <c r="STB7" s="25"/>
      <c r="STS7" s="24"/>
      <c r="STT7" s="25"/>
      <c r="STZ7" s="25"/>
      <c r="SUS7" s="25"/>
      <c r="SUW7" s="25"/>
      <c r="SVA7" s="25"/>
      <c r="SVE7" s="25"/>
      <c r="SVI7" s="25"/>
      <c r="SVM7" s="24"/>
      <c r="SVN7" s="25"/>
      <c r="SVO7" s="25"/>
      <c r="SVS7" s="25"/>
      <c r="SVX7" s="25"/>
      <c r="SWB7" s="25"/>
      <c r="SWF7" s="25"/>
      <c r="SWJ7" s="25"/>
      <c r="SWM7" s="25"/>
      <c r="SWP7" s="25"/>
      <c r="SWS7" s="25"/>
      <c r="SWX7" s="25"/>
      <c r="SXC7" s="25"/>
      <c r="SXV7" s="25"/>
      <c r="SXZ7" s="25"/>
      <c r="SYD7" s="25"/>
      <c r="SYH7" s="25"/>
      <c r="SYL7" s="24"/>
      <c r="SYM7" s="25"/>
      <c r="SYQ7" s="127"/>
      <c r="SYR7" s="22"/>
      <c r="SYS7" s="22"/>
      <c r="SYT7" s="22"/>
      <c r="SYU7" s="22"/>
      <c r="SYV7" s="23"/>
      <c r="SZC7" s="23"/>
      <c r="SZF7" s="24"/>
      <c r="SZG7" s="25"/>
      <c r="SZL7" s="25"/>
      <c r="SZP7" s="25"/>
      <c r="SZR7" s="25"/>
      <c r="TAH7" s="25"/>
      <c r="TAM7" s="25"/>
      <c r="TBD7" s="24"/>
      <c r="TBE7" s="25"/>
      <c r="TBK7" s="25"/>
      <c r="TCD7" s="25"/>
      <c r="TCH7" s="25"/>
      <c r="TCL7" s="25"/>
      <c r="TCP7" s="25"/>
      <c r="TCT7" s="25"/>
      <c r="TCX7" s="24"/>
      <c r="TCY7" s="25"/>
      <c r="TCZ7" s="25"/>
      <c r="TDD7" s="25"/>
      <c r="TDI7" s="25"/>
      <c r="TDM7" s="25"/>
      <c r="TDQ7" s="25"/>
      <c r="TDU7" s="25"/>
      <c r="TDX7" s="25"/>
      <c r="TEA7" s="25"/>
      <c r="TED7" s="25"/>
      <c r="TEI7" s="25"/>
      <c r="TEN7" s="25"/>
      <c r="TFG7" s="25"/>
      <c r="TFK7" s="25"/>
      <c r="TFO7" s="25"/>
      <c r="TFS7" s="25"/>
      <c r="TFW7" s="24"/>
      <c r="TFX7" s="25"/>
      <c r="TGB7" s="127"/>
      <c r="TGC7" s="22"/>
      <c r="TGD7" s="22"/>
      <c r="TGE7" s="22"/>
      <c r="TGF7" s="22"/>
      <c r="TGG7" s="23"/>
      <c r="TGN7" s="23"/>
      <c r="TGQ7" s="24"/>
      <c r="TGR7" s="25"/>
      <c r="TGW7" s="25"/>
      <c r="THA7" s="25"/>
      <c r="THC7" s="25"/>
      <c r="THS7" s="25"/>
      <c r="THX7" s="25"/>
      <c r="TIO7" s="24"/>
      <c r="TIP7" s="25"/>
      <c r="TIV7" s="25"/>
      <c r="TJO7" s="25"/>
      <c r="TJS7" s="25"/>
      <c r="TJW7" s="25"/>
      <c r="TKA7" s="25"/>
      <c r="TKE7" s="25"/>
      <c r="TKI7" s="24"/>
      <c r="TKJ7" s="25"/>
      <c r="TKK7" s="25"/>
      <c r="TKO7" s="25"/>
      <c r="TKT7" s="25"/>
      <c r="TKX7" s="25"/>
      <c r="TLB7" s="25"/>
      <c r="TLF7" s="25"/>
      <c r="TLI7" s="25"/>
      <c r="TLL7" s="25"/>
      <c r="TLO7" s="25"/>
      <c r="TLT7" s="25"/>
      <c r="TLY7" s="25"/>
      <c r="TMR7" s="25"/>
      <c r="TMV7" s="25"/>
      <c r="TMZ7" s="25"/>
      <c r="TND7" s="25"/>
      <c r="TNH7" s="24"/>
      <c r="TNI7" s="25"/>
      <c r="TNM7" s="127"/>
      <c r="TNN7" s="22"/>
      <c r="TNO7" s="22"/>
      <c r="TNP7" s="22"/>
      <c r="TNQ7" s="22"/>
      <c r="TNR7" s="23"/>
      <c r="TNY7" s="23"/>
      <c r="TOB7" s="24"/>
      <c r="TOC7" s="25"/>
      <c r="TOH7" s="25"/>
      <c r="TOL7" s="25"/>
      <c r="TON7" s="25"/>
      <c r="TPD7" s="25"/>
      <c r="TPI7" s="25"/>
      <c r="TPZ7" s="24"/>
      <c r="TQA7" s="25"/>
      <c r="TQG7" s="25"/>
      <c r="TQZ7" s="25"/>
      <c r="TRD7" s="25"/>
      <c r="TRH7" s="25"/>
      <c r="TRL7" s="25"/>
      <c r="TRP7" s="25"/>
      <c r="TRT7" s="24"/>
      <c r="TRU7" s="25"/>
      <c r="TRV7" s="25"/>
      <c r="TRZ7" s="25"/>
      <c r="TSE7" s="25"/>
      <c r="TSI7" s="25"/>
      <c r="TSM7" s="25"/>
      <c r="TSQ7" s="25"/>
      <c r="TST7" s="25"/>
      <c r="TSW7" s="25"/>
      <c r="TSZ7" s="25"/>
      <c r="TTE7" s="25"/>
      <c r="TTJ7" s="25"/>
      <c r="TUC7" s="25"/>
      <c r="TUG7" s="25"/>
      <c r="TUK7" s="25"/>
      <c r="TUO7" s="25"/>
      <c r="TUS7" s="24"/>
      <c r="TUT7" s="25"/>
      <c r="TUX7" s="127"/>
      <c r="TUY7" s="22"/>
      <c r="TUZ7" s="22"/>
      <c r="TVA7" s="22"/>
      <c r="TVB7" s="22"/>
      <c r="TVC7" s="23"/>
      <c r="TVJ7" s="23"/>
      <c r="TVM7" s="24"/>
      <c r="TVN7" s="25"/>
      <c r="TVS7" s="25"/>
      <c r="TVW7" s="25"/>
      <c r="TVY7" s="25"/>
      <c r="TWO7" s="25"/>
      <c r="TWT7" s="25"/>
      <c r="TXK7" s="24"/>
      <c r="TXL7" s="25"/>
      <c r="TXR7" s="25"/>
      <c r="TYK7" s="25"/>
      <c r="TYO7" s="25"/>
      <c r="TYS7" s="25"/>
      <c r="TYW7" s="25"/>
      <c r="TZA7" s="25"/>
      <c r="TZE7" s="24"/>
      <c r="TZF7" s="25"/>
      <c r="TZG7" s="25"/>
      <c r="TZK7" s="25"/>
      <c r="TZP7" s="25"/>
      <c r="TZT7" s="25"/>
      <c r="TZX7" s="25"/>
      <c r="UAB7" s="25"/>
      <c r="UAE7" s="25"/>
      <c r="UAH7" s="25"/>
      <c r="UAK7" s="25"/>
      <c r="UAP7" s="25"/>
      <c r="UAU7" s="25"/>
      <c r="UBN7" s="25"/>
      <c r="UBR7" s="25"/>
      <c r="UBV7" s="25"/>
      <c r="UBZ7" s="25"/>
      <c r="UCD7" s="24"/>
      <c r="UCE7" s="25"/>
      <c r="UCI7" s="127"/>
      <c r="UCJ7" s="22"/>
      <c r="UCK7" s="22"/>
      <c r="UCL7" s="22"/>
      <c r="UCM7" s="22"/>
      <c r="UCN7" s="23"/>
      <c r="UCU7" s="23"/>
      <c r="UCX7" s="24"/>
      <c r="UCY7" s="25"/>
      <c r="UDD7" s="25"/>
      <c r="UDH7" s="25"/>
      <c r="UDJ7" s="25"/>
      <c r="UDZ7" s="25"/>
      <c r="UEE7" s="25"/>
      <c r="UEV7" s="24"/>
      <c r="UEW7" s="25"/>
      <c r="UFC7" s="25"/>
      <c r="UFV7" s="25"/>
      <c r="UFZ7" s="25"/>
      <c r="UGD7" s="25"/>
      <c r="UGH7" s="25"/>
      <c r="UGL7" s="25"/>
      <c r="UGP7" s="24"/>
      <c r="UGQ7" s="25"/>
      <c r="UGR7" s="25"/>
      <c r="UGV7" s="25"/>
      <c r="UHA7" s="25"/>
      <c r="UHE7" s="25"/>
      <c r="UHI7" s="25"/>
      <c r="UHM7" s="25"/>
      <c r="UHP7" s="25"/>
      <c r="UHS7" s="25"/>
      <c r="UHV7" s="25"/>
      <c r="UIA7" s="25"/>
      <c r="UIF7" s="25"/>
      <c r="UIY7" s="25"/>
      <c r="UJC7" s="25"/>
      <c r="UJG7" s="25"/>
      <c r="UJK7" s="25"/>
      <c r="UJO7" s="24"/>
      <c r="UJP7" s="25"/>
      <c r="UJT7" s="127"/>
      <c r="UJU7" s="22"/>
      <c r="UJV7" s="22"/>
      <c r="UJW7" s="22"/>
      <c r="UJX7" s="22"/>
      <c r="UJY7" s="23"/>
      <c r="UKF7" s="23"/>
      <c r="UKI7" s="24"/>
      <c r="UKJ7" s="25"/>
      <c r="UKO7" s="25"/>
      <c r="UKS7" s="25"/>
      <c r="UKU7" s="25"/>
      <c r="ULK7" s="25"/>
      <c r="ULP7" s="25"/>
      <c r="UMG7" s="24"/>
      <c r="UMH7" s="25"/>
      <c r="UMN7" s="25"/>
      <c r="UNG7" s="25"/>
      <c r="UNK7" s="25"/>
      <c r="UNO7" s="25"/>
      <c r="UNS7" s="25"/>
      <c r="UNW7" s="25"/>
      <c r="UOA7" s="24"/>
      <c r="UOB7" s="25"/>
      <c r="UOC7" s="25"/>
      <c r="UOG7" s="25"/>
      <c r="UOL7" s="25"/>
      <c r="UOP7" s="25"/>
      <c r="UOT7" s="25"/>
      <c r="UOX7" s="25"/>
      <c r="UPA7" s="25"/>
      <c r="UPD7" s="25"/>
      <c r="UPG7" s="25"/>
      <c r="UPL7" s="25"/>
      <c r="UPQ7" s="25"/>
      <c r="UQJ7" s="25"/>
      <c r="UQN7" s="25"/>
      <c r="UQR7" s="25"/>
      <c r="UQV7" s="25"/>
      <c r="UQZ7" s="24"/>
      <c r="URA7" s="25"/>
      <c r="URE7" s="127"/>
      <c r="URF7" s="22"/>
      <c r="URG7" s="22"/>
      <c r="URH7" s="22"/>
      <c r="URI7" s="22"/>
      <c r="URJ7" s="23"/>
      <c r="URQ7" s="23"/>
      <c r="URT7" s="24"/>
      <c r="URU7" s="25"/>
      <c r="URZ7" s="25"/>
      <c r="USD7" s="25"/>
      <c r="USF7" s="25"/>
      <c r="USV7" s="25"/>
      <c r="UTA7" s="25"/>
      <c r="UTR7" s="24"/>
      <c r="UTS7" s="25"/>
      <c r="UTY7" s="25"/>
      <c r="UUR7" s="25"/>
      <c r="UUV7" s="25"/>
      <c r="UUZ7" s="25"/>
      <c r="UVD7" s="25"/>
      <c r="UVH7" s="25"/>
      <c r="UVL7" s="24"/>
      <c r="UVM7" s="25"/>
      <c r="UVN7" s="25"/>
      <c r="UVR7" s="25"/>
      <c r="UVW7" s="25"/>
      <c r="UWA7" s="25"/>
      <c r="UWE7" s="25"/>
      <c r="UWI7" s="25"/>
      <c r="UWL7" s="25"/>
      <c r="UWO7" s="25"/>
      <c r="UWR7" s="25"/>
      <c r="UWW7" s="25"/>
      <c r="UXB7" s="25"/>
      <c r="UXU7" s="25"/>
      <c r="UXY7" s="25"/>
      <c r="UYC7" s="25"/>
      <c r="UYG7" s="25"/>
      <c r="UYK7" s="24"/>
      <c r="UYL7" s="25"/>
      <c r="UYP7" s="127"/>
      <c r="UYQ7" s="22"/>
      <c r="UYR7" s="22"/>
      <c r="UYS7" s="22"/>
      <c r="UYT7" s="22"/>
      <c r="UYU7" s="23"/>
      <c r="UZB7" s="23"/>
      <c r="UZE7" s="24"/>
      <c r="UZF7" s="25"/>
      <c r="UZK7" s="25"/>
      <c r="UZO7" s="25"/>
      <c r="UZQ7" s="25"/>
      <c r="VAG7" s="25"/>
      <c r="VAL7" s="25"/>
      <c r="VBC7" s="24"/>
      <c r="VBD7" s="25"/>
      <c r="VBJ7" s="25"/>
      <c r="VCC7" s="25"/>
      <c r="VCG7" s="25"/>
      <c r="VCK7" s="25"/>
      <c r="VCO7" s="25"/>
      <c r="VCS7" s="25"/>
      <c r="VCW7" s="24"/>
      <c r="VCX7" s="25"/>
      <c r="VCY7" s="25"/>
      <c r="VDC7" s="25"/>
      <c r="VDH7" s="25"/>
      <c r="VDL7" s="25"/>
      <c r="VDP7" s="25"/>
      <c r="VDT7" s="25"/>
      <c r="VDW7" s="25"/>
      <c r="VDZ7" s="25"/>
      <c r="VEC7" s="25"/>
      <c r="VEH7" s="25"/>
      <c r="VEM7" s="25"/>
      <c r="VFF7" s="25"/>
      <c r="VFJ7" s="25"/>
      <c r="VFN7" s="25"/>
      <c r="VFR7" s="25"/>
      <c r="VFV7" s="24"/>
      <c r="VFW7" s="25"/>
      <c r="VGA7" s="127"/>
      <c r="VGB7" s="22"/>
      <c r="VGC7" s="22"/>
      <c r="VGD7" s="22"/>
      <c r="VGE7" s="22"/>
      <c r="VGF7" s="23"/>
      <c r="VGM7" s="23"/>
      <c r="VGP7" s="24"/>
      <c r="VGQ7" s="25"/>
      <c r="VGV7" s="25"/>
      <c r="VGZ7" s="25"/>
      <c r="VHB7" s="25"/>
      <c r="VHR7" s="25"/>
      <c r="VHW7" s="25"/>
      <c r="VIN7" s="24"/>
      <c r="VIO7" s="25"/>
      <c r="VIU7" s="25"/>
      <c r="VJN7" s="25"/>
      <c r="VJR7" s="25"/>
      <c r="VJV7" s="25"/>
      <c r="VJZ7" s="25"/>
      <c r="VKD7" s="25"/>
      <c r="VKH7" s="24"/>
      <c r="VKI7" s="25"/>
      <c r="VKJ7" s="25"/>
      <c r="VKN7" s="25"/>
      <c r="VKS7" s="25"/>
      <c r="VKW7" s="25"/>
      <c r="VLA7" s="25"/>
      <c r="VLE7" s="25"/>
      <c r="VLH7" s="25"/>
      <c r="VLK7" s="25"/>
      <c r="VLN7" s="25"/>
      <c r="VLS7" s="25"/>
      <c r="VLX7" s="25"/>
      <c r="VMQ7" s="25"/>
      <c r="VMU7" s="25"/>
      <c r="VMY7" s="25"/>
      <c r="VNC7" s="25"/>
      <c r="VNG7" s="24"/>
      <c r="VNH7" s="25"/>
      <c r="VNL7" s="127"/>
      <c r="VNM7" s="22"/>
      <c r="VNN7" s="22"/>
      <c r="VNO7" s="22"/>
      <c r="VNP7" s="22"/>
      <c r="VNQ7" s="23"/>
      <c r="VNX7" s="23"/>
      <c r="VOA7" s="24"/>
      <c r="VOB7" s="25"/>
      <c r="VOG7" s="25"/>
      <c r="VOK7" s="25"/>
      <c r="VOM7" s="25"/>
      <c r="VPC7" s="25"/>
      <c r="VPH7" s="25"/>
      <c r="VPY7" s="24"/>
      <c r="VPZ7" s="25"/>
      <c r="VQF7" s="25"/>
      <c r="VQY7" s="25"/>
      <c r="VRC7" s="25"/>
      <c r="VRG7" s="25"/>
      <c r="VRK7" s="25"/>
      <c r="VRO7" s="25"/>
      <c r="VRS7" s="24"/>
      <c r="VRT7" s="25"/>
      <c r="VRU7" s="25"/>
      <c r="VRY7" s="25"/>
      <c r="VSD7" s="25"/>
      <c r="VSH7" s="25"/>
      <c r="VSL7" s="25"/>
      <c r="VSP7" s="25"/>
      <c r="VSS7" s="25"/>
      <c r="VSV7" s="25"/>
      <c r="VSY7" s="25"/>
      <c r="VTD7" s="25"/>
      <c r="VTI7" s="25"/>
      <c r="VUB7" s="25"/>
      <c r="VUF7" s="25"/>
      <c r="VUJ7" s="25"/>
      <c r="VUN7" s="25"/>
      <c r="VUR7" s="24"/>
      <c r="VUS7" s="25"/>
      <c r="VUW7" s="127"/>
      <c r="VUX7" s="22"/>
      <c r="VUY7" s="22"/>
      <c r="VUZ7" s="22"/>
      <c r="VVA7" s="22"/>
      <c r="VVB7" s="23"/>
      <c r="VVI7" s="23"/>
      <c r="VVL7" s="24"/>
      <c r="VVM7" s="25"/>
      <c r="VVR7" s="25"/>
      <c r="VVV7" s="25"/>
      <c r="VVX7" s="25"/>
      <c r="VWN7" s="25"/>
      <c r="VWS7" s="25"/>
      <c r="VXJ7" s="24"/>
      <c r="VXK7" s="25"/>
      <c r="VXQ7" s="25"/>
      <c r="VYJ7" s="25"/>
      <c r="VYN7" s="25"/>
      <c r="VYR7" s="25"/>
      <c r="VYV7" s="25"/>
      <c r="VYZ7" s="25"/>
      <c r="VZD7" s="24"/>
      <c r="VZE7" s="25"/>
      <c r="VZF7" s="25"/>
      <c r="VZJ7" s="25"/>
      <c r="VZO7" s="25"/>
      <c r="VZS7" s="25"/>
      <c r="VZW7" s="25"/>
      <c r="WAA7" s="25"/>
      <c r="WAD7" s="25"/>
      <c r="WAG7" s="25"/>
      <c r="WAJ7" s="25"/>
      <c r="WAO7" s="25"/>
      <c r="WAT7" s="25"/>
      <c r="WBM7" s="25"/>
      <c r="WBQ7" s="25"/>
      <c r="WBU7" s="25"/>
      <c r="WBY7" s="25"/>
      <c r="WCC7" s="24"/>
      <c r="WCD7" s="25"/>
      <c r="WCH7" s="127"/>
      <c r="WCI7" s="22"/>
      <c r="WCJ7" s="22"/>
      <c r="WCK7" s="22"/>
      <c r="WCL7" s="22"/>
      <c r="WCM7" s="23"/>
      <c r="WCT7" s="23"/>
      <c r="WCW7" s="24"/>
      <c r="WCX7" s="25"/>
      <c r="WDC7" s="25"/>
      <c r="WDG7" s="25"/>
      <c r="WDI7" s="25"/>
      <c r="WDY7" s="25"/>
      <c r="WED7" s="25"/>
      <c r="WEU7" s="24"/>
      <c r="WEV7" s="25"/>
      <c r="WFB7" s="25"/>
      <c r="WFU7" s="25"/>
      <c r="WFY7" s="25"/>
      <c r="WGC7" s="25"/>
      <c r="WGG7" s="25"/>
      <c r="WGK7" s="25"/>
      <c r="WGO7" s="24"/>
      <c r="WGP7" s="25"/>
      <c r="WGQ7" s="25"/>
      <c r="WGU7" s="25"/>
      <c r="WGZ7" s="25"/>
      <c r="WHD7" s="25"/>
      <c r="WHH7" s="25"/>
      <c r="WHL7" s="25"/>
      <c r="WHO7" s="25"/>
      <c r="WHR7" s="25"/>
      <c r="WHU7" s="25"/>
      <c r="WHZ7" s="25"/>
      <c r="WIE7" s="25"/>
      <c r="WIX7" s="25"/>
      <c r="WJB7" s="25"/>
      <c r="WJF7" s="25"/>
      <c r="WJJ7" s="25"/>
      <c r="WJN7" s="24"/>
      <c r="WJO7" s="25"/>
      <c r="WJS7" s="127"/>
      <c r="WJT7" s="22"/>
      <c r="WJU7" s="22"/>
      <c r="WJV7" s="22"/>
      <c r="WJW7" s="22"/>
      <c r="WJX7" s="23"/>
      <c r="WKE7" s="23"/>
      <c r="WKH7" s="24"/>
      <c r="WKI7" s="25"/>
      <c r="WKN7" s="25"/>
      <c r="WKR7" s="25"/>
      <c r="WKT7" s="25"/>
      <c r="WLJ7" s="25"/>
      <c r="WLO7" s="25"/>
      <c r="WMF7" s="24"/>
      <c r="WMG7" s="25"/>
      <c r="WMM7" s="25"/>
      <c r="WNF7" s="25"/>
      <c r="WNJ7" s="25"/>
      <c r="WNN7" s="25"/>
      <c r="WNR7" s="25"/>
      <c r="WNV7" s="25"/>
      <c r="WNZ7" s="24"/>
      <c r="WOA7" s="25"/>
      <c r="WOB7" s="25"/>
      <c r="WOF7" s="25"/>
      <c r="WOK7" s="25"/>
      <c r="WOO7" s="25"/>
      <c r="WOS7" s="25"/>
      <c r="WOW7" s="25"/>
      <c r="WOZ7" s="25"/>
      <c r="WPC7" s="25"/>
      <c r="WPF7" s="25"/>
      <c r="WPK7" s="25"/>
      <c r="WPP7" s="25"/>
      <c r="WQI7" s="25"/>
      <c r="WQM7" s="25"/>
      <c r="WQQ7" s="25"/>
      <c r="WQU7" s="25"/>
      <c r="WQY7" s="24"/>
      <c r="WQZ7" s="25"/>
      <c r="WRD7" s="127"/>
      <c r="WRE7" s="22"/>
      <c r="WRF7" s="22"/>
      <c r="WRG7" s="22"/>
      <c r="WRH7" s="22"/>
      <c r="WRI7" s="23"/>
      <c r="WRP7" s="23"/>
      <c r="WRS7" s="24"/>
      <c r="WRT7" s="25"/>
      <c r="WRY7" s="25"/>
      <c r="WSC7" s="25"/>
      <c r="WSE7" s="25"/>
      <c r="WSU7" s="25"/>
      <c r="WSZ7" s="25"/>
      <c r="WTQ7" s="24"/>
      <c r="WTR7" s="25"/>
      <c r="WTX7" s="25"/>
      <c r="WUQ7" s="25"/>
      <c r="WUU7" s="25"/>
      <c r="WUY7" s="25"/>
      <c r="WVC7" s="25"/>
      <c r="WVG7" s="25"/>
      <c r="WVK7" s="24"/>
      <c r="WVL7" s="25"/>
      <c r="WVM7" s="25"/>
      <c r="WVQ7" s="25"/>
      <c r="WVV7" s="25"/>
      <c r="WVZ7" s="25"/>
      <c r="WWD7" s="25"/>
      <c r="WWH7" s="25"/>
      <c r="WWK7" s="25"/>
      <c r="WWN7" s="25"/>
      <c r="WWQ7" s="25"/>
      <c r="WWV7" s="25"/>
      <c r="WXA7" s="25"/>
      <c r="WXT7" s="25"/>
      <c r="WXX7" s="25"/>
      <c r="WYB7" s="25"/>
      <c r="WYF7" s="25"/>
      <c r="WYJ7" s="24"/>
      <c r="WYK7" s="25"/>
      <c r="WYO7" s="127"/>
      <c r="WYP7" s="22"/>
      <c r="WYQ7" s="22"/>
      <c r="WYR7" s="22"/>
      <c r="WYS7" s="22"/>
      <c r="WYT7" s="23"/>
      <c r="WZA7" s="23"/>
      <c r="WZD7" s="24"/>
      <c r="WZE7" s="25"/>
      <c r="WZJ7" s="25"/>
      <c r="WZN7" s="25"/>
      <c r="WZP7" s="25"/>
      <c r="XAF7" s="25"/>
      <c r="XAK7" s="25"/>
      <c r="XBB7" s="24"/>
      <c r="XBC7" s="25"/>
      <c r="XBI7" s="25"/>
      <c r="XCB7" s="25"/>
      <c r="XCF7" s="25"/>
      <c r="XCJ7" s="25"/>
      <c r="XCN7" s="25"/>
      <c r="XCR7" s="25"/>
      <c r="XCV7" s="24"/>
      <c r="XCW7" s="25"/>
      <c r="XCX7" s="25"/>
      <c r="XDB7" s="25"/>
      <c r="XDG7" s="25"/>
      <c r="XDK7" s="25"/>
      <c r="XDO7" s="25"/>
      <c r="XDS7" s="25"/>
      <c r="XDV7" s="25"/>
      <c r="XDY7" s="25"/>
      <c r="XEB7" s="25"/>
      <c r="XEG7" s="25"/>
      <c r="XEL7" s="25"/>
    </row>
    <row r="8" spans="1:1014 1031:2048 2053:3072 3076:4081 4097:5118 5122:6137 6156:7167 7169:8179 8198:9215 9220:10235 10242:11261 11267:12286 12290:13309 13313:14331 14348:16366" s="125" customFormat="1" x14ac:dyDescent="0.25">
      <c r="A8" s="127" t="s">
        <v>186</v>
      </c>
      <c r="B8" s="22" t="s">
        <v>187</v>
      </c>
      <c r="C8" s="22" t="s">
        <v>188</v>
      </c>
      <c r="D8" s="22" t="s">
        <v>189</v>
      </c>
      <c r="E8" s="22">
        <v>31.9</v>
      </c>
      <c r="F8" s="23">
        <v>43.1</v>
      </c>
      <c r="G8" s="21">
        <v>34.200000000000003</v>
      </c>
      <c r="H8" s="21">
        <v>2.5</v>
      </c>
      <c r="I8" s="21">
        <v>1.5</v>
      </c>
      <c r="J8" s="21">
        <v>2.9</v>
      </c>
      <c r="K8" s="21">
        <v>1.6</v>
      </c>
      <c r="L8" s="21">
        <v>0.4</v>
      </c>
      <c r="M8" s="23">
        <v>43.4</v>
      </c>
      <c r="N8" s="21">
        <v>86.5</v>
      </c>
      <c r="O8" s="21">
        <v>50</v>
      </c>
      <c r="P8" s="24"/>
      <c r="Q8" s="25"/>
      <c r="R8" s="21">
        <v>381568.29</v>
      </c>
      <c r="S8" s="21">
        <v>1267146</v>
      </c>
      <c r="T8" s="21">
        <v>357349.46</v>
      </c>
      <c r="U8" s="21">
        <v>13</v>
      </c>
      <c r="V8" s="25"/>
      <c r="W8" s="21">
        <v>0</v>
      </c>
      <c r="X8" s="21">
        <v>546.6</v>
      </c>
      <c r="Y8" s="21">
        <v>90.6</v>
      </c>
      <c r="Z8" s="25"/>
      <c r="AA8" s="21">
        <v>39.159999999999997</v>
      </c>
      <c r="AB8" s="25"/>
      <c r="AC8" s="21">
        <v>5.55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58.77</v>
      </c>
      <c r="AN8" s="21">
        <v>0</v>
      </c>
      <c r="AO8" s="21">
        <v>51.8</v>
      </c>
      <c r="AP8" s="21">
        <v>0</v>
      </c>
      <c r="AQ8" s="21">
        <v>0</v>
      </c>
      <c r="AR8" s="25"/>
      <c r="AS8" s="21">
        <v>0</v>
      </c>
      <c r="AT8" s="21">
        <v>0</v>
      </c>
      <c r="AU8" s="21">
        <v>0</v>
      </c>
      <c r="AV8" s="21">
        <v>0</v>
      </c>
      <c r="AW8" s="25"/>
      <c r="AX8" s="21">
        <v>0</v>
      </c>
      <c r="AY8" s="21">
        <v>17.36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>
        <v>0</v>
      </c>
      <c r="BN8" s="24"/>
      <c r="BO8" s="25"/>
      <c r="BP8" s="21">
        <v>1074600.3899999999</v>
      </c>
      <c r="BQ8" s="21">
        <v>360.29</v>
      </c>
      <c r="BR8" s="21">
        <v>205.44</v>
      </c>
      <c r="BS8" s="21">
        <v>705.78</v>
      </c>
      <c r="BT8" s="21">
        <v>12.73</v>
      </c>
      <c r="BU8" s="25"/>
      <c r="BV8" s="21">
        <v>33.979999999999997</v>
      </c>
      <c r="BW8" s="21">
        <v>0</v>
      </c>
      <c r="BX8" s="21">
        <v>0</v>
      </c>
      <c r="BY8" s="21">
        <v>0</v>
      </c>
      <c r="BZ8" s="21">
        <v>0</v>
      </c>
      <c r="CA8" s="21">
        <v>0.12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5"/>
      <c r="CO8" s="21">
        <v>79.64</v>
      </c>
      <c r="CP8" s="21">
        <v>35</v>
      </c>
      <c r="CQ8" s="21">
        <v>110.94</v>
      </c>
      <c r="CR8" s="25"/>
      <c r="CS8" s="21">
        <v>4.01</v>
      </c>
      <c r="CT8" s="21">
        <v>45</v>
      </c>
      <c r="CU8" s="21">
        <v>122</v>
      </c>
      <c r="CV8" s="25"/>
      <c r="CW8" s="21">
        <v>0</v>
      </c>
      <c r="CX8" s="21">
        <v>0</v>
      </c>
      <c r="CY8" s="21">
        <v>0</v>
      </c>
      <c r="CZ8" s="25"/>
      <c r="DA8" s="21">
        <v>0</v>
      </c>
      <c r="DB8" s="21">
        <v>0</v>
      </c>
      <c r="DC8" s="21">
        <v>0</v>
      </c>
      <c r="DD8" s="25"/>
      <c r="DE8" s="21">
        <v>0</v>
      </c>
      <c r="DF8" s="21">
        <v>0</v>
      </c>
      <c r="DG8" s="21">
        <v>0</v>
      </c>
      <c r="DH8" s="24"/>
      <c r="DI8" s="25"/>
      <c r="DJ8" s="25"/>
      <c r="DK8" s="21">
        <v>203594.97</v>
      </c>
      <c r="DL8" s="21">
        <v>0</v>
      </c>
      <c r="DM8" s="21">
        <v>1</v>
      </c>
      <c r="DN8" s="25"/>
      <c r="DO8" s="21">
        <v>1962.49</v>
      </c>
      <c r="DP8" s="21">
        <v>200</v>
      </c>
      <c r="DQ8" s="21">
        <v>0</v>
      </c>
      <c r="DR8" s="21">
        <v>0</v>
      </c>
      <c r="DS8" s="25"/>
      <c r="DT8" s="21">
        <v>0</v>
      </c>
      <c r="DU8" s="21">
        <v>0</v>
      </c>
      <c r="DV8" s="21">
        <v>0</v>
      </c>
      <c r="DW8" s="25"/>
      <c r="DX8" s="21">
        <v>6160.06</v>
      </c>
      <c r="DY8" s="21">
        <v>256.54000000000002</v>
      </c>
      <c r="DZ8" s="21">
        <v>0</v>
      </c>
      <c r="EA8" s="25"/>
      <c r="EB8" s="21">
        <v>0</v>
      </c>
      <c r="EC8" s="21">
        <v>0</v>
      </c>
      <c r="ED8" s="21">
        <v>0</v>
      </c>
      <c r="EE8" s="25"/>
      <c r="EF8" s="21">
        <v>0</v>
      </c>
      <c r="EG8" s="21">
        <v>0</v>
      </c>
      <c r="EH8" s="25"/>
      <c r="EI8" s="21">
        <v>16269.99</v>
      </c>
      <c r="EJ8" s="21">
        <v>145.44</v>
      </c>
      <c r="EK8" s="25"/>
      <c r="EL8" s="21">
        <v>0</v>
      </c>
      <c r="EM8" s="21">
        <v>0</v>
      </c>
      <c r="EN8" s="25"/>
      <c r="EO8" s="21" t="s">
        <v>152</v>
      </c>
      <c r="EP8" s="21">
        <v>230524.23</v>
      </c>
      <c r="EQ8" s="21">
        <v>0</v>
      </c>
      <c r="ER8" s="21">
        <v>24934.52</v>
      </c>
      <c r="ES8" s="25"/>
      <c r="ET8" s="21">
        <v>20739.22</v>
      </c>
      <c r="EU8" s="21">
        <v>2403.62</v>
      </c>
      <c r="EV8" s="21">
        <v>0</v>
      </c>
      <c r="EW8" s="21">
        <v>1297</v>
      </c>
      <c r="EX8" s="25"/>
      <c r="EY8" s="21">
        <v>6306.02</v>
      </c>
      <c r="EZ8" s="21">
        <v>0</v>
      </c>
      <c r="FA8" s="21">
        <v>0</v>
      </c>
      <c r="FB8" s="21">
        <v>0</v>
      </c>
      <c r="FC8" s="21">
        <v>0</v>
      </c>
      <c r="FD8" s="21">
        <v>0</v>
      </c>
      <c r="FE8" s="21">
        <v>0</v>
      </c>
      <c r="FF8" s="21">
        <v>0</v>
      </c>
      <c r="FG8" s="21">
        <v>0</v>
      </c>
      <c r="FH8" s="21">
        <v>0</v>
      </c>
      <c r="FI8" s="21">
        <v>0</v>
      </c>
      <c r="FJ8" s="21">
        <v>0</v>
      </c>
      <c r="FK8" s="21">
        <v>0</v>
      </c>
      <c r="FL8" s="21">
        <v>0</v>
      </c>
      <c r="FM8" s="21">
        <v>0</v>
      </c>
      <c r="FN8" s="21">
        <v>0</v>
      </c>
      <c r="FO8" s="21">
        <v>0</v>
      </c>
      <c r="FP8" s="21">
        <v>0</v>
      </c>
      <c r="FQ8" s="25"/>
      <c r="FR8" s="21">
        <v>22218.19</v>
      </c>
      <c r="FS8" s="21">
        <v>35</v>
      </c>
      <c r="FT8" s="21">
        <v>110.94</v>
      </c>
      <c r="FU8" s="25"/>
      <c r="FV8" s="21">
        <v>0</v>
      </c>
      <c r="FW8" s="21">
        <v>0</v>
      </c>
      <c r="FX8" s="21">
        <v>0</v>
      </c>
      <c r="FY8" s="25"/>
      <c r="FZ8" s="21">
        <v>0</v>
      </c>
      <c r="GA8" s="21">
        <v>0</v>
      </c>
      <c r="GB8" s="21">
        <v>0</v>
      </c>
      <c r="GC8" s="25"/>
      <c r="GD8" s="21">
        <v>0</v>
      </c>
      <c r="GE8" s="21">
        <v>0</v>
      </c>
      <c r="GF8" s="21">
        <v>0</v>
      </c>
      <c r="GG8" s="24"/>
      <c r="GH8" s="25"/>
      <c r="GI8" s="21">
        <v>44.07</v>
      </c>
      <c r="GJ8" s="21">
        <v>0</v>
      </c>
      <c r="GK8" s="21">
        <v>55.93</v>
      </c>
    </row>
    <row r="9" spans="1:1014 1031:2048 2053:3072 3076:4081 4097:5118 5122:6137 6156:7167 7169:8179 8198:9215 9220:10235 10242:11261 11267:12286 12290:13309 13313:14331 14348:16366" s="125" customFormat="1" x14ac:dyDescent="0.25">
      <c r="A9" s="127" t="s">
        <v>191</v>
      </c>
      <c r="B9" s="22" t="s">
        <v>192</v>
      </c>
      <c r="C9" s="22" t="s">
        <v>193</v>
      </c>
      <c r="D9" s="22" t="s">
        <v>194</v>
      </c>
      <c r="E9" s="22">
        <v>45.85</v>
      </c>
      <c r="F9" s="23">
        <v>5.3</v>
      </c>
      <c r="G9" s="21">
        <v>0</v>
      </c>
      <c r="H9" s="21">
        <v>0</v>
      </c>
      <c r="I9" s="21">
        <v>0</v>
      </c>
      <c r="J9" s="21">
        <v>3.5</v>
      </c>
      <c r="K9" s="21">
        <v>1.3</v>
      </c>
      <c r="L9" s="21">
        <v>0.4</v>
      </c>
      <c r="M9" s="23">
        <v>81.2</v>
      </c>
      <c r="N9" s="21">
        <v>86.5</v>
      </c>
      <c r="O9" s="21">
        <v>94</v>
      </c>
      <c r="P9" s="24"/>
      <c r="Q9" s="25"/>
      <c r="R9" s="21">
        <v>0</v>
      </c>
      <c r="S9" s="21">
        <v>0</v>
      </c>
      <c r="T9" s="21">
        <v>0</v>
      </c>
      <c r="U9" s="21">
        <v>0</v>
      </c>
      <c r="V9" s="25"/>
      <c r="W9" s="21">
        <v>0</v>
      </c>
      <c r="X9" s="21">
        <v>0</v>
      </c>
      <c r="Y9" s="21">
        <v>0</v>
      </c>
      <c r="Z9" s="25"/>
      <c r="AA9" s="21">
        <v>0</v>
      </c>
      <c r="AB9" s="25"/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5"/>
      <c r="AS9" s="21">
        <v>0</v>
      </c>
      <c r="AT9" s="21">
        <v>0</v>
      </c>
      <c r="AU9" s="21">
        <v>0</v>
      </c>
      <c r="AV9" s="21">
        <v>0</v>
      </c>
      <c r="AW9" s="25"/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4"/>
      <c r="BO9" s="25"/>
      <c r="BP9" s="21">
        <v>0</v>
      </c>
      <c r="BQ9" s="21">
        <v>0</v>
      </c>
      <c r="BR9" s="21">
        <v>0</v>
      </c>
      <c r="BS9" s="21">
        <v>0</v>
      </c>
      <c r="BT9" s="21">
        <v>0</v>
      </c>
      <c r="BU9" s="25"/>
      <c r="BV9" s="21">
        <v>0</v>
      </c>
      <c r="BW9" s="21">
        <v>0</v>
      </c>
      <c r="BX9" s="21">
        <v>0</v>
      </c>
      <c r="BY9" s="21">
        <v>0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0</v>
      </c>
      <c r="CL9" s="21">
        <v>0</v>
      </c>
      <c r="CM9" s="21">
        <v>0</v>
      </c>
      <c r="CN9" s="25"/>
      <c r="CO9" s="21">
        <v>0</v>
      </c>
      <c r="CP9" s="21">
        <v>0</v>
      </c>
      <c r="CQ9" s="21">
        <v>0</v>
      </c>
      <c r="CR9" s="25"/>
      <c r="CS9" s="21">
        <v>0</v>
      </c>
      <c r="CT9" s="21">
        <v>0</v>
      </c>
      <c r="CU9" s="21">
        <v>0</v>
      </c>
      <c r="CV9" s="25"/>
      <c r="CW9" s="21">
        <v>0</v>
      </c>
      <c r="CX9" s="21">
        <v>0</v>
      </c>
      <c r="CY9" s="21">
        <v>0</v>
      </c>
      <c r="CZ9" s="25"/>
      <c r="DA9" s="21">
        <v>0</v>
      </c>
      <c r="DB9" s="21">
        <v>0</v>
      </c>
      <c r="DC9" s="21">
        <v>0</v>
      </c>
      <c r="DD9" s="25"/>
      <c r="DE9" s="21">
        <v>0</v>
      </c>
      <c r="DF9" s="21">
        <v>0</v>
      </c>
      <c r="DG9" s="21">
        <v>0</v>
      </c>
      <c r="DH9" s="24"/>
      <c r="DI9" s="25"/>
      <c r="DJ9" s="25"/>
      <c r="DK9" s="21">
        <v>0</v>
      </c>
      <c r="DL9" s="21">
        <v>0</v>
      </c>
      <c r="DM9" s="21">
        <v>0</v>
      </c>
      <c r="DN9" s="25"/>
      <c r="DO9" s="21">
        <v>50872.160000000003</v>
      </c>
      <c r="DP9" s="21">
        <v>111.96</v>
      </c>
      <c r="DQ9" s="21">
        <v>0</v>
      </c>
      <c r="DR9" s="21">
        <v>0</v>
      </c>
      <c r="DS9" s="25"/>
      <c r="DT9" s="21">
        <v>0</v>
      </c>
      <c r="DU9" s="21">
        <v>0</v>
      </c>
      <c r="DV9" s="21">
        <v>0</v>
      </c>
      <c r="DW9" s="25"/>
      <c r="DX9" s="21">
        <v>229.58</v>
      </c>
      <c r="DY9" s="21">
        <v>826.13</v>
      </c>
      <c r="DZ9" s="21">
        <v>0</v>
      </c>
      <c r="EA9" s="25"/>
      <c r="EB9" s="21">
        <v>0</v>
      </c>
      <c r="EC9" s="21">
        <v>0</v>
      </c>
      <c r="ED9" s="21">
        <v>0</v>
      </c>
      <c r="EE9" s="25"/>
      <c r="EF9" s="21">
        <v>11236.77</v>
      </c>
      <c r="EG9" s="21">
        <v>428.18</v>
      </c>
      <c r="EH9" s="25"/>
      <c r="EI9" s="21">
        <v>32535.17</v>
      </c>
      <c r="EJ9" s="21">
        <v>740.93</v>
      </c>
      <c r="EK9" s="25"/>
      <c r="EL9" s="21">
        <v>1472.58</v>
      </c>
      <c r="EM9" s="21">
        <v>267.8</v>
      </c>
      <c r="EN9" s="25"/>
      <c r="EO9" s="21" t="s">
        <v>152</v>
      </c>
      <c r="EP9" s="21">
        <v>104010.6</v>
      </c>
      <c r="EQ9" s="21">
        <v>0</v>
      </c>
      <c r="ER9" s="21">
        <v>11213.1</v>
      </c>
      <c r="ES9" s="25"/>
      <c r="ET9" s="21">
        <v>9516.32</v>
      </c>
      <c r="EU9" s="21">
        <v>963.02</v>
      </c>
      <c r="EV9" s="21">
        <v>0</v>
      </c>
      <c r="EW9" s="21">
        <v>724.73</v>
      </c>
      <c r="EX9" s="25"/>
      <c r="EY9" s="21">
        <v>0</v>
      </c>
      <c r="EZ9" s="21">
        <v>0</v>
      </c>
      <c r="FA9" s="21">
        <v>3531.65</v>
      </c>
      <c r="FB9" s="21">
        <v>0</v>
      </c>
      <c r="FC9" s="21">
        <v>0</v>
      </c>
      <c r="FD9" s="21">
        <v>0</v>
      </c>
      <c r="FE9" s="21">
        <v>10</v>
      </c>
      <c r="FF9" s="21">
        <v>0</v>
      </c>
      <c r="FG9" s="21">
        <v>0</v>
      </c>
      <c r="FH9" s="21">
        <v>0</v>
      </c>
      <c r="FI9" s="21">
        <v>0</v>
      </c>
      <c r="FJ9" s="21">
        <v>0</v>
      </c>
      <c r="FK9" s="21">
        <v>0</v>
      </c>
      <c r="FL9" s="21">
        <v>0</v>
      </c>
      <c r="FM9" s="21">
        <v>0</v>
      </c>
      <c r="FN9" s="21">
        <v>0</v>
      </c>
      <c r="FO9" s="21">
        <v>0</v>
      </c>
      <c r="FP9" s="21">
        <v>0</v>
      </c>
      <c r="FQ9" s="25"/>
      <c r="FR9" s="21">
        <v>0</v>
      </c>
      <c r="FS9" s="21">
        <v>0</v>
      </c>
      <c r="FT9" s="21">
        <v>0</v>
      </c>
      <c r="FU9" s="25"/>
      <c r="FV9" s="21">
        <v>11205.35</v>
      </c>
      <c r="FW9" s="21">
        <v>45</v>
      </c>
      <c r="FX9" s="21">
        <v>70.64</v>
      </c>
      <c r="FY9" s="25"/>
      <c r="FZ9" s="21">
        <v>0</v>
      </c>
      <c r="GA9" s="21">
        <v>0</v>
      </c>
      <c r="GB9" s="21">
        <v>0</v>
      </c>
      <c r="GC9" s="25"/>
      <c r="GD9" s="21">
        <v>0</v>
      </c>
      <c r="GE9" s="21">
        <v>0</v>
      </c>
      <c r="GF9" s="21">
        <v>0</v>
      </c>
      <c r="GG9" s="24"/>
      <c r="GH9" s="25"/>
      <c r="GI9" s="21">
        <v>100</v>
      </c>
      <c r="GJ9" s="21">
        <v>0</v>
      </c>
      <c r="GK9" s="21">
        <v>0</v>
      </c>
    </row>
    <row r="10" spans="1:1014 1031:2048 2053:3072 3076:4081 4097:5118 5122:6137 6156:7167 7169:8179 8198:9215 9220:10235 10242:11261 11267:12286 12290:13309 13313:14331 14348:16366" s="125" customFormat="1" x14ac:dyDescent="0.25">
      <c r="A10" s="127" t="s">
        <v>206</v>
      </c>
      <c r="B10" s="22" t="s">
        <v>207</v>
      </c>
      <c r="C10" s="22" t="s">
        <v>208</v>
      </c>
      <c r="D10" s="22" t="s">
        <v>209</v>
      </c>
      <c r="E10" s="22">
        <v>25.66</v>
      </c>
      <c r="F10" s="23">
        <v>5.6</v>
      </c>
      <c r="G10" s="21">
        <v>0</v>
      </c>
      <c r="H10" s="21">
        <v>0</v>
      </c>
      <c r="I10" s="21">
        <v>0</v>
      </c>
      <c r="J10" s="21">
        <v>3.9</v>
      </c>
      <c r="K10" s="21">
        <v>1.3</v>
      </c>
      <c r="L10" s="21">
        <v>0.4</v>
      </c>
      <c r="M10" s="23">
        <v>80.900000000000006</v>
      </c>
      <c r="N10" s="21">
        <v>86.5</v>
      </c>
      <c r="O10" s="21">
        <v>93</v>
      </c>
      <c r="P10" s="24"/>
      <c r="Q10" s="25"/>
      <c r="R10" s="21">
        <v>0</v>
      </c>
      <c r="S10" s="21">
        <v>0</v>
      </c>
      <c r="T10" s="21">
        <v>0</v>
      </c>
      <c r="U10" s="21">
        <v>0</v>
      </c>
      <c r="V10" s="25"/>
      <c r="W10" s="21">
        <v>0</v>
      </c>
      <c r="X10" s="21">
        <v>0</v>
      </c>
      <c r="Y10" s="21">
        <v>0</v>
      </c>
      <c r="Z10" s="25"/>
      <c r="AA10" s="21">
        <v>0</v>
      </c>
      <c r="AB10" s="25"/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5"/>
      <c r="AS10" s="21">
        <v>0</v>
      </c>
      <c r="AT10" s="21">
        <v>0</v>
      </c>
      <c r="AU10" s="21">
        <v>0</v>
      </c>
      <c r="AV10" s="21">
        <v>0</v>
      </c>
      <c r="AW10" s="25"/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4"/>
      <c r="BO10" s="25"/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5"/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5"/>
      <c r="CO10" s="21">
        <v>0</v>
      </c>
      <c r="CP10" s="21">
        <v>0</v>
      </c>
      <c r="CQ10" s="21">
        <v>0</v>
      </c>
      <c r="CR10" s="25"/>
      <c r="CS10" s="21">
        <v>0</v>
      </c>
      <c r="CT10" s="21">
        <v>0</v>
      </c>
      <c r="CU10" s="21">
        <v>0</v>
      </c>
      <c r="CV10" s="25"/>
      <c r="CW10" s="21">
        <v>0</v>
      </c>
      <c r="CX10" s="21">
        <v>0</v>
      </c>
      <c r="CY10" s="21">
        <v>0</v>
      </c>
      <c r="CZ10" s="25"/>
      <c r="DA10" s="21">
        <v>0</v>
      </c>
      <c r="DB10" s="21">
        <v>0</v>
      </c>
      <c r="DC10" s="21">
        <v>0</v>
      </c>
      <c r="DD10" s="25"/>
      <c r="DE10" s="21">
        <v>0</v>
      </c>
      <c r="DF10" s="21">
        <v>0</v>
      </c>
      <c r="DG10" s="21">
        <v>0</v>
      </c>
      <c r="DH10" s="24"/>
      <c r="DI10" s="25"/>
      <c r="DJ10" s="25"/>
      <c r="DK10" s="21">
        <v>0</v>
      </c>
      <c r="DL10" s="21">
        <v>0</v>
      </c>
      <c r="DM10" s="21">
        <v>0</v>
      </c>
      <c r="DN10" s="25"/>
      <c r="DO10" s="21">
        <v>215032.83</v>
      </c>
      <c r="DP10" s="21">
        <v>284.2</v>
      </c>
      <c r="DQ10" s="21">
        <v>0</v>
      </c>
      <c r="DR10" s="21">
        <v>0</v>
      </c>
      <c r="DS10" s="25"/>
      <c r="DT10" s="21">
        <v>0</v>
      </c>
      <c r="DU10" s="21">
        <v>0</v>
      </c>
      <c r="DV10" s="21">
        <v>0</v>
      </c>
      <c r="DW10" s="25"/>
      <c r="DX10" s="21">
        <v>1483.65</v>
      </c>
      <c r="DY10" s="21">
        <v>324.01</v>
      </c>
      <c r="DZ10" s="21">
        <v>0</v>
      </c>
      <c r="EA10" s="25"/>
      <c r="EB10" s="21">
        <v>0</v>
      </c>
      <c r="EC10" s="21">
        <v>0</v>
      </c>
      <c r="ED10" s="21">
        <v>0</v>
      </c>
      <c r="EE10" s="25"/>
      <c r="EF10" s="21">
        <v>2264.8200000000002</v>
      </c>
      <c r="EG10" s="21">
        <v>431.6</v>
      </c>
      <c r="EH10" s="25"/>
      <c r="EI10" s="21">
        <v>76691.09</v>
      </c>
      <c r="EJ10" s="21">
        <v>662.21</v>
      </c>
      <c r="EK10" s="25"/>
      <c r="EL10" s="21">
        <v>0</v>
      </c>
      <c r="EM10" s="21">
        <v>0</v>
      </c>
      <c r="EN10" s="25"/>
      <c r="EO10" s="21" t="s">
        <v>152</v>
      </c>
      <c r="EP10" s="21">
        <v>326730.44</v>
      </c>
      <c r="EQ10" s="21">
        <v>15624.58</v>
      </c>
      <c r="ER10" s="21">
        <v>16071.02</v>
      </c>
      <c r="ES10" s="25"/>
      <c r="ET10" s="21">
        <v>27928.78</v>
      </c>
      <c r="EU10" s="21">
        <v>4042.54</v>
      </c>
      <c r="EV10" s="21">
        <v>0</v>
      </c>
      <c r="EW10" s="21">
        <v>862.83</v>
      </c>
      <c r="EX10" s="25"/>
      <c r="EY10" s="21">
        <v>12709.59</v>
      </c>
      <c r="EZ10" s="21">
        <v>0</v>
      </c>
      <c r="FA10" s="21">
        <v>0</v>
      </c>
      <c r="FB10" s="21">
        <v>0</v>
      </c>
      <c r="FC10" s="21">
        <v>0</v>
      </c>
      <c r="FD10" s="21">
        <v>132.5</v>
      </c>
      <c r="FE10" s="21">
        <v>475.08</v>
      </c>
      <c r="FF10" s="21">
        <v>0</v>
      </c>
      <c r="FG10" s="21">
        <v>0</v>
      </c>
      <c r="FH10" s="21">
        <v>0</v>
      </c>
      <c r="FI10" s="21">
        <v>0</v>
      </c>
      <c r="FJ10" s="21">
        <v>0</v>
      </c>
      <c r="FK10" s="21">
        <v>0</v>
      </c>
      <c r="FL10" s="21">
        <v>0</v>
      </c>
      <c r="FM10" s="21">
        <v>0</v>
      </c>
      <c r="FN10" s="21">
        <v>0</v>
      </c>
      <c r="FO10" s="21">
        <v>0</v>
      </c>
      <c r="FP10" s="21">
        <v>0</v>
      </c>
      <c r="FQ10" s="25"/>
      <c r="FR10" s="21">
        <v>47911.18</v>
      </c>
      <c r="FS10" s="21">
        <v>35</v>
      </c>
      <c r="FT10" s="21">
        <v>102.82</v>
      </c>
      <c r="FU10" s="25"/>
      <c r="FV10" s="21">
        <v>1098.1500000000001</v>
      </c>
      <c r="FW10" s="21">
        <v>45</v>
      </c>
      <c r="FX10" s="21">
        <v>50.78</v>
      </c>
      <c r="FY10" s="25"/>
      <c r="FZ10" s="21">
        <v>0</v>
      </c>
      <c r="GA10" s="21">
        <v>0</v>
      </c>
      <c r="GB10" s="21">
        <v>0</v>
      </c>
      <c r="GC10" s="25"/>
      <c r="GD10" s="21">
        <v>0</v>
      </c>
      <c r="GE10" s="21">
        <v>0</v>
      </c>
      <c r="GF10" s="21">
        <v>0</v>
      </c>
      <c r="GG10" s="24"/>
      <c r="GH10" s="25"/>
      <c r="GI10" s="21">
        <v>100</v>
      </c>
      <c r="GJ10" s="21">
        <v>0</v>
      </c>
      <c r="GK10" s="21">
        <v>0</v>
      </c>
    </row>
    <row r="11" spans="1:1014 1031:2048 2053:3072 3076:4081 4097:5118 5122:6137 6156:7167 7169:8179 8198:9215 9220:10235 10242:11261 11267:12286 12290:13309 13313:14331 14348:16366" s="21" customFormat="1" x14ac:dyDescent="0.25">
      <c r="A11" s="127" t="s">
        <v>210</v>
      </c>
      <c r="B11" s="22" t="s">
        <v>211</v>
      </c>
      <c r="C11" s="22" t="s">
        <v>212</v>
      </c>
      <c r="D11" s="22" t="s">
        <v>213</v>
      </c>
      <c r="E11" s="22">
        <v>66.62</v>
      </c>
      <c r="F11" s="23">
        <v>30.1</v>
      </c>
      <c r="G11" s="21">
        <v>21.1</v>
      </c>
      <c r="H11" s="21">
        <v>0.4</v>
      </c>
      <c r="I11" s="21">
        <v>4.0999999999999996</v>
      </c>
      <c r="J11" s="21">
        <v>2.8</v>
      </c>
      <c r="K11" s="21">
        <v>1.4</v>
      </c>
      <c r="L11" s="21">
        <v>0.4</v>
      </c>
      <c r="M11" s="23">
        <v>56.4</v>
      </c>
      <c r="N11" s="21">
        <v>86.5</v>
      </c>
      <c r="O11" s="21">
        <v>65</v>
      </c>
      <c r="P11" s="24"/>
      <c r="Q11" s="25"/>
      <c r="R11" s="21">
        <v>614380.52</v>
      </c>
      <c r="S11" s="21">
        <v>2084118.88</v>
      </c>
      <c r="T11" s="21">
        <v>373357.17</v>
      </c>
      <c r="U11" s="21">
        <v>14</v>
      </c>
      <c r="V11" s="25"/>
      <c r="W11" s="21">
        <v>0</v>
      </c>
      <c r="X11" s="21">
        <v>398.5</v>
      </c>
      <c r="Y11" s="21">
        <v>66.05</v>
      </c>
      <c r="Z11" s="25"/>
      <c r="AA11" s="21">
        <v>28.55</v>
      </c>
      <c r="AB11" s="25"/>
      <c r="AC11" s="21">
        <v>4.05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42.85</v>
      </c>
      <c r="AN11" s="21">
        <v>0</v>
      </c>
      <c r="AO11" s="21">
        <v>37.76</v>
      </c>
      <c r="AP11" s="21">
        <v>0</v>
      </c>
      <c r="AQ11" s="21">
        <v>0</v>
      </c>
      <c r="AR11" s="25"/>
      <c r="AS11" s="21">
        <v>0</v>
      </c>
      <c r="AT11" s="21">
        <v>0</v>
      </c>
      <c r="AU11" s="21">
        <v>0</v>
      </c>
      <c r="AV11" s="21">
        <v>0</v>
      </c>
      <c r="AW11" s="25"/>
      <c r="AX11" s="21">
        <v>0</v>
      </c>
      <c r="AY11" s="21">
        <v>12.66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4"/>
      <c r="BO11" s="25"/>
      <c r="BP11" s="21">
        <v>470463.69</v>
      </c>
      <c r="BQ11" s="21">
        <v>0</v>
      </c>
      <c r="BR11" s="21">
        <v>198.88</v>
      </c>
      <c r="BS11" s="21">
        <v>749.42</v>
      </c>
      <c r="BT11" s="21">
        <v>11</v>
      </c>
      <c r="BU11" s="25"/>
      <c r="BV11" s="21">
        <v>26.13</v>
      </c>
      <c r="BW11" s="21">
        <v>0</v>
      </c>
      <c r="BX11" s="21">
        <v>0</v>
      </c>
      <c r="BY11" s="21">
        <v>0</v>
      </c>
      <c r="BZ11" s="21">
        <v>0</v>
      </c>
      <c r="CA11" s="21">
        <v>0</v>
      </c>
      <c r="CB11" s="21">
        <v>0.57999999999999996</v>
      </c>
      <c r="CC11" s="21">
        <v>0</v>
      </c>
      <c r="CD11" s="21">
        <v>0</v>
      </c>
      <c r="CE11" s="21">
        <v>0</v>
      </c>
      <c r="CF11" s="21">
        <v>0.3</v>
      </c>
      <c r="CG11" s="21">
        <v>0</v>
      </c>
      <c r="CH11" s="21">
        <v>0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5"/>
      <c r="CO11" s="21">
        <v>0</v>
      </c>
      <c r="CP11" s="21">
        <v>0</v>
      </c>
      <c r="CQ11" s="21">
        <v>0</v>
      </c>
      <c r="CR11" s="25"/>
      <c r="CS11" s="21">
        <v>83.26</v>
      </c>
      <c r="CT11" s="21">
        <v>33</v>
      </c>
      <c r="CU11" s="21">
        <v>234.72</v>
      </c>
      <c r="CV11" s="25"/>
      <c r="CW11" s="21">
        <v>0</v>
      </c>
      <c r="CX11" s="21">
        <v>0</v>
      </c>
      <c r="CY11" s="21">
        <v>0</v>
      </c>
      <c r="CZ11" s="25"/>
      <c r="DA11" s="21">
        <v>0</v>
      </c>
      <c r="DB11" s="21">
        <v>0</v>
      </c>
      <c r="DC11" s="21">
        <v>0</v>
      </c>
      <c r="DD11" s="25"/>
      <c r="DE11" s="21">
        <v>0</v>
      </c>
      <c r="DF11" s="21">
        <v>0</v>
      </c>
      <c r="DG11" s="21">
        <v>0</v>
      </c>
      <c r="DH11" s="24"/>
      <c r="DI11" s="25"/>
      <c r="DJ11" s="25"/>
      <c r="DK11" s="21">
        <v>94911.12</v>
      </c>
      <c r="DL11" s="21">
        <v>0</v>
      </c>
      <c r="DM11" s="21">
        <v>1</v>
      </c>
      <c r="DN11" s="25"/>
      <c r="DO11" s="21">
        <v>18382.330000000002</v>
      </c>
      <c r="DP11" s="21">
        <v>169.17</v>
      </c>
      <c r="DQ11" s="21">
        <v>0</v>
      </c>
      <c r="DR11" s="21">
        <v>0</v>
      </c>
      <c r="DS11" s="25"/>
      <c r="DT11" s="21">
        <v>0</v>
      </c>
      <c r="DU11" s="21">
        <v>0</v>
      </c>
      <c r="DV11" s="21">
        <v>0</v>
      </c>
      <c r="DW11" s="25"/>
      <c r="DX11" s="21">
        <v>0</v>
      </c>
      <c r="DY11" s="21">
        <v>0</v>
      </c>
      <c r="DZ11" s="21">
        <v>0</v>
      </c>
      <c r="EA11" s="25"/>
      <c r="EB11" s="21">
        <v>0</v>
      </c>
      <c r="EC11" s="21">
        <v>0</v>
      </c>
      <c r="ED11" s="21">
        <v>0</v>
      </c>
      <c r="EE11" s="25"/>
      <c r="EF11" s="21">
        <v>0</v>
      </c>
      <c r="EG11" s="21">
        <v>0</v>
      </c>
      <c r="EH11" s="25"/>
      <c r="EI11" s="21">
        <v>470.09</v>
      </c>
      <c r="EJ11" s="21">
        <v>153.19999999999999</v>
      </c>
      <c r="EK11" s="25"/>
      <c r="EL11" s="21">
        <v>0</v>
      </c>
      <c r="EM11" s="21">
        <v>0</v>
      </c>
      <c r="EN11" s="25"/>
      <c r="EO11" s="21" t="s">
        <v>152</v>
      </c>
      <c r="EP11" s="21">
        <v>128954.14</v>
      </c>
      <c r="EQ11" s="21">
        <v>13764.5</v>
      </c>
      <c r="ER11" s="21">
        <v>221.18</v>
      </c>
      <c r="ES11" s="25"/>
      <c r="ET11" s="21">
        <v>11961.76</v>
      </c>
      <c r="EU11" s="21">
        <v>648.51</v>
      </c>
      <c r="EV11" s="21">
        <v>0</v>
      </c>
      <c r="EW11" s="21">
        <v>242.94</v>
      </c>
      <c r="EX11" s="25"/>
      <c r="EY11" s="21">
        <v>5268.67</v>
      </c>
      <c r="EZ11" s="21">
        <v>0</v>
      </c>
      <c r="FA11" s="21">
        <v>0</v>
      </c>
      <c r="FB11" s="21">
        <v>0</v>
      </c>
      <c r="FC11" s="21">
        <v>0</v>
      </c>
      <c r="FD11" s="21">
        <v>0</v>
      </c>
      <c r="FE11" s="21">
        <v>117.38</v>
      </c>
      <c r="FF11" s="21">
        <v>0</v>
      </c>
      <c r="FG11" s="21">
        <v>0</v>
      </c>
      <c r="FH11" s="21">
        <v>0</v>
      </c>
      <c r="FI11" s="21">
        <v>0</v>
      </c>
      <c r="FJ11" s="21">
        <v>59.95</v>
      </c>
      <c r="FK11" s="21">
        <v>0</v>
      </c>
      <c r="FL11" s="21">
        <v>0</v>
      </c>
      <c r="FM11" s="21">
        <v>0</v>
      </c>
      <c r="FN11" s="21">
        <v>0</v>
      </c>
      <c r="FO11" s="21">
        <v>0</v>
      </c>
      <c r="FP11" s="21">
        <v>0</v>
      </c>
      <c r="FQ11" s="25"/>
      <c r="FR11" s="21">
        <v>0</v>
      </c>
      <c r="FS11" s="21">
        <v>0</v>
      </c>
      <c r="FT11" s="21">
        <v>0</v>
      </c>
      <c r="FU11" s="25"/>
      <c r="FV11" s="21">
        <v>9352.98</v>
      </c>
      <c r="FW11" s="21">
        <v>33</v>
      </c>
      <c r="FX11" s="21">
        <v>234.72</v>
      </c>
      <c r="FY11" s="25"/>
      <c r="FZ11" s="21">
        <v>0</v>
      </c>
      <c r="GA11" s="21">
        <v>0</v>
      </c>
      <c r="GB11" s="21">
        <v>0</v>
      </c>
      <c r="GC11" s="25"/>
      <c r="GD11" s="21">
        <v>0</v>
      </c>
      <c r="GE11" s="21">
        <v>0</v>
      </c>
      <c r="GF11" s="21">
        <v>0</v>
      </c>
      <c r="GG11" s="24"/>
      <c r="GH11" s="25"/>
      <c r="GI11" s="21">
        <v>94.58</v>
      </c>
      <c r="GJ11" s="21">
        <v>0</v>
      </c>
      <c r="GK11" s="21">
        <v>5.42</v>
      </c>
      <c r="GL11" s="127"/>
      <c r="GM11" s="22"/>
      <c r="GN11" s="22"/>
      <c r="GO11" s="22"/>
      <c r="GP11" s="22"/>
      <c r="GQ11" s="23"/>
      <c r="GX11" s="23"/>
      <c r="HA11" s="24"/>
      <c r="HB11" s="25"/>
      <c r="HG11" s="25"/>
      <c r="HK11" s="25"/>
      <c r="HM11" s="25"/>
      <c r="IC11" s="25"/>
      <c r="IH11" s="25"/>
      <c r="IY11" s="24"/>
      <c r="IZ11" s="25"/>
      <c r="JF11" s="25"/>
      <c r="JY11" s="25"/>
      <c r="KC11" s="25"/>
      <c r="KG11" s="25"/>
      <c r="KK11" s="25"/>
      <c r="KO11" s="25"/>
      <c r="KS11" s="24"/>
      <c r="KT11" s="25"/>
      <c r="KU11" s="25"/>
      <c r="KY11" s="25"/>
      <c r="LD11" s="25"/>
      <c r="LH11" s="25"/>
      <c r="LL11" s="25"/>
      <c r="LP11" s="25"/>
      <c r="LS11" s="25"/>
      <c r="LV11" s="25"/>
      <c r="LY11" s="25"/>
      <c r="MD11" s="25"/>
      <c r="MI11" s="25"/>
      <c r="NB11" s="25"/>
      <c r="NF11" s="25"/>
      <c r="NJ11" s="25"/>
      <c r="NN11" s="25"/>
      <c r="NR11" s="24"/>
      <c r="NS11" s="25"/>
      <c r="NW11" s="127"/>
      <c r="NX11" s="22"/>
      <c r="NY11" s="22"/>
      <c r="NZ11" s="22"/>
      <c r="OA11" s="22"/>
      <c r="OB11" s="23"/>
      <c r="OI11" s="23"/>
      <c r="OL11" s="24"/>
      <c r="OM11" s="25"/>
      <c r="OR11" s="25"/>
      <c r="OV11" s="25"/>
      <c r="OX11" s="25"/>
      <c r="PN11" s="25"/>
      <c r="PS11" s="25"/>
      <c r="QJ11" s="24"/>
      <c r="QK11" s="25"/>
      <c r="QQ11" s="25"/>
      <c r="RJ11" s="25"/>
      <c r="RN11" s="25"/>
      <c r="RR11" s="25"/>
      <c r="RV11" s="25"/>
      <c r="RZ11" s="25"/>
      <c r="SD11" s="24"/>
      <c r="SE11" s="25"/>
      <c r="SF11" s="25"/>
      <c r="SJ11" s="25"/>
      <c r="SO11" s="25"/>
      <c r="SS11" s="25"/>
      <c r="SW11" s="25"/>
      <c r="TA11" s="25"/>
      <c r="TD11" s="25"/>
      <c r="TG11" s="25"/>
      <c r="TJ11" s="25"/>
      <c r="TO11" s="25"/>
      <c r="TT11" s="25"/>
      <c r="UM11" s="25"/>
      <c r="UQ11" s="25"/>
      <c r="UU11" s="25"/>
      <c r="UY11" s="25"/>
      <c r="VC11" s="24"/>
      <c r="VD11" s="25"/>
      <c r="VH11" s="127"/>
      <c r="VI11" s="22"/>
      <c r="VJ11" s="22"/>
      <c r="VK11" s="22"/>
      <c r="VL11" s="22"/>
      <c r="VM11" s="23"/>
      <c r="VT11" s="23"/>
      <c r="VW11" s="24"/>
      <c r="VX11" s="25"/>
      <c r="WC11" s="25"/>
      <c r="WG11" s="25"/>
      <c r="WI11" s="25"/>
      <c r="WY11" s="25"/>
      <c r="XD11" s="25"/>
      <c r="XU11" s="24"/>
      <c r="XV11" s="25"/>
      <c r="YB11" s="25"/>
      <c r="YU11" s="25"/>
      <c r="YY11" s="25"/>
      <c r="ZC11" s="25"/>
      <c r="ZG11" s="25"/>
      <c r="ZK11" s="25"/>
      <c r="ZO11" s="24"/>
      <c r="ZP11" s="25"/>
      <c r="ZQ11" s="25"/>
      <c r="ZU11" s="25"/>
      <c r="ZZ11" s="25"/>
      <c r="AAD11" s="25"/>
      <c r="AAH11" s="25"/>
      <c r="AAL11" s="25"/>
      <c r="AAO11" s="25"/>
      <c r="AAR11" s="25"/>
      <c r="AAU11" s="25"/>
      <c r="AAZ11" s="25"/>
      <c r="ABE11" s="25"/>
      <c r="ABX11" s="25"/>
      <c r="ACB11" s="25"/>
      <c r="ACF11" s="25"/>
      <c r="ACJ11" s="25"/>
      <c r="ACN11" s="24"/>
      <c r="ACO11" s="25"/>
      <c r="ACS11" s="127"/>
      <c r="ACT11" s="22"/>
      <c r="ACU11" s="22"/>
      <c r="ACV11" s="22"/>
      <c r="ACW11" s="22"/>
      <c r="ACX11" s="23"/>
      <c r="ADE11" s="23"/>
      <c r="ADH11" s="24"/>
      <c r="ADI11" s="25"/>
      <c r="ADN11" s="25"/>
      <c r="ADR11" s="25"/>
      <c r="ADT11" s="25"/>
      <c r="AEJ11" s="25"/>
      <c r="AEO11" s="25"/>
      <c r="AFF11" s="24"/>
      <c r="AFG11" s="25"/>
      <c r="AFM11" s="25"/>
      <c r="AGF11" s="25"/>
      <c r="AGJ11" s="25"/>
      <c r="AGN11" s="25"/>
      <c r="AGR11" s="25"/>
      <c r="AGV11" s="25"/>
      <c r="AGZ11" s="24"/>
      <c r="AHA11" s="25"/>
      <c r="AHB11" s="25"/>
      <c r="AHF11" s="25"/>
      <c r="AHK11" s="25"/>
      <c r="AHO11" s="25"/>
      <c r="AHS11" s="25"/>
      <c r="AHW11" s="25"/>
      <c r="AHZ11" s="25"/>
      <c r="AIC11" s="25"/>
      <c r="AIF11" s="25"/>
      <c r="AIK11" s="25"/>
      <c r="AIP11" s="25"/>
      <c r="AJI11" s="25"/>
      <c r="AJM11" s="25"/>
      <c r="AJQ11" s="25"/>
      <c r="AJU11" s="25"/>
      <c r="AJY11" s="24"/>
      <c r="AJZ11" s="25"/>
      <c r="AKD11" s="127"/>
      <c r="AKE11" s="22"/>
      <c r="AKF11" s="22"/>
      <c r="AKG11" s="22"/>
      <c r="AKH11" s="22"/>
      <c r="AKI11" s="23"/>
      <c r="AKP11" s="23"/>
      <c r="AKS11" s="24"/>
      <c r="AKT11" s="25"/>
      <c r="AKY11" s="25"/>
      <c r="ALC11" s="25"/>
      <c r="ALE11" s="25"/>
      <c r="ALU11" s="25"/>
      <c r="ALZ11" s="25"/>
      <c r="AMQ11" s="24"/>
      <c r="AMR11" s="25"/>
      <c r="AMX11" s="25"/>
      <c r="ANQ11" s="25"/>
      <c r="ANU11" s="25"/>
      <c r="ANY11" s="25"/>
      <c r="AOC11" s="25"/>
      <c r="AOG11" s="25"/>
      <c r="AOK11" s="24"/>
      <c r="AOL11" s="25"/>
      <c r="AOM11" s="25"/>
      <c r="AOQ11" s="25"/>
      <c r="AOV11" s="25"/>
      <c r="AOZ11" s="25"/>
      <c r="APD11" s="25"/>
      <c r="APH11" s="25"/>
      <c r="APK11" s="25"/>
      <c r="APN11" s="25"/>
      <c r="APQ11" s="25"/>
      <c r="APV11" s="25"/>
      <c r="AQA11" s="25"/>
      <c r="AQT11" s="25"/>
      <c r="AQX11" s="25"/>
      <c r="ARB11" s="25"/>
      <c r="ARF11" s="25"/>
      <c r="ARJ11" s="24"/>
      <c r="ARK11" s="25"/>
      <c r="ARO11" s="127"/>
      <c r="ARP11" s="22"/>
      <c r="ARQ11" s="22"/>
      <c r="ARR11" s="22"/>
      <c r="ARS11" s="22"/>
      <c r="ART11" s="23"/>
      <c r="ASA11" s="23"/>
      <c r="ASD11" s="24"/>
      <c r="ASE11" s="25"/>
      <c r="ASJ11" s="25"/>
      <c r="ASN11" s="25"/>
      <c r="ASP11" s="25"/>
      <c r="ATF11" s="25"/>
      <c r="ATK11" s="25"/>
      <c r="AUB11" s="24"/>
      <c r="AUC11" s="25"/>
      <c r="AUI11" s="25"/>
      <c r="AVB11" s="25"/>
      <c r="AVF11" s="25"/>
      <c r="AVJ11" s="25"/>
      <c r="AVN11" s="25"/>
      <c r="AVR11" s="25"/>
      <c r="AVV11" s="24"/>
      <c r="AVW11" s="25"/>
      <c r="AVX11" s="25"/>
      <c r="AWB11" s="25"/>
      <c r="AWG11" s="25"/>
      <c r="AWK11" s="25"/>
      <c r="AWO11" s="25"/>
      <c r="AWS11" s="25"/>
      <c r="AWV11" s="25"/>
      <c r="AWY11" s="25"/>
      <c r="AXB11" s="25"/>
      <c r="AXG11" s="25"/>
      <c r="AXL11" s="25"/>
      <c r="AYE11" s="25"/>
      <c r="AYI11" s="25"/>
      <c r="AYM11" s="25"/>
      <c r="AYQ11" s="25"/>
      <c r="AYU11" s="24"/>
      <c r="AYV11" s="25"/>
      <c r="AYZ11" s="127"/>
      <c r="AZA11" s="22"/>
      <c r="AZB11" s="22"/>
      <c r="AZC11" s="22"/>
      <c r="AZD11" s="22"/>
      <c r="AZE11" s="23"/>
      <c r="AZL11" s="23"/>
      <c r="AZO11" s="24"/>
      <c r="AZP11" s="25"/>
      <c r="AZU11" s="25"/>
      <c r="AZY11" s="25"/>
      <c r="BAA11" s="25"/>
      <c r="BAQ11" s="25"/>
      <c r="BAV11" s="25"/>
      <c r="BBM11" s="24"/>
      <c r="BBN11" s="25"/>
      <c r="BBT11" s="25"/>
      <c r="BCM11" s="25"/>
      <c r="BCQ11" s="25"/>
      <c r="BCU11" s="25"/>
      <c r="BCY11" s="25"/>
      <c r="BDC11" s="25"/>
      <c r="BDG11" s="24"/>
      <c r="BDH11" s="25"/>
      <c r="BDI11" s="25"/>
      <c r="BDM11" s="25"/>
      <c r="BDR11" s="25"/>
      <c r="BDV11" s="25"/>
      <c r="BDZ11" s="25"/>
      <c r="BED11" s="25"/>
      <c r="BEG11" s="25"/>
      <c r="BEJ11" s="25"/>
      <c r="BEM11" s="25"/>
      <c r="BER11" s="25"/>
      <c r="BEW11" s="25"/>
      <c r="BFP11" s="25"/>
      <c r="BFT11" s="25"/>
      <c r="BFX11" s="25"/>
      <c r="BGB11" s="25"/>
      <c r="BGF11" s="24"/>
      <c r="BGG11" s="25"/>
      <c r="BGK11" s="127"/>
      <c r="BGL11" s="22"/>
      <c r="BGM11" s="22"/>
      <c r="BGN11" s="22"/>
      <c r="BGO11" s="22"/>
      <c r="BGP11" s="23"/>
      <c r="BGW11" s="23"/>
      <c r="BGZ11" s="24"/>
      <c r="BHA11" s="25"/>
      <c r="BHF11" s="25"/>
      <c r="BHJ11" s="25"/>
      <c r="BHL11" s="25"/>
      <c r="BIB11" s="25"/>
      <c r="BIG11" s="25"/>
      <c r="BIX11" s="24"/>
      <c r="BIY11" s="25"/>
      <c r="BJE11" s="25"/>
      <c r="BJX11" s="25"/>
      <c r="BKB11" s="25"/>
      <c r="BKF11" s="25"/>
      <c r="BKJ11" s="25"/>
      <c r="BKN11" s="25"/>
      <c r="BKR11" s="24"/>
      <c r="BKS11" s="25"/>
      <c r="BKT11" s="25"/>
      <c r="BKX11" s="25"/>
      <c r="BLC11" s="25"/>
      <c r="BLG11" s="25"/>
      <c r="BLK11" s="25"/>
      <c r="BLO11" s="25"/>
      <c r="BLR11" s="25"/>
      <c r="BLU11" s="25"/>
      <c r="BLX11" s="25"/>
      <c r="BMC11" s="25"/>
      <c r="BMH11" s="25"/>
      <c r="BNA11" s="25"/>
      <c r="BNE11" s="25"/>
      <c r="BNI11" s="25"/>
      <c r="BNM11" s="25"/>
      <c r="BNQ11" s="24"/>
      <c r="BNR11" s="25"/>
      <c r="BNV11" s="127"/>
      <c r="BNW11" s="22"/>
      <c r="BNX11" s="22"/>
      <c r="BNY11" s="22"/>
      <c r="BNZ11" s="22"/>
      <c r="BOA11" s="23"/>
      <c r="BOH11" s="23"/>
      <c r="BOK11" s="24"/>
      <c r="BOL11" s="25"/>
      <c r="BOQ11" s="25"/>
      <c r="BOU11" s="25"/>
      <c r="BOW11" s="25"/>
      <c r="BPM11" s="25"/>
      <c r="BPR11" s="25"/>
      <c r="BQI11" s="24"/>
      <c r="BQJ11" s="25"/>
      <c r="BQP11" s="25"/>
      <c r="BRI11" s="25"/>
      <c r="BRM11" s="25"/>
      <c r="BRQ11" s="25"/>
      <c r="BRU11" s="25"/>
      <c r="BRY11" s="25"/>
      <c r="BSC11" s="24"/>
      <c r="BSD11" s="25"/>
      <c r="BSE11" s="25"/>
      <c r="BSI11" s="25"/>
      <c r="BSN11" s="25"/>
      <c r="BSR11" s="25"/>
      <c r="BSV11" s="25"/>
      <c r="BSZ11" s="25"/>
      <c r="BTC11" s="25"/>
      <c r="BTF11" s="25"/>
      <c r="BTI11" s="25"/>
      <c r="BTN11" s="25"/>
      <c r="BTS11" s="25"/>
      <c r="BUL11" s="25"/>
      <c r="BUP11" s="25"/>
      <c r="BUT11" s="25"/>
      <c r="BUX11" s="25"/>
      <c r="BVB11" s="24"/>
      <c r="BVC11" s="25"/>
      <c r="BVG11" s="127"/>
      <c r="BVH11" s="22"/>
      <c r="BVI11" s="22"/>
      <c r="BVJ11" s="22"/>
      <c r="BVK11" s="22"/>
      <c r="BVL11" s="23"/>
      <c r="BVS11" s="23"/>
      <c r="BVV11" s="24"/>
      <c r="BVW11" s="25"/>
      <c r="BWB11" s="25"/>
      <c r="BWF11" s="25"/>
      <c r="BWH11" s="25"/>
      <c r="BWX11" s="25"/>
      <c r="BXC11" s="25"/>
      <c r="BXT11" s="24"/>
      <c r="BXU11" s="25"/>
      <c r="BYA11" s="25"/>
      <c r="BYT11" s="25"/>
      <c r="BYX11" s="25"/>
      <c r="BZB11" s="25"/>
      <c r="BZF11" s="25"/>
      <c r="BZJ11" s="25"/>
      <c r="BZN11" s="24"/>
      <c r="BZO11" s="25"/>
      <c r="BZP11" s="25"/>
      <c r="BZT11" s="25"/>
      <c r="BZY11" s="25"/>
      <c r="CAC11" s="25"/>
      <c r="CAG11" s="25"/>
      <c r="CAK11" s="25"/>
      <c r="CAN11" s="25"/>
      <c r="CAQ11" s="25"/>
      <c r="CAT11" s="25"/>
      <c r="CAY11" s="25"/>
      <c r="CBD11" s="25"/>
      <c r="CBW11" s="25"/>
      <c r="CCA11" s="25"/>
      <c r="CCE11" s="25"/>
      <c r="CCI11" s="25"/>
      <c r="CCM11" s="24"/>
      <c r="CCN11" s="25"/>
      <c r="CCR11" s="127"/>
      <c r="CCS11" s="22"/>
      <c r="CCT11" s="22"/>
      <c r="CCU11" s="22"/>
      <c r="CCV11" s="22"/>
      <c r="CCW11" s="23"/>
      <c r="CDD11" s="23"/>
      <c r="CDG11" s="24"/>
      <c r="CDH11" s="25"/>
      <c r="CDM11" s="25"/>
      <c r="CDQ11" s="25"/>
      <c r="CDS11" s="25"/>
      <c r="CEI11" s="25"/>
      <c r="CEN11" s="25"/>
      <c r="CFE11" s="24"/>
      <c r="CFF11" s="25"/>
      <c r="CFL11" s="25"/>
      <c r="CGE11" s="25"/>
      <c r="CGI11" s="25"/>
      <c r="CGM11" s="25"/>
      <c r="CGQ11" s="25"/>
      <c r="CGU11" s="25"/>
      <c r="CGY11" s="24"/>
      <c r="CGZ11" s="25"/>
      <c r="CHA11" s="25"/>
      <c r="CHE11" s="25"/>
      <c r="CHJ11" s="25"/>
      <c r="CHN11" s="25"/>
      <c r="CHR11" s="25"/>
      <c r="CHV11" s="25"/>
      <c r="CHY11" s="25"/>
      <c r="CIB11" s="25"/>
      <c r="CIE11" s="25"/>
      <c r="CIJ11" s="25"/>
      <c r="CIO11" s="25"/>
      <c r="CJH11" s="25"/>
      <c r="CJL11" s="25"/>
      <c r="CJP11" s="25"/>
      <c r="CJT11" s="25"/>
      <c r="CJX11" s="24"/>
      <c r="CJY11" s="25"/>
      <c r="CKC11" s="127"/>
      <c r="CKD11" s="22"/>
      <c r="CKE11" s="22"/>
      <c r="CKF11" s="22"/>
      <c r="CKG11" s="22"/>
      <c r="CKH11" s="23"/>
      <c r="CKO11" s="23"/>
      <c r="CKR11" s="24"/>
      <c r="CKS11" s="25"/>
      <c r="CKX11" s="25"/>
      <c r="CLB11" s="25"/>
      <c r="CLD11" s="25"/>
      <c r="CLT11" s="25"/>
      <c r="CLY11" s="25"/>
      <c r="CMP11" s="24"/>
      <c r="CMQ11" s="25"/>
      <c r="CMW11" s="25"/>
      <c r="CNP11" s="25"/>
      <c r="CNT11" s="25"/>
      <c r="CNX11" s="25"/>
      <c r="COB11" s="25"/>
      <c r="COF11" s="25"/>
      <c r="COJ11" s="24"/>
      <c r="COK11" s="25"/>
      <c r="COL11" s="25"/>
      <c r="COP11" s="25"/>
      <c r="COU11" s="25"/>
      <c r="COY11" s="25"/>
      <c r="CPC11" s="25"/>
      <c r="CPG11" s="25"/>
      <c r="CPJ11" s="25"/>
      <c r="CPM11" s="25"/>
      <c r="CPP11" s="25"/>
      <c r="CPU11" s="25"/>
      <c r="CPZ11" s="25"/>
      <c r="CQS11" s="25"/>
      <c r="CQW11" s="25"/>
      <c r="CRA11" s="25"/>
      <c r="CRE11" s="25"/>
      <c r="CRI11" s="24"/>
      <c r="CRJ11" s="25"/>
      <c r="CRN11" s="127"/>
      <c r="CRO11" s="22"/>
      <c r="CRP11" s="22"/>
      <c r="CRQ11" s="22"/>
      <c r="CRR11" s="22"/>
      <c r="CRS11" s="23"/>
      <c r="CRZ11" s="23"/>
      <c r="CSC11" s="24"/>
      <c r="CSD11" s="25"/>
      <c r="CSI11" s="25"/>
      <c r="CSM11" s="25"/>
      <c r="CSO11" s="25"/>
      <c r="CTE11" s="25"/>
      <c r="CTJ11" s="25"/>
      <c r="CUA11" s="24"/>
      <c r="CUB11" s="25"/>
      <c r="CUH11" s="25"/>
      <c r="CVA11" s="25"/>
      <c r="CVE11" s="25"/>
      <c r="CVI11" s="25"/>
      <c r="CVM11" s="25"/>
      <c r="CVQ11" s="25"/>
      <c r="CVU11" s="24"/>
      <c r="CVV11" s="25"/>
      <c r="CVW11" s="25"/>
      <c r="CWA11" s="25"/>
      <c r="CWF11" s="25"/>
      <c r="CWJ11" s="25"/>
      <c r="CWN11" s="25"/>
      <c r="CWR11" s="25"/>
      <c r="CWU11" s="25"/>
      <c r="CWX11" s="25"/>
      <c r="CXA11" s="25"/>
      <c r="CXF11" s="25"/>
      <c r="CXK11" s="25"/>
      <c r="CYD11" s="25"/>
      <c r="CYH11" s="25"/>
      <c r="CYL11" s="25"/>
      <c r="CYP11" s="25"/>
      <c r="CYT11" s="24"/>
      <c r="CYU11" s="25"/>
      <c r="CYY11" s="127"/>
      <c r="CYZ11" s="22"/>
      <c r="CZA11" s="22"/>
      <c r="CZB11" s="22"/>
      <c r="CZC11" s="22"/>
      <c r="CZD11" s="23"/>
      <c r="CZK11" s="23"/>
      <c r="CZN11" s="24"/>
      <c r="CZO11" s="25"/>
      <c r="CZT11" s="25"/>
      <c r="CZX11" s="25"/>
      <c r="CZZ11" s="25"/>
      <c r="DAP11" s="25"/>
      <c r="DAU11" s="25"/>
      <c r="DBL11" s="24"/>
      <c r="DBM11" s="25"/>
      <c r="DBS11" s="25"/>
      <c r="DCL11" s="25"/>
      <c r="DCP11" s="25"/>
      <c r="DCT11" s="25"/>
      <c r="DCX11" s="25"/>
      <c r="DDB11" s="25"/>
      <c r="DDF11" s="24"/>
      <c r="DDG11" s="25"/>
      <c r="DDH11" s="25"/>
      <c r="DDL11" s="25"/>
      <c r="DDQ11" s="25"/>
      <c r="DDU11" s="25"/>
      <c r="DDY11" s="25"/>
      <c r="DEC11" s="25"/>
      <c r="DEF11" s="25"/>
      <c r="DEI11" s="25"/>
      <c r="DEL11" s="25"/>
      <c r="DEQ11" s="25"/>
      <c r="DEV11" s="25"/>
      <c r="DFO11" s="25"/>
      <c r="DFS11" s="25"/>
      <c r="DFW11" s="25"/>
      <c r="DGA11" s="25"/>
      <c r="DGE11" s="24"/>
      <c r="DGF11" s="25"/>
      <c r="DGJ11" s="127"/>
      <c r="DGK11" s="22"/>
      <c r="DGL11" s="22"/>
      <c r="DGM11" s="22"/>
      <c r="DGN11" s="22"/>
      <c r="DGO11" s="23"/>
      <c r="DGV11" s="23"/>
      <c r="DGY11" s="24"/>
      <c r="DGZ11" s="25"/>
      <c r="DHE11" s="25"/>
      <c r="DHI11" s="25"/>
      <c r="DHK11" s="25"/>
      <c r="DIA11" s="25"/>
      <c r="DIF11" s="25"/>
      <c r="DIW11" s="24"/>
      <c r="DIX11" s="25"/>
      <c r="DJD11" s="25"/>
      <c r="DJW11" s="25"/>
      <c r="DKA11" s="25"/>
      <c r="DKE11" s="25"/>
      <c r="DKI11" s="25"/>
      <c r="DKM11" s="25"/>
      <c r="DKQ11" s="24"/>
      <c r="DKR11" s="25"/>
      <c r="DKS11" s="25"/>
      <c r="DKW11" s="25"/>
      <c r="DLB11" s="25"/>
      <c r="DLF11" s="25"/>
      <c r="DLJ11" s="25"/>
      <c r="DLN11" s="25"/>
      <c r="DLQ11" s="25"/>
      <c r="DLT11" s="25"/>
      <c r="DLW11" s="25"/>
      <c r="DMB11" s="25"/>
      <c r="DMG11" s="25"/>
      <c r="DMZ11" s="25"/>
      <c r="DND11" s="25"/>
      <c r="DNH11" s="25"/>
      <c r="DNL11" s="25"/>
      <c r="DNP11" s="24"/>
      <c r="DNQ11" s="25"/>
      <c r="DNU11" s="127"/>
      <c r="DNV11" s="22"/>
      <c r="DNW11" s="22"/>
      <c r="DNX11" s="22"/>
      <c r="DNY11" s="22"/>
      <c r="DNZ11" s="23"/>
      <c r="DOG11" s="23"/>
      <c r="DOJ11" s="24"/>
      <c r="DOK11" s="25"/>
      <c r="DOP11" s="25"/>
      <c r="DOT11" s="25"/>
      <c r="DOV11" s="25"/>
      <c r="DPL11" s="25"/>
      <c r="DPQ11" s="25"/>
      <c r="DQH11" s="24"/>
      <c r="DQI11" s="25"/>
      <c r="DQO11" s="25"/>
      <c r="DRH11" s="25"/>
      <c r="DRL11" s="25"/>
      <c r="DRP11" s="25"/>
      <c r="DRT11" s="25"/>
      <c r="DRX11" s="25"/>
      <c r="DSB11" s="24"/>
      <c r="DSC11" s="25"/>
      <c r="DSD11" s="25"/>
      <c r="DSH11" s="25"/>
      <c r="DSM11" s="25"/>
      <c r="DSQ11" s="25"/>
      <c r="DSU11" s="25"/>
      <c r="DSY11" s="25"/>
      <c r="DTB11" s="25"/>
      <c r="DTE11" s="25"/>
      <c r="DTH11" s="25"/>
      <c r="DTM11" s="25"/>
      <c r="DTR11" s="25"/>
      <c r="DUK11" s="25"/>
      <c r="DUO11" s="25"/>
      <c r="DUS11" s="25"/>
      <c r="DUW11" s="25"/>
      <c r="DVA11" s="24"/>
      <c r="DVB11" s="25"/>
      <c r="DVF11" s="127"/>
      <c r="DVG11" s="22"/>
      <c r="DVH11" s="22"/>
      <c r="DVI11" s="22"/>
      <c r="DVJ11" s="22"/>
      <c r="DVK11" s="23"/>
      <c r="DVR11" s="23"/>
      <c r="DVU11" s="24"/>
      <c r="DVV11" s="25"/>
      <c r="DWA11" s="25"/>
      <c r="DWE11" s="25"/>
      <c r="DWG11" s="25"/>
      <c r="DWW11" s="25"/>
      <c r="DXB11" s="25"/>
      <c r="DXS11" s="24"/>
      <c r="DXT11" s="25"/>
      <c r="DXZ11" s="25"/>
      <c r="DYS11" s="25"/>
      <c r="DYW11" s="25"/>
      <c r="DZA11" s="25"/>
      <c r="DZE11" s="25"/>
      <c r="DZI11" s="25"/>
      <c r="DZM11" s="24"/>
      <c r="DZN11" s="25"/>
      <c r="DZO11" s="25"/>
      <c r="DZS11" s="25"/>
      <c r="DZX11" s="25"/>
      <c r="EAB11" s="25"/>
      <c r="EAF11" s="25"/>
      <c r="EAJ11" s="25"/>
      <c r="EAM11" s="25"/>
      <c r="EAP11" s="25"/>
      <c r="EAS11" s="25"/>
      <c r="EAX11" s="25"/>
      <c r="EBC11" s="25"/>
      <c r="EBV11" s="25"/>
      <c r="EBZ11" s="25"/>
      <c r="ECD11" s="25"/>
      <c r="ECH11" s="25"/>
      <c r="ECL11" s="24"/>
      <c r="ECM11" s="25"/>
      <c r="ECQ11" s="127"/>
      <c r="ECR11" s="22"/>
      <c r="ECS11" s="22"/>
      <c r="ECT11" s="22"/>
      <c r="ECU11" s="22"/>
      <c r="ECV11" s="23"/>
      <c r="EDC11" s="23"/>
      <c r="EDF11" s="24"/>
      <c r="EDG11" s="25"/>
      <c r="EDL11" s="25"/>
      <c r="EDP11" s="25"/>
      <c r="EDR11" s="25"/>
      <c r="EEH11" s="25"/>
      <c r="EEM11" s="25"/>
      <c r="EFD11" s="24"/>
      <c r="EFE11" s="25"/>
      <c r="EFK11" s="25"/>
      <c r="EGD11" s="25"/>
      <c r="EGH11" s="25"/>
      <c r="EGL11" s="25"/>
      <c r="EGP11" s="25"/>
      <c r="EGT11" s="25"/>
      <c r="EGX11" s="24"/>
      <c r="EGY11" s="25"/>
      <c r="EGZ11" s="25"/>
      <c r="EHD11" s="25"/>
      <c r="EHI11" s="25"/>
      <c r="EHM11" s="25"/>
      <c r="EHQ11" s="25"/>
      <c r="EHU11" s="25"/>
      <c r="EHX11" s="25"/>
      <c r="EIA11" s="25"/>
      <c r="EID11" s="25"/>
      <c r="EII11" s="25"/>
      <c r="EIN11" s="25"/>
      <c r="EJG11" s="25"/>
      <c r="EJK11" s="25"/>
      <c r="EJO11" s="25"/>
      <c r="EJS11" s="25"/>
      <c r="EJW11" s="24"/>
      <c r="EJX11" s="25"/>
      <c r="EKB11" s="127"/>
      <c r="EKC11" s="22"/>
      <c r="EKD11" s="22"/>
      <c r="EKE11" s="22"/>
      <c r="EKF11" s="22"/>
      <c r="EKG11" s="23"/>
      <c r="EKN11" s="23"/>
      <c r="EKQ11" s="24"/>
      <c r="EKR11" s="25"/>
      <c r="EKW11" s="25"/>
      <c r="ELA11" s="25"/>
      <c r="ELC11" s="25"/>
      <c r="ELS11" s="25"/>
      <c r="ELX11" s="25"/>
      <c r="EMO11" s="24"/>
      <c r="EMP11" s="25"/>
      <c r="EMV11" s="25"/>
      <c r="ENO11" s="25"/>
      <c r="ENS11" s="25"/>
      <c r="ENW11" s="25"/>
      <c r="EOA11" s="25"/>
      <c r="EOE11" s="25"/>
      <c r="EOI11" s="24"/>
      <c r="EOJ11" s="25"/>
      <c r="EOK11" s="25"/>
      <c r="EOO11" s="25"/>
      <c r="EOT11" s="25"/>
      <c r="EOX11" s="25"/>
      <c r="EPB11" s="25"/>
      <c r="EPF11" s="25"/>
      <c r="EPI11" s="25"/>
      <c r="EPL11" s="25"/>
      <c r="EPO11" s="25"/>
      <c r="EPT11" s="25"/>
      <c r="EPY11" s="25"/>
      <c r="EQR11" s="25"/>
      <c r="EQV11" s="25"/>
      <c r="EQZ11" s="25"/>
      <c r="ERD11" s="25"/>
      <c r="ERH11" s="24"/>
      <c r="ERI11" s="25"/>
      <c r="ERM11" s="127"/>
      <c r="ERN11" s="22"/>
      <c r="ERO11" s="22"/>
      <c r="ERP11" s="22"/>
      <c r="ERQ11" s="22"/>
      <c r="ERR11" s="23"/>
      <c r="ERY11" s="23"/>
      <c r="ESB11" s="24"/>
      <c r="ESC11" s="25"/>
      <c r="ESH11" s="25"/>
      <c r="ESL11" s="25"/>
      <c r="ESN11" s="25"/>
      <c r="ETD11" s="25"/>
      <c r="ETI11" s="25"/>
      <c r="ETZ11" s="24"/>
      <c r="EUA11" s="25"/>
      <c r="EUG11" s="25"/>
      <c r="EUZ11" s="25"/>
      <c r="EVD11" s="25"/>
      <c r="EVH11" s="25"/>
      <c r="EVL11" s="25"/>
      <c r="EVP11" s="25"/>
      <c r="EVT11" s="24"/>
      <c r="EVU11" s="25"/>
      <c r="EVV11" s="25"/>
      <c r="EVZ11" s="25"/>
      <c r="EWE11" s="25"/>
      <c r="EWI11" s="25"/>
      <c r="EWM11" s="25"/>
      <c r="EWQ11" s="25"/>
      <c r="EWT11" s="25"/>
      <c r="EWW11" s="25"/>
      <c r="EWZ11" s="25"/>
      <c r="EXE11" s="25"/>
      <c r="EXJ11" s="25"/>
      <c r="EYC11" s="25"/>
      <c r="EYG11" s="25"/>
      <c r="EYK11" s="25"/>
      <c r="EYO11" s="25"/>
      <c r="EYS11" s="24"/>
      <c r="EYT11" s="25"/>
      <c r="EYX11" s="127"/>
      <c r="EYY11" s="22"/>
      <c r="EYZ11" s="22"/>
      <c r="EZA11" s="22"/>
      <c r="EZB11" s="22"/>
      <c r="EZC11" s="23"/>
      <c r="EZJ11" s="23"/>
      <c r="EZM11" s="24"/>
      <c r="EZN11" s="25"/>
      <c r="EZS11" s="25"/>
      <c r="EZW11" s="25"/>
      <c r="EZY11" s="25"/>
      <c r="FAO11" s="25"/>
      <c r="FAT11" s="25"/>
      <c r="FBK11" s="24"/>
      <c r="FBL11" s="25"/>
      <c r="FBR11" s="25"/>
      <c r="FCK11" s="25"/>
      <c r="FCO11" s="25"/>
      <c r="FCS11" s="25"/>
      <c r="FCW11" s="25"/>
      <c r="FDA11" s="25"/>
      <c r="FDE11" s="24"/>
      <c r="FDF11" s="25"/>
      <c r="FDG11" s="25"/>
      <c r="FDK11" s="25"/>
      <c r="FDP11" s="25"/>
      <c r="FDT11" s="25"/>
      <c r="FDX11" s="25"/>
      <c r="FEB11" s="25"/>
      <c r="FEE11" s="25"/>
      <c r="FEH11" s="25"/>
      <c r="FEK11" s="25"/>
      <c r="FEP11" s="25"/>
      <c r="FEU11" s="25"/>
      <c r="FFN11" s="25"/>
      <c r="FFR11" s="25"/>
      <c r="FFV11" s="25"/>
      <c r="FFZ11" s="25"/>
      <c r="FGD11" s="24"/>
      <c r="FGE11" s="25"/>
      <c r="FGI11" s="127"/>
      <c r="FGJ11" s="22"/>
      <c r="FGK11" s="22"/>
      <c r="FGL11" s="22"/>
      <c r="FGM11" s="22"/>
      <c r="FGN11" s="23"/>
      <c r="FGU11" s="23"/>
      <c r="FGX11" s="24"/>
      <c r="FGY11" s="25"/>
      <c r="FHD11" s="25"/>
      <c r="FHH11" s="25"/>
      <c r="FHJ11" s="25"/>
      <c r="FHZ11" s="25"/>
      <c r="FIE11" s="25"/>
      <c r="FIV11" s="24"/>
      <c r="FIW11" s="25"/>
      <c r="FJC11" s="25"/>
      <c r="FJV11" s="25"/>
      <c r="FJZ11" s="25"/>
      <c r="FKD11" s="25"/>
      <c r="FKH11" s="25"/>
      <c r="FKL11" s="25"/>
      <c r="FKP11" s="24"/>
      <c r="FKQ11" s="25"/>
      <c r="FKR11" s="25"/>
      <c r="FKV11" s="25"/>
      <c r="FLA11" s="25"/>
      <c r="FLE11" s="25"/>
      <c r="FLI11" s="25"/>
      <c r="FLM11" s="25"/>
      <c r="FLP11" s="25"/>
      <c r="FLS11" s="25"/>
      <c r="FLV11" s="25"/>
      <c r="FMA11" s="25"/>
      <c r="FMF11" s="25"/>
      <c r="FMY11" s="25"/>
      <c r="FNC11" s="25"/>
      <c r="FNG11" s="25"/>
      <c r="FNK11" s="25"/>
      <c r="FNO11" s="24"/>
      <c r="FNP11" s="25"/>
      <c r="FNT11" s="127"/>
      <c r="FNU11" s="22"/>
      <c r="FNV11" s="22"/>
      <c r="FNW11" s="22"/>
      <c r="FNX11" s="22"/>
      <c r="FNY11" s="23"/>
      <c r="FOF11" s="23"/>
      <c r="FOI11" s="24"/>
      <c r="FOJ11" s="25"/>
      <c r="FOO11" s="25"/>
      <c r="FOS11" s="25"/>
      <c r="FOU11" s="25"/>
      <c r="FPK11" s="25"/>
      <c r="FPP11" s="25"/>
      <c r="FQG11" s="24"/>
      <c r="FQH11" s="25"/>
      <c r="FQN11" s="25"/>
      <c r="FRG11" s="25"/>
      <c r="FRK11" s="25"/>
      <c r="FRO11" s="25"/>
      <c r="FRS11" s="25"/>
      <c r="FRW11" s="25"/>
      <c r="FSA11" s="24"/>
      <c r="FSB11" s="25"/>
      <c r="FSC11" s="25"/>
      <c r="FSG11" s="25"/>
      <c r="FSL11" s="25"/>
      <c r="FSP11" s="25"/>
      <c r="FST11" s="25"/>
      <c r="FSX11" s="25"/>
      <c r="FTA11" s="25"/>
      <c r="FTD11" s="25"/>
      <c r="FTG11" s="25"/>
      <c r="FTL11" s="25"/>
      <c r="FTQ11" s="25"/>
      <c r="FUJ11" s="25"/>
      <c r="FUN11" s="25"/>
      <c r="FUR11" s="25"/>
      <c r="FUV11" s="25"/>
      <c r="FUZ11" s="24"/>
      <c r="FVA11" s="25"/>
      <c r="FVE11" s="127"/>
      <c r="FVF11" s="22"/>
      <c r="FVG11" s="22"/>
      <c r="FVH11" s="22"/>
      <c r="FVI11" s="22"/>
      <c r="FVJ11" s="23"/>
      <c r="FVQ11" s="23"/>
      <c r="FVT11" s="24"/>
      <c r="FVU11" s="25"/>
      <c r="FVZ11" s="25"/>
      <c r="FWD11" s="25"/>
      <c r="FWF11" s="25"/>
      <c r="FWV11" s="25"/>
      <c r="FXA11" s="25"/>
      <c r="FXR11" s="24"/>
      <c r="FXS11" s="25"/>
      <c r="FXY11" s="25"/>
      <c r="FYR11" s="25"/>
      <c r="FYV11" s="25"/>
      <c r="FYZ11" s="25"/>
      <c r="FZD11" s="25"/>
      <c r="FZH11" s="25"/>
      <c r="FZL11" s="24"/>
      <c r="FZM11" s="25"/>
      <c r="FZN11" s="25"/>
      <c r="FZR11" s="25"/>
      <c r="FZW11" s="25"/>
      <c r="GAA11" s="25"/>
      <c r="GAE11" s="25"/>
      <c r="GAI11" s="25"/>
      <c r="GAL11" s="25"/>
      <c r="GAO11" s="25"/>
      <c r="GAR11" s="25"/>
      <c r="GAW11" s="25"/>
      <c r="GBB11" s="25"/>
      <c r="GBU11" s="25"/>
      <c r="GBY11" s="25"/>
      <c r="GCC11" s="25"/>
      <c r="GCG11" s="25"/>
      <c r="GCK11" s="24"/>
      <c r="GCL11" s="25"/>
      <c r="GCP11" s="127"/>
      <c r="GCQ11" s="22"/>
      <c r="GCR11" s="22"/>
      <c r="GCS11" s="22"/>
      <c r="GCT11" s="22"/>
      <c r="GCU11" s="23"/>
      <c r="GDB11" s="23"/>
      <c r="GDE11" s="24"/>
      <c r="GDF11" s="25"/>
      <c r="GDK11" s="25"/>
      <c r="GDO11" s="25"/>
      <c r="GDQ11" s="25"/>
      <c r="GEG11" s="25"/>
      <c r="GEL11" s="25"/>
      <c r="GFC11" s="24"/>
      <c r="GFD11" s="25"/>
      <c r="GFJ11" s="25"/>
      <c r="GGC11" s="25"/>
      <c r="GGG11" s="25"/>
      <c r="GGK11" s="25"/>
      <c r="GGO11" s="25"/>
      <c r="GGS11" s="25"/>
      <c r="GGW11" s="24"/>
      <c r="GGX11" s="25"/>
      <c r="GGY11" s="25"/>
      <c r="GHC11" s="25"/>
      <c r="GHH11" s="25"/>
      <c r="GHL11" s="25"/>
      <c r="GHP11" s="25"/>
      <c r="GHT11" s="25"/>
      <c r="GHW11" s="25"/>
      <c r="GHZ11" s="25"/>
      <c r="GIC11" s="25"/>
      <c r="GIH11" s="25"/>
      <c r="GIM11" s="25"/>
      <c r="GJF11" s="25"/>
      <c r="GJJ11" s="25"/>
      <c r="GJN11" s="25"/>
      <c r="GJR11" s="25"/>
      <c r="GJV11" s="24"/>
      <c r="GJW11" s="25"/>
      <c r="GKA11" s="127"/>
      <c r="GKB11" s="22"/>
      <c r="GKC11" s="22"/>
      <c r="GKD11" s="22"/>
      <c r="GKE11" s="22"/>
      <c r="GKF11" s="23"/>
      <c r="GKM11" s="23"/>
      <c r="GKP11" s="24"/>
      <c r="GKQ11" s="25"/>
      <c r="GKV11" s="25"/>
      <c r="GKZ11" s="25"/>
      <c r="GLB11" s="25"/>
      <c r="GLR11" s="25"/>
      <c r="GLW11" s="25"/>
      <c r="GMN11" s="24"/>
      <c r="GMO11" s="25"/>
      <c r="GMU11" s="25"/>
      <c r="GNN11" s="25"/>
      <c r="GNR11" s="25"/>
      <c r="GNV11" s="25"/>
      <c r="GNZ11" s="25"/>
      <c r="GOD11" s="25"/>
      <c r="GOH11" s="24"/>
      <c r="GOI11" s="25"/>
      <c r="GOJ11" s="25"/>
      <c r="GON11" s="25"/>
      <c r="GOS11" s="25"/>
      <c r="GOW11" s="25"/>
      <c r="GPA11" s="25"/>
      <c r="GPE11" s="25"/>
      <c r="GPH11" s="25"/>
      <c r="GPK11" s="25"/>
      <c r="GPN11" s="25"/>
      <c r="GPS11" s="25"/>
      <c r="GPX11" s="25"/>
      <c r="GQQ11" s="25"/>
      <c r="GQU11" s="25"/>
      <c r="GQY11" s="25"/>
      <c r="GRC11" s="25"/>
      <c r="GRG11" s="24"/>
      <c r="GRH11" s="25"/>
      <c r="GRL11" s="127"/>
      <c r="GRM11" s="22"/>
      <c r="GRN11" s="22"/>
      <c r="GRO11" s="22"/>
      <c r="GRP11" s="22"/>
      <c r="GRQ11" s="23"/>
      <c r="GRX11" s="23"/>
      <c r="GSA11" s="24"/>
      <c r="GSB11" s="25"/>
      <c r="GSG11" s="25"/>
      <c r="GSK11" s="25"/>
      <c r="GSM11" s="25"/>
      <c r="GTC11" s="25"/>
      <c r="GTH11" s="25"/>
      <c r="GTY11" s="24"/>
      <c r="GTZ11" s="25"/>
      <c r="GUF11" s="25"/>
      <c r="GUY11" s="25"/>
      <c r="GVC11" s="25"/>
      <c r="GVG11" s="25"/>
      <c r="GVK11" s="25"/>
      <c r="GVO11" s="25"/>
      <c r="GVS11" s="24"/>
      <c r="GVT11" s="25"/>
      <c r="GVU11" s="25"/>
      <c r="GVY11" s="25"/>
      <c r="GWD11" s="25"/>
      <c r="GWH11" s="25"/>
      <c r="GWL11" s="25"/>
      <c r="GWP11" s="25"/>
      <c r="GWS11" s="25"/>
      <c r="GWV11" s="25"/>
      <c r="GWY11" s="25"/>
      <c r="GXD11" s="25"/>
      <c r="GXI11" s="25"/>
      <c r="GYB11" s="25"/>
      <c r="GYF11" s="25"/>
      <c r="GYJ11" s="25"/>
      <c r="GYN11" s="25"/>
      <c r="GYR11" s="24"/>
      <c r="GYS11" s="25"/>
      <c r="GYW11" s="127"/>
      <c r="GYX11" s="22"/>
      <c r="GYY11" s="22"/>
      <c r="GYZ11" s="22"/>
      <c r="GZA11" s="22"/>
      <c r="GZB11" s="23"/>
      <c r="GZI11" s="23"/>
      <c r="GZL11" s="24"/>
      <c r="GZM11" s="25"/>
      <c r="GZR11" s="25"/>
      <c r="GZV11" s="25"/>
      <c r="GZX11" s="25"/>
      <c r="HAN11" s="25"/>
      <c r="HAS11" s="25"/>
      <c r="HBJ11" s="24"/>
      <c r="HBK11" s="25"/>
      <c r="HBQ11" s="25"/>
      <c r="HCJ11" s="25"/>
      <c r="HCN11" s="25"/>
      <c r="HCR11" s="25"/>
      <c r="HCV11" s="25"/>
      <c r="HCZ11" s="25"/>
      <c r="HDD11" s="24"/>
      <c r="HDE11" s="25"/>
      <c r="HDF11" s="25"/>
      <c r="HDJ11" s="25"/>
      <c r="HDO11" s="25"/>
      <c r="HDS11" s="25"/>
      <c r="HDW11" s="25"/>
      <c r="HEA11" s="25"/>
      <c r="HED11" s="25"/>
      <c r="HEG11" s="25"/>
      <c r="HEJ11" s="25"/>
      <c r="HEO11" s="25"/>
      <c r="HET11" s="25"/>
      <c r="HFM11" s="25"/>
      <c r="HFQ11" s="25"/>
      <c r="HFU11" s="25"/>
      <c r="HFY11" s="25"/>
      <c r="HGC11" s="24"/>
      <c r="HGD11" s="25"/>
      <c r="HGH11" s="127"/>
      <c r="HGI11" s="22"/>
      <c r="HGJ11" s="22"/>
      <c r="HGK11" s="22"/>
      <c r="HGL11" s="22"/>
      <c r="HGM11" s="23"/>
      <c r="HGT11" s="23"/>
      <c r="HGW11" s="24"/>
      <c r="HGX11" s="25"/>
      <c r="HHC11" s="25"/>
      <c r="HHG11" s="25"/>
      <c r="HHI11" s="25"/>
      <c r="HHY11" s="25"/>
      <c r="HID11" s="25"/>
      <c r="HIU11" s="24"/>
      <c r="HIV11" s="25"/>
      <c r="HJB11" s="25"/>
      <c r="HJU11" s="25"/>
      <c r="HJY11" s="25"/>
      <c r="HKC11" s="25"/>
      <c r="HKG11" s="25"/>
      <c r="HKK11" s="25"/>
      <c r="HKO11" s="24"/>
      <c r="HKP11" s="25"/>
      <c r="HKQ11" s="25"/>
      <c r="HKU11" s="25"/>
      <c r="HKZ11" s="25"/>
      <c r="HLD11" s="25"/>
      <c r="HLH11" s="25"/>
      <c r="HLL11" s="25"/>
      <c r="HLO11" s="25"/>
      <c r="HLR11" s="25"/>
      <c r="HLU11" s="25"/>
      <c r="HLZ11" s="25"/>
      <c r="HME11" s="25"/>
      <c r="HMX11" s="25"/>
      <c r="HNB11" s="25"/>
      <c r="HNF11" s="25"/>
      <c r="HNJ11" s="25"/>
      <c r="HNN11" s="24"/>
      <c r="HNO11" s="25"/>
      <c r="HNS11" s="127"/>
      <c r="HNT11" s="22"/>
      <c r="HNU11" s="22"/>
      <c r="HNV11" s="22"/>
      <c r="HNW11" s="22"/>
      <c r="HNX11" s="23"/>
      <c r="HOE11" s="23"/>
      <c r="HOH11" s="24"/>
      <c r="HOI11" s="25"/>
      <c r="HON11" s="25"/>
      <c r="HOR11" s="25"/>
      <c r="HOT11" s="25"/>
      <c r="HPJ11" s="25"/>
      <c r="HPO11" s="25"/>
      <c r="HQF11" s="24"/>
      <c r="HQG11" s="25"/>
      <c r="HQM11" s="25"/>
      <c r="HRF11" s="25"/>
      <c r="HRJ11" s="25"/>
      <c r="HRN11" s="25"/>
      <c r="HRR11" s="25"/>
      <c r="HRV11" s="25"/>
      <c r="HRZ11" s="24"/>
      <c r="HSA11" s="25"/>
      <c r="HSB11" s="25"/>
      <c r="HSF11" s="25"/>
      <c r="HSK11" s="25"/>
      <c r="HSO11" s="25"/>
      <c r="HSS11" s="25"/>
      <c r="HSW11" s="25"/>
      <c r="HSZ11" s="25"/>
      <c r="HTC11" s="25"/>
      <c r="HTF11" s="25"/>
      <c r="HTK11" s="25"/>
      <c r="HTP11" s="25"/>
      <c r="HUI11" s="25"/>
      <c r="HUM11" s="25"/>
      <c r="HUQ11" s="25"/>
      <c r="HUU11" s="25"/>
      <c r="HUY11" s="24"/>
      <c r="HUZ11" s="25"/>
      <c r="HVD11" s="127"/>
      <c r="HVE11" s="22"/>
      <c r="HVF11" s="22"/>
      <c r="HVG11" s="22"/>
      <c r="HVH11" s="22"/>
      <c r="HVI11" s="23"/>
      <c r="HVP11" s="23"/>
      <c r="HVS11" s="24"/>
      <c r="HVT11" s="25"/>
      <c r="HVY11" s="25"/>
      <c r="HWC11" s="25"/>
      <c r="HWE11" s="25"/>
      <c r="HWU11" s="25"/>
      <c r="HWZ11" s="25"/>
      <c r="HXQ11" s="24"/>
      <c r="HXR11" s="25"/>
      <c r="HXX11" s="25"/>
      <c r="HYQ11" s="25"/>
      <c r="HYU11" s="25"/>
      <c r="HYY11" s="25"/>
      <c r="HZC11" s="25"/>
      <c r="HZG11" s="25"/>
      <c r="HZK11" s="24"/>
      <c r="HZL11" s="25"/>
      <c r="HZM11" s="25"/>
      <c r="HZQ11" s="25"/>
      <c r="HZV11" s="25"/>
      <c r="HZZ11" s="25"/>
      <c r="IAD11" s="25"/>
      <c r="IAH11" s="25"/>
      <c r="IAK11" s="25"/>
      <c r="IAN11" s="25"/>
      <c r="IAQ11" s="25"/>
      <c r="IAV11" s="25"/>
      <c r="IBA11" s="25"/>
      <c r="IBT11" s="25"/>
      <c r="IBX11" s="25"/>
      <c r="ICB11" s="25"/>
      <c r="ICF11" s="25"/>
      <c r="ICJ11" s="24"/>
      <c r="ICK11" s="25"/>
      <c r="ICO11" s="127"/>
      <c r="ICP11" s="22"/>
      <c r="ICQ11" s="22"/>
      <c r="ICR11" s="22"/>
      <c r="ICS11" s="22"/>
      <c r="ICT11" s="23"/>
      <c r="IDA11" s="23"/>
      <c r="IDD11" s="24"/>
      <c r="IDE11" s="25"/>
      <c r="IDJ11" s="25"/>
      <c r="IDN11" s="25"/>
      <c r="IDP11" s="25"/>
      <c r="IEF11" s="25"/>
      <c r="IEK11" s="25"/>
      <c r="IFB11" s="24"/>
      <c r="IFC11" s="25"/>
      <c r="IFI11" s="25"/>
      <c r="IGB11" s="25"/>
      <c r="IGF11" s="25"/>
      <c r="IGJ11" s="25"/>
      <c r="IGN11" s="25"/>
      <c r="IGR11" s="25"/>
      <c r="IGV11" s="24"/>
      <c r="IGW11" s="25"/>
      <c r="IGX11" s="25"/>
      <c r="IHB11" s="25"/>
      <c r="IHG11" s="25"/>
      <c r="IHK11" s="25"/>
      <c r="IHO11" s="25"/>
      <c r="IHS11" s="25"/>
      <c r="IHV11" s="25"/>
      <c r="IHY11" s="25"/>
      <c r="IIB11" s="25"/>
      <c r="IIG11" s="25"/>
      <c r="IIL11" s="25"/>
      <c r="IJE11" s="25"/>
      <c r="IJI11" s="25"/>
      <c r="IJM11" s="25"/>
      <c r="IJQ11" s="25"/>
      <c r="IJU11" s="24"/>
      <c r="IJV11" s="25"/>
      <c r="IJZ11" s="127"/>
      <c r="IKA11" s="22"/>
      <c r="IKB11" s="22"/>
      <c r="IKC11" s="22"/>
      <c r="IKD11" s="22"/>
      <c r="IKE11" s="23"/>
      <c r="IKL11" s="23"/>
      <c r="IKO11" s="24"/>
      <c r="IKP11" s="25"/>
      <c r="IKU11" s="25"/>
      <c r="IKY11" s="25"/>
      <c r="ILA11" s="25"/>
      <c r="ILQ11" s="25"/>
      <c r="ILV11" s="25"/>
      <c r="IMM11" s="24"/>
      <c r="IMN11" s="25"/>
      <c r="IMT11" s="25"/>
      <c r="INM11" s="25"/>
      <c r="INQ11" s="25"/>
      <c r="INU11" s="25"/>
      <c r="INY11" s="25"/>
      <c r="IOC11" s="25"/>
      <c r="IOG11" s="24"/>
      <c r="IOH11" s="25"/>
      <c r="IOI11" s="25"/>
      <c r="IOM11" s="25"/>
      <c r="IOR11" s="25"/>
      <c r="IOV11" s="25"/>
      <c r="IOZ11" s="25"/>
      <c r="IPD11" s="25"/>
      <c r="IPG11" s="25"/>
      <c r="IPJ11" s="25"/>
      <c r="IPM11" s="25"/>
      <c r="IPR11" s="25"/>
      <c r="IPW11" s="25"/>
      <c r="IQP11" s="25"/>
      <c r="IQT11" s="25"/>
      <c r="IQX11" s="25"/>
      <c r="IRB11" s="25"/>
      <c r="IRF11" s="24"/>
      <c r="IRG11" s="25"/>
      <c r="IRK11" s="127"/>
      <c r="IRL11" s="22"/>
      <c r="IRM11" s="22"/>
      <c r="IRN11" s="22"/>
      <c r="IRO11" s="22"/>
      <c r="IRP11" s="23"/>
      <c r="IRW11" s="23"/>
      <c r="IRZ11" s="24"/>
      <c r="ISA11" s="25"/>
      <c r="ISF11" s="25"/>
      <c r="ISJ11" s="25"/>
      <c r="ISL11" s="25"/>
      <c r="ITB11" s="25"/>
      <c r="ITG11" s="25"/>
      <c r="ITX11" s="24"/>
      <c r="ITY11" s="25"/>
      <c r="IUE11" s="25"/>
      <c r="IUX11" s="25"/>
      <c r="IVB11" s="25"/>
      <c r="IVF11" s="25"/>
      <c r="IVJ11" s="25"/>
      <c r="IVN11" s="25"/>
      <c r="IVR11" s="24"/>
      <c r="IVS11" s="25"/>
      <c r="IVT11" s="25"/>
      <c r="IVX11" s="25"/>
      <c r="IWC11" s="25"/>
      <c r="IWG11" s="25"/>
      <c r="IWK11" s="25"/>
      <c r="IWO11" s="25"/>
      <c r="IWR11" s="25"/>
      <c r="IWU11" s="25"/>
      <c r="IWX11" s="25"/>
      <c r="IXC11" s="25"/>
      <c r="IXH11" s="25"/>
      <c r="IYA11" s="25"/>
      <c r="IYE11" s="25"/>
      <c r="IYI11" s="25"/>
      <c r="IYM11" s="25"/>
      <c r="IYQ11" s="24"/>
      <c r="IYR11" s="25"/>
      <c r="IYV11" s="127"/>
      <c r="IYW11" s="22"/>
      <c r="IYX11" s="22"/>
      <c r="IYY11" s="22"/>
      <c r="IYZ11" s="22"/>
      <c r="IZA11" s="23"/>
      <c r="IZH11" s="23"/>
      <c r="IZK11" s="24"/>
      <c r="IZL11" s="25"/>
      <c r="IZQ11" s="25"/>
      <c r="IZU11" s="25"/>
      <c r="IZW11" s="25"/>
      <c r="JAM11" s="25"/>
      <c r="JAR11" s="25"/>
      <c r="JBI11" s="24"/>
      <c r="JBJ11" s="25"/>
      <c r="JBP11" s="25"/>
      <c r="JCI11" s="25"/>
      <c r="JCM11" s="25"/>
      <c r="JCQ11" s="25"/>
      <c r="JCU11" s="25"/>
      <c r="JCY11" s="25"/>
      <c r="JDC11" s="24"/>
      <c r="JDD11" s="25"/>
      <c r="JDE11" s="25"/>
      <c r="JDI11" s="25"/>
      <c r="JDN11" s="25"/>
      <c r="JDR11" s="25"/>
      <c r="JDV11" s="25"/>
      <c r="JDZ11" s="25"/>
      <c r="JEC11" s="25"/>
      <c r="JEF11" s="25"/>
      <c r="JEI11" s="25"/>
      <c r="JEN11" s="25"/>
      <c r="JES11" s="25"/>
      <c r="JFL11" s="25"/>
      <c r="JFP11" s="25"/>
      <c r="JFT11" s="25"/>
      <c r="JFX11" s="25"/>
      <c r="JGB11" s="24"/>
      <c r="JGC11" s="25"/>
      <c r="JGG11" s="127"/>
      <c r="JGH11" s="22"/>
      <c r="JGI11" s="22"/>
      <c r="JGJ11" s="22"/>
      <c r="JGK11" s="22"/>
      <c r="JGL11" s="23"/>
      <c r="JGS11" s="23"/>
      <c r="JGV11" s="24"/>
      <c r="JGW11" s="25"/>
      <c r="JHB11" s="25"/>
      <c r="JHF11" s="25"/>
      <c r="JHH11" s="25"/>
      <c r="JHX11" s="25"/>
      <c r="JIC11" s="25"/>
      <c r="JIT11" s="24"/>
      <c r="JIU11" s="25"/>
      <c r="JJA11" s="25"/>
      <c r="JJT11" s="25"/>
      <c r="JJX11" s="25"/>
      <c r="JKB11" s="25"/>
      <c r="JKF11" s="25"/>
      <c r="JKJ11" s="25"/>
      <c r="JKN11" s="24"/>
      <c r="JKO11" s="25"/>
      <c r="JKP11" s="25"/>
      <c r="JKT11" s="25"/>
      <c r="JKY11" s="25"/>
      <c r="JLC11" s="25"/>
      <c r="JLG11" s="25"/>
      <c r="JLK11" s="25"/>
      <c r="JLN11" s="25"/>
      <c r="JLQ11" s="25"/>
      <c r="JLT11" s="25"/>
      <c r="JLY11" s="25"/>
      <c r="JMD11" s="25"/>
      <c r="JMW11" s="25"/>
      <c r="JNA11" s="25"/>
      <c r="JNE11" s="25"/>
      <c r="JNI11" s="25"/>
      <c r="JNM11" s="24"/>
      <c r="JNN11" s="25"/>
      <c r="JNR11" s="127"/>
      <c r="JNS11" s="22"/>
      <c r="JNT11" s="22"/>
      <c r="JNU11" s="22"/>
      <c r="JNV11" s="22"/>
      <c r="JNW11" s="23"/>
      <c r="JOD11" s="23"/>
      <c r="JOG11" s="24"/>
      <c r="JOH11" s="25"/>
      <c r="JOM11" s="25"/>
      <c r="JOQ11" s="25"/>
      <c r="JOS11" s="25"/>
      <c r="JPI11" s="25"/>
      <c r="JPN11" s="25"/>
      <c r="JQE11" s="24"/>
      <c r="JQF11" s="25"/>
      <c r="JQL11" s="25"/>
      <c r="JRE11" s="25"/>
      <c r="JRI11" s="25"/>
      <c r="JRM11" s="25"/>
      <c r="JRQ11" s="25"/>
      <c r="JRU11" s="25"/>
      <c r="JRY11" s="24"/>
      <c r="JRZ11" s="25"/>
      <c r="JSA11" s="25"/>
      <c r="JSE11" s="25"/>
      <c r="JSJ11" s="25"/>
      <c r="JSN11" s="25"/>
      <c r="JSR11" s="25"/>
      <c r="JSV11" s="25"/>
      <c r="JSY11" s="25"/>
      <c r="JTB11" s="25"/>
      <c r="JTE11" s="25"/>
      <c r="JTJ11" s="25"/>
      <c r="JTO11" s="25"/>
      <c r="JUH11" s="25"/>
      <c r="JUL11" s="25"/>
      <c r="JUP11" s="25"/>
      <c r="JUT11" s="25"/>
      <c r="JUX11" s="24"/>
      <c r="JUY11" s="25"/>
      <c r="JVC11" s="127"/>
      <c r="JVD11" s="22"/>
      <c r="JVE11" s="22"/>
      <c r="JVF11" s="22"/>
      <c r="JVG11" s="22"/>
      <c r="JVH11" s="23"/>
      <c r="JVO11" s="23"/>
      <c r="JVR11" s="24"/>
      <c r="JVS11" s="25"/>
      <c r="JVX11" s="25"/>
      <c r="JWB11" s="25"/>
      <c r="JWD11" s="25"/>
      <c r="JWT11" s="25"/>
      <c r="JWY11" s="25"/>
      <c r="JXP11" s="24"/>
      <c r="JXQ11" s="25"/>
      <c r="JXW11" s="25"/>
      <c r="JYP11" s="25"/>
      <c r="JYT11" s="25"/>
      <c r="JYX11" s="25"/>
      <c r="JZB11" s="25"/>
      <c r="JZF11" s="25"/>
      <c r="JZJ11" s="24"/>
      <c r="JZK11" s="25"/>
      <c r="JZL11" s="25"/>
      <c r="JZP11" s="25"/>
      <c r="JZU11" s="25"/>
      <c r="JZY11" s="25"/>
      <c r="KAC11" s="25"/>
      <c r="KAG11" s="25"/>
      <c r="KAJ11" s="25"/>
      <c r="KAM11" s="25"/>
      <c r="KAP11" s="25"/>
      <c r="KAU11" s="25"/>
      <c r="KAZ11" s="25"/>
      <c r="KBS11" s="25"/>
      <c r="KBW11" s="25"/>
      <c r="KCA11" s="25"/>
      <c r="KCE11" s="25"/>
      <c r="KCI11" s="24"/>
      <c r="KCJ11" s="25"/>
      <c r="KCN11" s="127"/>
      <c r="KCO11" s="22"/>
      <c r="KCP11" s="22"/>
      <c r="KCQ11" s="22"/>
      <c r="KCR11" s="22"/>
      <c r="KCS11" s="23"/>
      <c r="KCZ11" s="23"/>
      <c r="KDC11" s="24"/>
      <c r="KDD11" s="25"/>
      <c r="KDI11" s="25"/>
      <c r="KDM11" s="25"/>
      <c r="KDO11" s="25"/>
      <c r="KEE11" s="25"/>
      <c r="KEJ11" s="25"/>
      <c r="KFA11" s="24"/>
      <c r="KFB11" s="25"/>
      <c r="KFH11" s="25"/>
      <c r="KGA11" s="25"/>
      <c r="KGE11" s="25"/>
      <c r="KGI11" s="25"/>
      <c r="KGM11" s="25"/>
      <c r="KGQ11" s="25"/>
      <c r="KGU11" s="24"/>
      <c r="KGV11" s="25"/>
      <c r="KGW11" s="25"/>
      <c r="KHA11" s="25"/>
      <c r="KHF11" s="25"/>
      <c r="KHJ11" s="25"/>
      <c r="KHN11" s="25"/>
      <c r="KHR11" s="25"/>
      <c r="KHU11" s="25"/>
      <c r="KHX11" s="25"/>
      <c r="KIA11" s="25"/>
      <c r="KIF11" s="25"/>
      <c r="KIK11" s="25"/>
      <c r="KJD11" s="25"/>
      <c r="KJH11" s="25"/>
      <c r="KJL11" s="25"/>
      <c r="KJP11" s="25"/>
      <c r="KJT11" s="24"/>
      <c r="KJU11" s="25"/>
      <c r="KJY11" s="127"/>
      <c r="KJZ11" s="22"/>
      <c r="KKA11" s="22"/>
      <c r="KKB11" s="22"/>
      <c r="KKC11" s="22"/>
      <c r="KKD11" s="23"/>
      <c r="KKK11" s="23"/>
      <c r="KKN11" s="24"/>
      <c r="KKO11" s="25"/>
      <c r="KKT11" s="25"/>
      <c r="KKX11" s="25"/>
      <c r="KKZ11" s="25"/>
      <c r="KLP11" s="25"/>
      <c r="KLU11" s="25"/>
      <c r="KML11" s="24"/>
      <c r="KMM11" s="25"/>
      <c r="KMS11" s="25"/>
      <c r="KNL11" s="25"/>
      <c r="KNP11" s="25"/>
      <c r="KNT11" s="25"/>
      <c r="KNX11" s="25"/>
      <c r="KOB11" s="25"/>
      <c r="KOF11" s="24"/>
      <c r="KOG11" s="25"/>
      <c r="KOH11" s="25"/>
      <c r="KOL11" s="25"/>
      <c r="KOQ11" s="25"/>
      <c r="KOU11" s="25"/>
      <c r="KOY11" s="25"/>
      <c r="KPC11" s="25"/>
      <c r="KPF11" s="25"/>
      <c r="KPI11" s="25"/>
      <c r="KPL11" s="25"/>
      <c r="KPQ11" s="25"/>
      <c r="KPV11" s="25"/>
      <c r="KQO11" s="25"/>
      <c r="KQS11" s="25"/>
      <c r="KQW11" s="25"/>
      <c r="KRA11" s="25"/>
      <c r="KRE11" s="24"/>
      <c r="KRF11" s="25"/>
      <c r="KRJ11" s="127"/>
      <c r="KRK11" s="22"/>
      <c r="KRL11" s="22"/>
      <c r="KRM11" s="22"/>
      <c r="KRN11" s="22"/>
      <c r="KRO11" s="23"/>
      <c r="KRV11" s="23"/>
      <c r="KRY11" s="24"/>
      <c r="KRZ11" s="25"/>
      <c r="KSE11" s="25"/>
      <c r="KSI11" s="25"/>
      <c r="KSK11" s="25"/>
      <c r="KTA11" s="25"/>
      <c r="KTF11" s="25"/>
      <c r="KTW11" s="24"/>
      <c r="KTX11" s="25"/>
      <c r="KUD11" s="25"/>
      <c r="KUW11" s="25"/>
      <c r="KVA11" s="25"/>
      <c r="KVE11" s="25"/>
      <c r="KVI11" s="25"/>
      <c r="KVM11" s="25"/>
      <c r="KVQ11" s="24"/>
      <c r="KVR11" s="25"/>
      <c r="KVS11" s="25"/>
      <c r="KVW11" s="25"/>
      <c r="KWB11" s="25"/>
      <c r="KWF11" s="25"/>
      <c r="KWJ11" s="25"/>
      <c r="KWN11" s="25"/>
      <c r="KWQ11" s="25"/>
      <c r="KWT11" s="25"/>
      <c r="KWW11" s="25"/>
      <c r="KXB11" s="25"/>
      <c r="KXG11" s="25"/>
      <c r="KXZ11" s="25"/>
      <c r="KYD11" s="25"/>
      <c r="KYH11" s="25"/>
      <c r="KYL11" s="25"/>
      <c r="KYP11" s="24"/>
      <c r="KYQ11" s="25"/>
      <c r="KYU11" s="127"/>
      <c r="KYV11" s="22"/>
      <c r="KYW11" s="22"/>
      <c r="KYX11" s="22"/>
      <c r="KYY11" s="22"/>
      <c r="KYZ11" s="23"/>
      <c r="KZG11" s="23"/>
      <c r="KZJ11" s="24"/>
      <c r="KZK11" s="25"/>
      <c r="KZP11" s="25"/>
      <c r="KZT11" s="25"/>
      <c r="KZV11" s="25"/>
      <c r="LAL11" s="25"/>
      <c r="LAQ11" s="25"/>
      <c r="LBH11" s="24"/>
      <c r="LBI11" s="25"/>
      <c r="LBO11" s="25"/>
      <c r="LCH11" s="25"/>
      <c r="LCL11" s="25"/>
      <c r="LCP11" s="25"/>
      <c r="LCT11" s="25"/>
      <c r="LCX11" s="25"/>
      <c r="LDB11" s="24"/>
      <c r="LDC11" s="25"/>
      <c r="LDD11" s="25"/>
      <c r="LDH11" s="25"/>
      <c r="LDM11" s="25"/>
      <c r="LDQ11" s="25"/>
      <c r="LDU11" s="25"/>
      <c r="LDY11" s="25"/>
      <c r="LEB11" s="25"/>
      <c r="LEE11" s="25"/>
      <c r="LEH11" s="25"/>
      <c r="LEM11" s="25"/>
      <c r="LER11" s="25"/>
      <c r="LFK11" s="25"/>
      <c r="LFO11" s="25"/>
      <c r="LFS11" s="25"/>
      <c r="LFW11" s="25"/>
      <c r="LGA11" s="24"/>
      <c r="LGB11" s="25"/>
      <c r="LGF11" s="127"/>
      <c r="LGG11" s="22"/>
      <c r="LGH11" s="22"/>
      <c r="LGI11" s="22"/>
      <c r="LGJ11" s="22"/>
      <c r="LGK11" s="23"/>
      <c r="LGR11" s="23"/>
      <c r="LGU11" s="24"/>
      <c r="LGV11" s="25"/>
      <c r="LHA11" s="25"/>
      <c r="LHE11" s="25"/>
      <c r="LHG11" s="25"/>
      <c r="LHW11" s="25"/>
      <c r="LIB11" s="25"/>
      <c r="LIS11" s="24"/>
      <c r="LIT11" s="25"/>
      <c r="LIZ11" s="25"/>
      <c r="LJS11" s="25"/>
      <c r="LJW11" s="25"/>
      <c r="LKA11" s="25"/>
      <c r="LKE11" s="25"/>
      <c r="LKI11" s="25"/>
      <c r="LKM11" s="24"/>
      <c r="LKN11" s="25"/>
      <c r="LKO11" s="25"/>
      <c r="LKS11" s="25"/>
      <c r="LKX11" s="25"/>
      <c r="LLB11" s="25"/>
      <c r="LLF11" s="25"/>
      <c r="LLJ11" s="25"/>
      <c r="LLM11" s="25"/>
      <c r="LLP11" s="25"/>
      <c r="LLS11" s="25"/>
      <c r="LLX11" s="25"/>
      <c r="LMC11" s="25"/>
      <c r="LMV11" s="25"/>
      <c r="LMZ11" s="25"/>
      <c r="LND11" s="25"/>
      <c r="LNH11" s="25"/>
      <c r="LNL11" s="24"/>
      <c r="LNM11" s="25"/>
      <c r="LNQ11" s="127"/>
      <c r="LNR11" s="22"/>
      <c r="LNS11" s="22"/>
      <c r="LNT11" s="22"/>
      <c r="LNU11" s="22"/>
      <c r="LNV11" s="23"/>
      <c r="LOC11" s="23"/>
      <c r="LOF11" s="24"/>
      <c r="LOG11" s="25"/>
      <c r="LOL11" s="25"/>
      <c r="LOP11" s="25"/>
      <c r="LOR11" s="25"/>
      <c r="LPH11" s="25"/>
      <c r="LPM11" s="25"/>
      <c r="LQD11" s="24"/>
      <c r="LQE11" s="25"/>
      <c r="LQK11" s="25"/>
      <c r="LRD11" s="25"/>
      <c r="LRH11" s="25"/>
      <c r="LRL11" s="25"/>
      <c r="LRP11" s="25"/>
      <c r="LRT11" s="25"/>
      <c r="LRX11" s="24"/>
      <c r="LRY11" s="25"/>
      <c r="LRZ11" s="25"/>
      <c r="LSD11" s="25"/>
      <c r="LSI11" s="25"/>
      <c r="LSM11" s="25"/>
      <c r="LSQ11" s="25"/>
      <c r="LSU11" s="25"/>
      <c r="LSX11" s="25"/>
      <c r="LTA11" s="25"/>
      <c r="LTD11" s="25"/>
      <c r="LTI11" s="25"/>
      <c r="LTN11" s="25"/>
      <c r="LUG11" s="25"/>
      <c r="LUK11" s="25"/>
      <c r="LUO11" s="25"/>
      <c r="LUS11" s="25"/>
      <c r="LUW11" s="24"/>
      <c r="LUX11" s="25"/>
      <c r="LVB11" s="127"/>
      <c r="LVC11" s="22"/>
      <c r="LVD11" s="22"/>
      <c r="LVE11" s="22"/>
      <c r="LVF11" s="22"/>
      <c r="LVG11" s="23"/>
      <c r="LVN11" s="23"/>
      <c r="LVQ11" s="24"/>
      <c r="LVR11" s="25"/>
      <c r="LVW11" s="25"/>
      <c r="LWA11" s="25"/>
      <c r="LWC11" s="25"/>
      <c r="LWS11" s="25"/>
      <c r="LWX11" s="25"/>
      <c r="LXO11" s="24"/>
      <c r="LXP11" s="25"/>
      <c r="LXV11" s="25"/>
      <c r="LYO11" s="25"/>
      <c r="LYS11" s="25"/>
      <c r="LYW11" s="25"/>
      <c r="LZA11" s="25"/>
      <c r="LZE11" s="25"/>
      <c r="LZI11" s="24"/>
      <c r="LZJ11" s="25"/>
      <c r="LZK11" s="25"/>
      <c r="LZO11" s="25"/>
      <c r="LZT11" s="25"/>
      <c r="LZX11" s="25"/>
      <c r="MAB11" s="25"/>
      <c r="MAF11" s="25"/>
      <c r="MAI11" s="25"/>
      <c r="MAL11" s="25"/>
      <c r="MAO11" s="25"/>
      <c r="MAT11" s="25"/>
      <c r="MAY11" s="25"/>
      <c r="MBR11" s="25"/>
      <c r="MBV11" s="25"/>
      <c r="MBZ11" s="25"/>
      <c r="MCD11" s="25"/>
      <c r="MCH11" s="24"/>
      <c r="MCI11" s="25"/>
      <c r="MCM11" s="127"/>
      <c r="MCN11" s="22"/>
      <c r="MCO11" s="22"/>
      <c r="MCP11" s="22"/>
      <c r="MCQ11" s="22"/>
      <c r="MCR11" s="23"/>
      <c r="MCY11" s="23"/>
      <c r="MDB11" s="24"/>
      <c r="MDC11" s="25"/>
      <c r="MDH11" s="25"/>
      <c r="MDL11" s="25"/>
      <c r="MDN11" s="25"/>
      <c r="MED11" s="25"/>
      <c r="MEI11" s="25"/>
      <c r="MEZ11" s="24"/>
      <c r="MFA11" s="25"/>
      <c r="MFG11" s="25"/>
      <c r="MFZ11" s="25"/>
      <c r="MGD11" s="25"/>
      <c r="MGH11" s="25"/>
      <c r="MGL11" s="25"/>
      <c r="MGP11" s="25"/>
      <c r="MGT11" s="24"/>
      <c r="MGU11" s="25"/>
      <c r="MGV11" s="25"/>
      <c r="MGZ11" s="25"/>
      <c r="MHE11" s="25"/>
      <c r="MHI11" s="25"/>
      <c r="MHM11" s="25"/>
      <c r="MHQ11" s="25"/>
      <c r="MHT11" s="25"/>
      <c r="MHW11" s="25"/>
      <c r="MHZ11" s="25"/>
      <c r="MIE11" s="25"/>
      <c r="MIJ11" s="25"/>
      <c r="MJC11" s="25"/>
      <c r="MJG11" s="25"/>
      <c r="MJK11" s="25"/>
      <c r="MJO11" s="25"/>
      <c r="MJS11" s="24"/>
      <c r="MJT11" s="25"/>
      <c r="MJX11" s="127"/>
      <c r="MJY11" s="22"/>
      <c r="MJZ11" s="22"/>
      <c r="MKA11" s="22"/>
      <c r="MKB11" s="22"/>
      <c r="MKC11" s="23"/>
      <c r="MKJ11" s="23"/>
      <c r="MKM11" s="24"/>
      <c r="MKN11" s="25"/>
      <c r="MKS11" s="25"/>
      <c r="MKW11" s="25"/>
      <c r="MKY11" s="25"/>
      <c r="MLO11" s="25"/>
      <c r="MLT11" s="25"/>
      <c r="MMK11" s="24"/>
      <c r="MML11" s="25"/>
      <c r="MMR11" s="25"/>
      <c r="MNK11" s="25"/>
      <c r="MNO11" s="25"/>
      <c r="MNS11" s="25"/>
      <c r="MNW11" s="25"/>
      <c r="MOA11" s="25"/>
      <c r="MOE11" s="24"/>
      <c r="MOF11" s="25"/>
      <c r="MOG11" s="25"/>
      <c r="MOK11" s="25"/>
      <c r="MOP11" s="25"/>
      <c r="MOT11" s="25"/>
      <c r="MOX11" s="25"/>
      <c r="MPB11" s="25"/>
      <c r="MPE11" s="25"/>
      <c r="MPH11" s="25"/>
      <c r="MPK11" s="25"/>
      <c r="MPP11" s="25"/>
      <c r="MPU11" s="25"/>
      <c r="MQN11" s="25"/>
      <c r="MQR11" s="25"/>
      <c r="MQV11" s="25"/>
      <c r="MQZ11" s="25"/>
      <c r="MRD11" s="24"/>
      <c r="MRE11" s="25"/>
      <c r="MRI11" s="127"/>
      <c r="MRJ11" s="22"/>
      <c r="MRK11" s="22"/>
      <c r="MRL11" s="22"/>
      <c r="MRM11" s="22"/>
      <c r="MRN11" s="23"/>
      <c r="MRU11" s="23"/>
      <c r="MRX11" s="24"/>
      <c r="MRY11" s="25"/>
      <c r="MSD11" s="25"/>
      <c r="MSH11" s="25"/>
      <c r="MSJ11" s="25"/>
      <c r="MSZ11" s="25"/>
      <c r="MTE11" s="25"/>
      <c r="MTV11" s="24"/>
      <c r="MTW11" s="25"/>
      <c r="MUC11" s="25"/>
      <c r="MUV11" s="25"/>
      <c r="MUZ11" s="25"/>
      <c r="MVD11" s="25"/>
      <c r="MVH11" s="25"/>
      <c r="MVL11" s="25"/>
      <c r="MVP11" s="24"/>
      <c r="MVQ11" s="25"/>
      <c r="MVR11" s="25"/>
      <c r="MVV11" s="25"/>
      <c r="MWA11" s="25"/>
      <c r="MWE11" s="25"/>
      <c r="MWI11" s="25"/>
      <c r="MWM11" s="25"/>
      <c r="MWP11" s="25"/>
      <c r="MWS11" s="25"/>
      <c r="MWV11" s="25"/>
      <c r="MXA11" s="25"/>
      <c r="MXF11" s="25"/>
      <c r="MXY11" s="25"/>
      <c r="MYC11" s="25"/>
      <c r="MYG11" s="25"/>
      <c r="MYK11" s="25"/>
      <c r="MYO11" s="24"/>
      <c r="MYP11" s="25"/>
      <c r="MYT11" s="127"/>
      <c r="MYU11" s="22"/>
      <c r="MYV11" s="22"/>
      <c r="MYW11" s="22"/>
      <c r="MYX11" s="22"/>
      <c r="MYY11" s="23"/>
      <c r="MZF11" s="23"/>
      <c r="MZI11" s="24"/>
      <c r="MZJ11" s="25"/>
      <c r="MZO11" s="25"/>
      <c r="MZS11" s="25"/>
      <c r="MZU11" s="25"/>
      <c r="NAK11" s="25"/>
      <c r="NAP11" s="25"/>
      <c r="NBG11" s="24"/>
      <c r="NBH11" s="25"/>
      <c r="NBN11" s="25"/>
      <c r="NCG11" s="25"/>
      <c r="NCK11" s="25"/>
      <c r="NCO11" s="25"/>
      <c r="NCS11" s="25"/>
      <c r="NCW11" s="25"/>
      <c r="NDA11" s="24"/>
      <c r="NDB11" s="25"/>
      <c r="NDC11" s="25"/>
      <c r="NDG11" s="25"/>
      <c r="NDL11" s="25"/>
      <c r="NDP11" s="25"/>
      <c r="NDT11" s="25"/>
      <c r="NDX11" s="25"/>
      <c r="NEA11" s="25"/>
      <c r="NED11" s="25"/>
      <c r="NEG11" s="25"/>
      <c r="NEL11" s="25"/>
      <c r="NEQ11" s="25"/>
      <c r="NFJ11" s="25"/>
      <c r="NFN11" s="25"/>
      <c r="NFR11" s="25"/>
      <c r="NFV11" s="25"/>
      <c r="NFZ11" s="24"/>
      <c r="NGA11" s="25"/>
      <c r="NGE11" s="127"/>
      <c r="NGF11" s="22"/>
      <c r="NGG11" s="22"/>
      <c r="NGH11" s="22"/>
      <c r="NGI11" s="22"/>
      <c r="NGJ11" s="23"/>
      <c r="NGQ11" s="23"/>
      <c r="NGT11" s="24"/>
      <c r="NGU11" s="25"/>
      <c r="NGZ11" s="25"/>
      <c r="NHD11" s="25"/>
      <c r="NHF11" s="25"/>
      <c r="NHV11" s="25"/>
      <c r="NIA11" s="25"/>
      <c r="NIR11" s="24"/>
      <c r="NIS11" s="25"/>
      <c r="NIY11" s="25"/>
      <c r="NJR11" s="25"/>
      <c r="NJV11" s="25"/>
      <c r="NJZ11" s="25"/>
      <c r="NKD11" s="25"/>
      <c r="NKH11" s="25"/>
      <c r="NKL11" s="24"/>
      <c r="NKM11" s="25"/>
      <c r="NKN11" s="25"/>
      <c r="NKR11" s="25"/>
      <c r="NKW11" s="25"/>
      <c r="NLA11" s="25"/>
      <c r="NLE11" s="25"/>
      <c r="NLI11" s="25"/>
      <c r="NLL11" s="25"/>
      <c r="NLO11" s="25"/>
      <c r="NLR11" s="25"/>
      <c r="NLW11" s="25"/>
      <c r="NMB11" s="25"/>
      <c r="NMU11" s="25"/>
      <c r="NMY11" s="25"/>
      <c r="NNC11" s="25"/>
      <c r="NNG11" s="25"/>
      <c r="NNK11" s="24"/>
      <c r="NNL11" s="25"/>
      <c r="NNP11" s="127"/>
      <c r="NNQ11" s="22"/>
      <c r="NNR11" s="22"/>
      <c r="NNS11" s="22"/>
      <c r="NNT11" s="22"/>
      <c r="NNU11" s="23"/>
      <c r="NOB11" s="23"/>
      <c r="NOE11" s="24"/>
      <c r="NOF11" s="25"/>
      <c r="NOK11" s="25"/>
      <c r="NOO11" s="25"/>
      <c r="NOQ11" s="25"/>
      <c r="NPG11" s="25"/>
      <c r="NPL11" s="25"/>
      <c r="NQC11" s="24"/>
      <c r="NQD11" s="25"/>
      <c r="NQJ11" s="25"/>
      <c r="NRC11" s="25"/>
      <c r="NRG11" s="25"/>
      <c r="NRK11" s="25"/>
      <c r="NRO11" s="25"/>
      <c r="NRS11" s="25"/>
      <c r="NRW11" s="24"/>
      <c r="NRX11" s="25"/>
      <c r="NRY11" s="25"/>
      <c r="NSC11" s="25"/>
      <c r="NSH11" s="25"/>
      <c r="NSL11" s="25"/>
      <c r="NSP11" s="25"/>
      <c r="NST11" s="25"/>
      <c r="NSW11" s="25"/>
      <c r="NSZ11" s="25"/>
      <c r="NTC11" s="25"/>
      <c r="NTH11" s="25"/>
      <c r="NTM11" s="25"/>
      <c r="NUF11" s="25"/>
      <c r="NUJ11" s="25"/>
      <c r="NUN11" s="25"/>
      <c r="NUR11" s="25"/>
      <c r="NUV11" s="24"/>
      <c r="NUW11" s="25"/>
      <c r="NVA11" s="127"/>
      <c r="NVB11" s="22"/>
      <c r="NVC11" s="22"/>
      <c r="NVD11" s="22"/>
      <c r="NVE11" s="22"/>
      <c r="NVF11" s="23"/>
      <c r="NVM11" s="23"/>
      <c r="NVP11" s="24"/>
      <c r="NVQ11" s="25"/>
      <c r="NVV11" s="25"/>
      <c r="NVZ11" s="25"/>
      <c r="NWB11" s="25"/>
      <c r="NWR11" s="25"/>
      <c r="NWW11" s="25"/>
      <c r="NXN11" s="24"/>
      <c r="NXO11" s="25"/>
      <c r="NXU11" s="25"/>
      <c r="NYN11" s="25"/>
      <c r="NYR11" s="25"/>
      <c r="NYV11" s="25"/>
      <c r="NYZ11" s="25"/>
      <c r="NZD11" s="25"/>
      <c r="NZH11" s="24"/>
      <c r="NZI11" s="25"/>
      <c r="NZJ11" s="25"/>
      <c r="NZN11" s="25"/>
      <c r="NZS11" s="25"/>
      <c r="NZW11" s="25"/>
      <c r="OAA11" s="25"/>
      <c r="OAE11" s="25"/>
      <c r="OAH11" s="25"/>
      <c r="OAK11" s="25"/>
      <c r="OAN11" s="25"/>
      <c r="OAS11" s="25"/>
      <c r="OAX11" s="25"/>
      <c r="OBQ11" s="25"/>
      <c r="OBU11" s="25"/>
      <c r="OBY11" s="25"/>
      <c r="OCC11" s="25"/>
      <c r="OCG11" s="24"/>
      <c r="OCH11" s="25"/>
      <c r="OCL11" s="127"/>
      <c r="OCM11" s="22"/>
      <c r="OCN11" s="22"/>
      <c r="OCO11" s="22"/>
      <c r="OCP11" s="22"/>
      <c r="OCQ11" s="23"/>
      <c r="OCX11" s="23"/>
      <c r="ODA11" s="24"/>
      <c r="ODB11" s="25"/>
      <c r="ODG11" s="25"/>
      <c r="ODK11" s="25"/>
      <c r="ODM11" s="25"/>
      <c r="OEC11" s="25"/>
      <c r="OEH11" s="25"/>
      <c r="OEY11" s="24"/>
      <c r="OEZ11" s="25"/>
      <c r="OFF11" s="25"/>
      <c r="OFY11" s="25"/>
      <c r="OGC11" s="25"/>
      <c r="OGG11" s="25"/>
      <c r="OGK11" s="25"/>
      <c r="OGO11" s="25"/>
      <c r="OGS11" s="24"/>
      <c r="OGT11" s="25"/>
      <c r="OGU11" s="25"/>
      <c r="OGY11" s="25"/>
      <c r="OHD11" s="25"/>
      <c r="OHH11" s="25"/>
      <c r="OHL11" s="25"/>
      <c r="OHP11" s="25"/>
      <c r="OHS11" s="25"/>
      <c r="OHV11" s="25"/>
      <c r="OHY11" s="25"/>
      <c r="OID11" s="25"/>
      <c r="OII11" s="25"/>
      <c r="OJB11" s="25"/>
      <c r="OJF11" s="25"/>
      <c r="OJJ11" s="25"/>
      <c r="OJN11" s="25"/>
      <c r="OJR11" s="24"/>
      <c r="OJS11" s="25"/>
      <c r="OJW11" s="127"/>
      <c r="OJX11" s="22"/>
      <c r="OJY11" s="22"/>
      <c r="OJZ11" s="22"/>
      <c r="OKA11" s="22"/>
      <c r="OKB11" s="23"/>
      <c r="OKI11" s="23"/>
      <c r="OKL11" s="24"/>
      <c r="OKM11" s="25"/>
      <c r="OKR11" s="25"/>
      <c r="OKV11" s="25"/>
      <c r="OKX11" s="25"/>
      <c r="OLN11" s="25"/>
      <c r="OLS11" s="25"/>
      <c r="OMJ11" s="24"/>
      <c r="OMK11" s="25"/>
      <c r="OMQ11" s="25"/>
      <c r="ONJ11" s="25"/>
      <c r="ONN11" s="25"/>
      <c r="ONR11" s="25"/>
      <c r="ONV11" s="25"/>
      <c r="ONZ11" s="25"/>
      <c r="OOD11" s="24"/>
      <c r="OOE11" s="25"/>
      <c r="OOF11" s="25"/>
      <c r="OOJ11" s="25"/>
      <c r="OOO11" s="25"/>
      <c r="OOS11" s="25"/>
      <c r="OOW11" s="25"/>
      <c r="OPA11" s="25"/>
      <c r="OPD11" s="25"/>
      <c r="OPG11" s="25"/>
      <c r="OPJ11" s="25"/>
      <c r="OPO11" s="25"/>
      <c r="OPT11" s="25"/>
      <c r="OQM11" s="25"/>
      <c r="OQQ11" s="25"/>
      <c r="OQU11" s="25"/>
      <c r="OQY11" s="25"/>
      <c r="ORC11" s="24"/>
      <c r="ORD11" s="25"/>
      <c r="ORH11" s="127"/>
      <c r="ORI11" s="22"/>
      <c r="ORJ11" s="22"/>
      <c r="ORK11" s="22"/>
      <c r="ORL11" s="22"/>
      <c r="ORM11" s="23"/>
      <c r="ORT11" s="23"/>
      <c r="ORW11" s="24"/>
      <c r="ORX11" s="25"/>
      <c r="OSC11" s="25"/>
      <c r="OSG11" s="25"/>
      <c r="OSI11" s="25"/>
      <c r="OSY11" s="25"/>
      <c r="OTD11" s="25"/>
      <c r="OTU11" s="24"/>
      <c r="OTV11" s="25"/>
      <c r="OUB11" s="25"/>
      <c r="OUU11" s="25"/>
      <c r="OUY11" s="25"/>
      <c r="OVC11" s="25"/>
      <c r="OVG11" s="25"/>
      <c r="OVK11" s="25"/>
      <c r="OVO11" s="24"/>
      <c r="OVP11" s="25"/>
      <c r="OVQ11" s="25"/>
      <c r="OVU11" s="25"/>
      <c r="OVZ11" s="25"/>
      <c r="OWD11" s="25"/>
      <c r="OWH11" s="25"/>
      <c r="OWL11" s="25"/>
      <c r="OWO11" s="25"/>
      <c r="OWR11" s="25"/>
      <c r="OWU11" s="25"/>
      <c r="OWZ11" s="25"/>
      <c r="OXE11" s="25"/>
      <c r="OXX11" s="25"/>
      <c r="OYB11" s="25"/>
      <c r="OYF11" s="25"/>
      <c r="OYJ11" s="25"/>
      <c r="OYN11" s="24"/>
      <c r="OYO11" s="25"/>
      <c r="OYS11" s="127"/>
      <c r="OYT11" s="22"/>
      <c r="OYU11" s="22"/>
      <c r="OYV11" s="22"/>
      <c r="OYW11" s="22"/>
      <c r="OYX11" s="23"/>
      <c r="OZE11" s="23"/>
      <c r="OZH11" s="24"/>
      <c r="OZI11" s="25"/>
      <c r="OZN11" s="25"/>
      <c r="OZR11" s="25"/>
      <c r="OZT11" s="25"/>
      <c r="PAJ11" s="25"/>
      <c r="PAO11" s="25"/>
      <c r="PBF11" s="24"/>
      <c r="PBG11" s="25"/>
      <c r="PBM11" s="25"/>
      <c r="PCF11" s="25"/>
      <c r="PCJ11" s="25"/>
      <c r="PCN11" s="25"/>
      <c r="PCR11" s="25"/>
      <c r="PCV11" s="25"/>
      <c r="PCZ11" s="24"/>
      <c r="PDA11" s="25"/>
      <c r="PDB11" s="25"/>
      <c r="PDF11" s="25"/>
      <c r="PDK11" s="25"/>
      <c r="PDO11" s="25"/>
      <c r="PDS11" s="25"/>
      <c r="PDW11" s="25"/>
      <c r="PDZ11" s="25"/>
      <c r="PEC11" s="25"/>
      <c r="PEF11" s="25"/>
      <c r="PEK11" s="25"/>
      <c r="PEP11" s="25"/>
      <c r="PFI11" s="25"/>
      <c r="PFM11" s="25"/>
      <c r="PFQ11" s="25"/>
      <c r="PFU11" s="25"/>
      <c r="PFY11" s="24"/>
      <c r="PFZ11" s="25"/>
      <c r="PGD11" s="127"/>
      <c r="PGE11" s="22"/>
      <c r="PGF11" s="22"/>
      <c r="PGG11" s="22"/>
      <c r="PGH11" s="22"/>
      <c r="PGI11" s="23"/>
      <c r="PGP11" s="23"/>
      <c r="PGS11" s="24"/>
      <c r="PGT11" s="25"/>
      <c r="PGY11" s="25"/>
      <c r="PHC11" s="25"/>
      <c r="PHE11" s="25"/>
      <c r="PHU11" s="25"/>
      <c r="PHZ11" s="25"/>
      <c r="PIQ11" s="24"/>
      <c r="PIR11" s="25"/>
      <c r="PIX11" s="25"/>
      <c r="PJQ11" s="25"/>
      <c r="PJU11" s="25"/>
      <c r="PJY11" s="25"/>
      <c r="PKC11" s="25"/>
      <c r="PKG11" s="25"/>
      <c r="PKK11" s="24"/>
      <c r="PKL11" s="25"/>
      <c r="PKM11" s="25"/>
      <c r="PKQ11" s="25"/>
      <c r="PKV11" s="25"/>
      <c r="PKZ11" s="25"/>
      <c r="PLD11" s="25"/>
      <c r="PLH11" s="25"/>
      <c r="PLK11" s="25"/>
      <c r="PLN11" s="25"/>
      <c r="PLQ11" s="25"/>
      <c r="PLV11" s="25"/>
      <c r="PMA11" s="25"/>
      <c r="PMT11" s="25"/>
      <c r="PMX11" s="25"/>
      <c r="PNB11" s="25"/>
      <c r="PNF11" s="25"/>
      <c r="PNJ11" s="24"/>
      <c r="PNK11" s="25"/>
      <c r="PNO11" s="127"/>
      <c r="PNP11" s="22"/>
      <c r="PNQ11" s="22"/>
      <c r="PNR11" s="22"/>
      <c r="PNS11" s="22"/>
      <c r="PNT11" s="23"/>
      <c r="POA11" s="23"/>
      <c r="POD11" s="24"/>
      <c r="POE11" s="25"/>
      <c r="POJ11" s="25"/>
      <c r="PON11" s="25"/>
      <c r="POP11" s="25"/>
      <c r="PPF11" s="25"/>
      <c r="PPK11" s="25"/>
      <c r="PQB11" s="24"/>
      <c r="PQC11" s="25"/>
      <c r="PQI11" s="25"/>
      <c r="PRB11" s="25"/>
      <c r="PRF11" s="25"/>
      <c r="PRJ11" s="25"/>
      <c r="PRN11" s="25"/>
      <c r="PRR11" s="25"/>
      <c r="PRV11" s="24"/>
      <c r="PRW11" s="25"/>
      <c r="PRX11" s="25"/>
      <c r="PSB11" s="25"/>
      <c r="PSG11" s="25"/>
      <c r="PSK11" s="25"/>
      <c r="PSO11" s="25"/>
      <c r="PSS11" s="25"/>
      <c r="PSV11" s="25"/>
      <c r="PSY11" s="25"/>
      <c r="PTB11" s="25"/>
      <c r="PTG11" s="25"/>
      <c r="PTL11" s="25"/>
      <c r="PUE11" s="25"/>
      <c r="PUI11" s="25"/>
      <c r="PUM11" s="25"/>
      <c r="PUQ11" s="25"/>
      <c r="PUU11" s="24"/>
      <c r="PUV11" s="25"/>
      <c r="PUZ11" s="127"/>
      <c r="PVA11" s="22"/>
      <c r="PVB11" s="22"/>
      <c r="PVC11" s="22"/>
      <c r="PVD11" s="22"/>
      <c r="PVE11" s="23"/>
      <c r="PVL11" s="23"/>
      <c r="PVO11" s="24"/>
      <c r="PVP11" s="25"/>
      <c r="PVU11" s="25"/>
      <c r="PVY11" s="25"/>
      <c r="PWA11" s="25"/>
      <c r="PWQ11" s="25"/>
      <c r="PWV11" s="25"/>
      <c r="PXM11" s="24"/>
      <c r="PXN11" s="25"/>
      <c r="PXT11" s="25"/>
      <c r="PYM11" s="25"/>
      <c r="PYQ11" s="25"/>
      <c r="PYU11" s="25"/>
      <c r="PYY11" s="25"/>
      <c r="PZC11" s="25"/>
      <c r="PZG11" s="24"/>
      <c r="PZH11" s="25"/>
      <c r="PZI11" s="25"/>
      <c r="PZM11" s="25"/>
      <c r="PZR11" s="25"/>
      <c r="PZV11" s="25"/>
      <c r="PZZ11" s="25"/>
      <c r="QAD11" s="25"/>
      <c r="QAG11" s="25"/>
      <c r="QAJ11" s="25"/>
      <c r="QAM11" s="25"/>
      <c r="QAR11" s="25"/>
      <c r="QAW11" s="25"/>
      <c r="QBP11" s="25"/>
      <c r="QBT11" s="25"/>
      <c r="QBX11" s="25"/>
      <c r="QCB11" s="25"/>
      <c r="QCF11" s="24"/>
      <c r="QCG11" s="25"/>
      <c r="QCK11" s="127"/>
      <c r="QCL11" s="22"/>
      <c r="QCM11" s="22"/>
      <c r="QCN11" s="22"/>
      <c r="QCO11" s="22"/>
      <c r="QCP11" s="23"/>
      <c r="QCW11" s="23"/>
      <c r="QCZ11" s="24"/>
      <c r="QDA11" s="25"/>
      <c r="QDF11" s="25"/>
      <c r="QDJ11" s="25"/>
      <c r="QDL11" s="25"/>
      <c r="QEB11" s="25"/>
      <c r="QEG11" s="25"/>
      <c r="QEX11" s="24"/>
      <c r="QEY11" s="25"/>
      <c r="QFE11" s="25"/>
      <c r="QFX11" s="25"/>
      <c r="QGB11" s="25"/>
      <c r="QGF11" s="25"/>
      <c r="QGJ11" s="25"/>
      <c r="QGN11" s="25"/>
      <c r="QGR11" s="24"/>
      <c r="QGS11" s="25"/>
      <c r="QGT11" s="25"/>
      <c r="QGX11" s="25"/>
      <c r="QHC11" s="25"/>
      <c r="QHG11" s="25"/>
      <c r="QHK11" s="25"/>
      <c r="QHO11" s="25"/>
      <c r="QHR11" s="25"/>
      <c r="QHU11" s="25"/>
      <c r="QHX11" s="25"/>
      <c r="QIC11" s="25"/>
      <c r="QIH11" s="25"/>
      <c r="QJA11" s="25"/>
      <c r="QJE11" s="25"/>
      <c r="QJI11" s="25"/>
      <c r="QJM11" s="25"/>
      <c r="QJQ11" s="24"/>
      <c r="QJR11" s="25"/>
      <c r="QJV11" s="127"/>
      <c r="QJW11" s="22"/>
      <c r="QJX11" s="22"/>
      <c r="QJY11" s="22"/>
      <c r="QJZ11" s="22"/>
      <c r="QKA11" s="23"/>
      <c r="QKH11" s="23"/>
      <c r="QKK11" s="24"/>
      <c r="QKL11" s="25"/>
      <c r="QKQ11" s="25"/>
      <c r="QKU11" s="25"/>
      <c r="QKW11" s="25"/>
      <c r="QLM11" s="25"/>
      <c r="QLR11" s="25"/>
      <c r="QMI11" s="24"/>
      <c r="QMJ11" s="25"/>
      <c r="QMP11" s="25"/>
      <c r="QNI11" s="25"/>
      <c r="QNM11" s="25"/>
      <c r="QNQ11" s="25"/>
      <c r="QNU11" s="25"/>
      <c r="QNY11" s="25"/>
      <c r="QOC11" s="24"/>
      <c r="QOD11" s="25"/>
      <c r="QOE11" s="25"/>
      <c r="QOI11" s="25"/>
      <c r="QON11" s="25"/>
      <c r="QOR11" s="25"/>
      <c r="QOV11" s="25"/>
      <c r="QOZ11" s="25"/>
      <c r="QPC11" s="25"/>
      <c r="QPF11" s="25"/>
      <c r="QPI11" s="25"/>
      <c r="QPN11" s="25"/>
      <c r="QPS11" s="25"/>
      <c r="QQL11" s="25"/>
      <c r="QQP11" s="25"/>
      <c r="QQT11" s="25"/>
      <c r="QQX11" s="25"/>
      <c r="QRB11" s="24"/>
      <c r="QRC11" s="25"/>
      <c r="QRG11" s="127"/>
      <c r="QRH11" s="22"/>
      <c r="QRI11" s="22"/>
      <c r="QRJ11" s="22"/>
      <c r="QRK11" s="22"/>
      <c r="QRL11" s="23"/>
      <c r="QRS11" s="23"/>
      <c r="QRV11" s="24"/>
      <c r="QRW11" s="25"/>
      <c r="QSB11" s="25"/>
      <c r="QSF11" s="25"/>
      <c r="QSH11" s="25"/>
      <c r="QSX11" s="25"/>
      <c r="QTC11" s="25"/>
      <c r="QTT11" s="24"/>
      <c r="QTU11" s="25"/>
      <c r="QUA11" s="25"/>
      <c r="QUT11" s="25"/>
      <c r="QUX11" s="25"/>
      <c r="QVB11" s="25"/>
      <c r="QVF11" s="25"/>
      <c r="QVJ11" s="25"/>
      <c r="QVN11" s="24"/>
      <c r="QVO11" s="25"/>
      <c r="QVP11" s="25"/>
      <c r="QVT11" s="25"/>
      <c r="QVY11" s="25"/>
      <c r="QWC11" s="25"/>
      <c r="QWG11" s="25"/>
      <c r="QWK11" s="25"/>
      <c r="QWN11" s="25"/>
      <c r="QWQ11" s="25"/>
      <c r="QWT11" s="25"/>
      <c r="QWY11" s="25"/>
      <c r="QXD11" s="25"/>
      <c r="QXW11" s="25"/>
      <c r="QYA11" s="25"/>
      <c r="QYE11" s="25"/>
      <c r="QYI11" s="25"/>
      <c r="QYM11" s="24"/>
      <c r="QYN11" s="25"/>
      <c r="QYR11" s="127"/>
      <c r="QYS11" s="22"/>
      <c r="QYT11" s="22"/>
      <c r="QYU11" s="22"/>
      <c r="QYV11" s="22"/>
      <c r="QYW11" s="23"/>
      <c r="QZD11" s="23"/>
      <c r="QZG11" s="24"/>
      <c r="QZH11" s="25"/>
      <c r="QZM11" s="25"/>
      <c r="QZQ11" s="25"/>
      <c r="QZS11" s="25"/>
      <c r="RAI11" s="25"/>
      <c r="RAN11" s="25"/>
      <c r="RBE11" s="24"/>
      <c r="RBF11" s="25"/>
      <c r="RBL11" s="25"/>
      <c r="RCE11" s="25"/>
      <c r="RCI11" s="25"/>
      <c r="RCM11" s="25"/>
      <c r="RCQ11" s="25"/>
      <c r="RCU11" s="25"/>
      <c r="RCY11" s="24"/>
      <c r="RCZ11" s="25"/>
      <c r="RDA11" s="25"/>
      <c r="RDE11" s="25"/>
      <c r="RDJ11" s="25"/>
      <c r="RDN11" s="25"/>
      <c r="RDR11" s="25"/>
      <c r="RDV11" s="25"/>
      <c r="RDY11" s="25"/>
      <c r="REB11" s="25"/>
      <c r="REE11" s="25"/>
      <c r="REJ11" s="25"/>
      <c r="REO11" s="25"/>
      <c r="RFH11" s="25"/>
      <c r="RFL11" s="25"/>
      <c r="RFP11" s="25"/>
      <c r="RFT11" s="25"/>
      <c r="RFX11" s="24"/>
      <c r="RFY11" s="25"/>
      <c r="RGC11" s="127"/>
      <c r="RGD11" s="22"/>
      <c r="RGE11" s="22"/>
      <c r="RGF11" s="22"/>
      <c r="RGG11" s="22"/>
      <c r="RGH11" s="23"/>
      <c r="RGO11" s="23"/>
      <c r="RGR11" s="24"/>
      <c r="RGS11" s="25"/>
      <c r="RGX11" s="25"/>
      <c r="RHB11" s="25"/>
      <c r="RHD11" s="25"/>
      <c r="RHT11" s="25"/>
      <c r="RHY11" s="25"/>
      <c r="RIP11" s="24"/>
      <c r="RIQ11" s="25"/>
      <c r="RIW11" s="25"/>
      <c r="RJP11" s="25"/>
      <c r="RJT11" s="25"/>
      <c r="RJX11" s="25"/>
      <c r="RKB11" s="25"/>
      <c r="RKF11" s="25"/>
      <c r="RKJ11" s="24"/>
      <c r="RKK11" s="25"/>
      <c r="RKL11" s="25"/>
      <c r="RKP11" s="25"/>
      <c r="RKU11" s="25"/>
      <c r="RKY11" s="25"/>
      <c r="RLC11" s="25"/>
      <c r="RLG11" s="25"/>
      <c r="RLJ11" s="25"/>
      <c r="RLM11" s="25"/>
      <c r="RLP11" s="25"/>
      <c r="RLU11" s="25"/>
      <c r="RLZ11" s="25"/>
      <c r="RMS11" s="25"/>
      <c r="RMW11" s="25"/>
      <c r="RNA11" s="25"/>
      <c r="RNE11" s="25"/>
      <c r="RNI11" s="24"/>
      <c r="RNJ11" s="25"/>
      <c r="RNN11" s="127"/>
      <c r="RNO11" s="22"/>
      <c r="RNP11" s="22"/>
      <c r="RNQ11" s="22"/>
      <c r="RNR11" s="22"/>
      <c r="RNS11" s="23"/>
      <c r="RNZ11" s="23"/>
      <c r="ROC11" s="24"/>
      <c r="ROD11" s="25"/>
      <c r="ROI11" s="25"/>
      <c r="ROM11" s="25"/>
      <c r="ROO11" s="25"/>
      <c r="RPE11" s="25"/>
      <c r="RPJ11" s="25"/>
      <c r="RQA11" s="24"/>
      <c r="RQB11" s="25"/>
      <c r="RQH11" s="25"/>
      <c r="RRA11" s="25"/>
      <c r="RRE11" s="25"/>
      <c r="RRI11" s="25"/>
      <c r="RRM11" s="25"/>
      <c r="RRQ11" s="25"/>
      <c r="RRU11" s="24"/>
      <c r="RRV11" s="25"/>
      <c r="RRW11" s="25"/>
      <c r="RSA11" s="25"/>
      <c r="RSF11" s="25"/>
      <c r="RSJ11" s="25"/>
      <c r="RSN11" s="25"/>
      <c r="RSR11" s="25"/>
      <c r="RSU11" s="25"/>
      <c r="RSX11" s="25"/>
      <c r="RTA11" s="25"/>
      <c r="RTF11" s="25"/>
      <c r="RTK11" s="25"/>
      <c r="RUD11" s="25"/>
      <c r="RUH11" s="25"/>
      <c r="RUL11" s="25"/>
      <c r="RUP11" s="25"/>
      <c r="RUT11" s="24"/>
      <c r="RUU11" s="25"/>
      <c r="RUY11" s="127"/>
      <c r="RUZ11" s="22"/>
      <c r="RVA11" s="22"/>
      <c r="RVB11" s="22"/>
      <c r="RVC11" s="22"/>
      <c r="RVD11" s="23"/>
      <c r="RVK11" s="23"/>
      <c r="RVN11" s="24"/>
      <c r="RVO11" s="25"/>
      <c r="RVT11" s="25"/>
      <c r="RVX11" s="25"/>
      <c r="RVZ11" s="25"/>
      <c r="RWP11" s="25"/>
      <c r="RWU11" s="25"/>
      <c r="RXL11" s="24"/>
      <c r="RXM11" s="25"/>
      <c r="RXS11" s="25"/>
      <c r="RYL11" s="25"/>
      <c r="RYP11" s="25"/>
      <c r="RYT11" s="25"/>
      <c r="RYX11" s="25"/>
      <c r="RZB11" s="25"/>
      <c r="RZF11" s="24"/>
      <c r="RZG11" s="25"/>
      <c r="RZH11" s="25"/>
      <c r="RZL11" s="25"/>
      <c r="RZQ11" s="25"/>
      <c r="RZU11" s="25"/>
      <c r="RZY11" s="25"/>
      <c r="SAC11" s="25"/>
      <c r="SAF11" s="25"/>
      <c r="SAI11" s="25"/>
      <c r="SAL11" s="25"/>
      <c r="SAQ11" s="25"/>
      <c r="SAV11" s="25"/>
      <c r="SBO11" s="25"/>
      <c r="SBS11" s="25"/>
      <c r="SBW11" s="25"/>
      <c r="SCA11" s="25"/>
      <c r="SCE11" s="24"/>
      <c r="SCF11" s="25"/>
      <c r="SCJ11" s="127"/>
      <c r="SCK11" s="22"/>
      <c r="SCL11" s="22"/>
      <c r="SCM11" s="22"/>
      <c r="SCN11" s="22"/>
      <c r="SCO11" s="23"/>
      <c r="SCV11" s="23"/>
      <c r="SCY11" s="24"/>
      <c r="SCZ11" s="25"/>
      <c r="SDE11" s="25"/>
      <c r="SDI11" s="25"/>
      <c r="SDK11" s="25"/>
      <c r="SEA11" s="25"/>
      <c r="SEF11" s="25"/>
      <c r="SEW11" s="24"/>
      <c r="SEX11" s="25"/>
      <c r="SFD11" s="25"/>
      <c r="SFW11" s="25"/>
      <c r="SGA11" s="25"/>
      <c r="SGE11" s="25"/>
      <c r="SGI11" s="25"/>
      <c r="SGM11" s="25"/>
      <c r="SGQ11" s="24"/>
      <c r="SGR11" s="25"/>
      <c r="SGS11" s="25"/>
      <c r="SGW11" s="25"/>
      <c r="SHB11" s="25"/>
      <c r="SHF11" s="25"/>
      <c r="SHJ11" s="25"/>
      <c r="SHN11" s="25"/>
      <c r="SHQ11" s="25"/>
      <c r="SHT11" s="25"/>
      <c r="SHW11" s="25"/>
      <c r="SIB11" s="25"/>
      <c r="SIG11" s="25"/>
      <c r="SIZ11" s="25"/>
      <c r="SJD11" s="25"/>
      <c r="SJH11" s="25"/>
      <c r="SJL11" s="25"/>
      <c r="SJP11" s="24"/>
      <c r="SJQ11" s="25"/>
      <c r="SJU11" s="127"/>
      <c r="SJV11" s="22"/>
      <c r="SJW11" s="22"/>
      <c r="SJX11" s="22"/>
      <c r="SJY11" s="22"/>
      <c r="SJZ11" s="23"/>
      <c r="SKG11" s="23"/>
      <c r="SKJ11" s="24"/>
      <c r="SKK11" s="25"/>
      <c r="SKP11" s="25"/>
      <c r="SKT11" s="25"/>
      <c r="SKV11" s="25"/>
      <c r="SLL11" s="25"/>
      <c r="SLQ11" s="25"/>
      <c r="SMH11" s="24"/>
      <c r="SMI11" s="25"/>
      <c r="SMO11" s="25"/>
      <c r="SNH11" s="25"/>
      <c r="SNL11" s="25"/>
      <c r="SNP11" s="25"/>
      <c r="SNT11" s="25"/>
      <c r="SNX11" s="25"/>
      <c r="SOB11" s="24"/>
      <c r="SOC11" s="25"/>
      <c r="SOD11" s="25"/>
      <c r="SOH11" s="25"/>
      <c r="SOM11" s="25"/>
      <c r="SOQ11" s="25"/>
      <c r="SOU11" s="25"/>
      <c r="SOY11" s="25"/>
      <c r="SPB11" s="25"/>
      <c r="SPE11" s="25"/>
      <c r="SPH11" s="25"/>
      <c r="SPM11" s="25"/>
      <c r="SPR11" s="25"/>
      <c r="SQK11" s="25"/>
      <c r="SQO11" s="25"/>
      <c r="SQS11" s="25"/>
      <c r="SQW11" s="25"/>
      <c r="SRA11" s="24"/>
      <c r="SRB11" s="25"/>
      <c r="SRF11" s="127"/>
      <c r="SRG11" s="22"/>
      <c r="SRH11" s="22"/>
      <c r="SRI11" s="22"/>
      <c r="SRJ11" s="22"/>
      <c r="SRK11" s="23"/>
      <c r="SRR11" s="23"/>
      <c r="SRU11" s="24"/>
      <c r="SRV11" s="25"/>
      <c r="SSA11" s="25"/>
      <c r="SSE11" s="25"/>
      <c r="SSG11" s="25"/>
      <c r="SSW11" s="25"/>
      <c r="STB11" s="25"/>
      <c r="STS11" s="24"/>
      <c r="STT11" s="25"/>
      <c r="STZ11" s="25"/>
      <c r="SUS11" s="25"/>
      <c r="SUW11" s="25"/>
      <c r="SVA11" s="25"/>
      <c r="SVE11" s="25"/>
      <c r="SVI11" s="25"/>
      <c r="SVM11" s="24"/>
      <c r="SVN11" s="25"/>
      <c r="SVO11" s="25"/>
      <c r="SVS11" s="25"/>
      <c r="SVX11" s="25"/>
      <c r="SWB11" s="25"/>
      <c r="SWF11" s="25"/>
      <c r="SWJ11" s="25"/>
      <c r="SWM11" s="25"/>
      <c r="SWP11" s="25"/>
      <c r="SWS11" s="25"/>
      <c r="SWX11" s="25"/>
      <c r="SXC11" s="25"/>
      <c r="SXV11" s="25"/>
      <c r="SXZ11" s="25"/>
      <c r="SYD11" s="25"/>
      <c r="SYH11" s="25"/>
      <c r="SYL11" s="24"/>
      <c r="SYM11" s="25"/>
      <c r="SYQ11" s="127"/>
      <c r="SYR11" s="22"/>
      <c r="SYS11" s="22"/>
      <c r="SYT11" s="22"/>
      <c r="SYU11" s="22"/>
      <c r="SYV11" s="23"/>
      <c r="SZC11" s="23"/>
      <c r="SZF11" s="24"/>
      <c r="SZG11" s="25"/>
      <c r="SZL11" s="25"/>
      <c r="SZP11" s="25"/>
      <c r="SZR11" s="25"/>
      <c r="TAH11" s="25"/>
      <c r="TAM11" s="25"/>
      <c r="TBD11" s="24"/>
      <c r="TBE11" s="25"/>
      <c r="TBK11" s="25"/>
      <c r="TCD11" s="25"/>
      <c r="TCH11" s="25"/>
      <c r="TCL11" s="25"/>
      <c r="TCP11" s="25"/>
      <c r="TCT11" s="25"/>
      <c r="TCX11" s="24"/>
      <c r="TCY11" s="25"/>
      <c r="TCZ11" s="25"/>
      <c r="TDD11" s="25"/>
      <c r="TDI11" s="25"/>
      <c r="TDM11" s="25"/>
      <c r="TDQ11" s="25"/>
      <c r="TDU11" s="25"/>
      <c r="TDX11" s="25"/>
      <c r="TEA11" s="25"/>
      <c r="TED11" s="25"/>
      <c r="TEI11" s="25"/>
      <c r="TEN11" s="25"/>
      <c r="TFG11" s="25"/>
      <c r="TFK11" s="25"/>
      <c r="TFO11" s="25"/>
      <c r="TFS11" s="25"/>
      <c r="TFW11" s="24"/>
      <c r="TFX11" s="25"/>
      <c r="TGB11" s="127"/>
      <c r="TGC11" s="22"/>
      <c r="TGD11" s="22"/>
      <c r="TGE11" s="22"/>
      <c r="TGF11" s="22"/>
      <c r="TGG11" s="23"/>
      <c r="TGN11" s="23"/>
      <c r="TGQ11" s="24"/>
      <c r="TGR11" s="25"/>
      <c r="TGW11" s="25"/>
      <c r="THA11" s="25"/>
      <c r="THC11" s="25"/>
      <c r="THS11" s="25"/>
      <c r="THX11" s="25"/>
      <c r="TIO11" s="24"/>
      <c r="TIP11" s="25"/>
      <c r="TIV11" s="25"/>
      <c r="TJO11" s="25"/>
      <c r="TJS11" s="25"/>
      <c r="TJW11" s="25"/>
      <c r="TKA11" s="25"/>
      <c r="TKE11" s="25"/>
      <c r="TKI11" s="24"/>
      <c r="TKJ11" s="25"/>
      <c r="TKK11" s="25"/>
      <c r="TKO11" s="25"/>
      <c r="TKT11" s="25"/>
      <c r="TKX11" s="25"/>
      <c r="TLB11" s="25"/>
      <c r="TLF11" s="25"/>
      <c r="TLI11" s="25"/>
      <c r="TLL11" s="25"/>
      <c r="TLO11" s="25"/>
      <c r="TLT11" s="25"/>
      <c r="TLY11" s="25"/>
      <c r="TMR11" s="25"/>
      <c r="TMV11" s="25"/>
      <c r="TMZ11" s="25"/>
      <c r="TND11" s="25"/>
      <c r="TNH11" s="24"/>
      <c r="TNI11" s="25"/>
      <c r="TNM11" s="127"/>
      <c r="TNN11" s="22"/>
      <c r="TNO11" s="22"/>
      <c r="TNP11" s="22"/>
      <c r="TNQ11" s="22"/>
      <c r="TNR11" s="23"/>
      <c r="TNY11" s="23"/>
      <c r="TOB11" s="24"/>
      <c r="TOC11" s="25"/>
      <c r="TOH11" s="25"/>
      <c r="TOL11" s="25"/>
      <c r="TON11" s="25"/>
      <c r="TPD11" s="25"/>
      <c r="TPI11" s="25"/>
      <c r="TPZ11" s="24"/>
      <c r="TQA11" s="25"/>
      <c r="TQG11" s="25"/>
      <c r="TQZ11" s="25"/>
      <c r="TRD11" s="25"/>
      <c r="TRH11" s="25"/>
      <c r="TRL11" s="25"/>
      <c r="TRP11" s="25"/>
      <c r="TRT11" s="24"/>
      <c r="TRU11" s="25"/>
      <c r="TRV11" s="25"/>
      <c r="TRZ11" s="25"/>
      <c r="TSE11" s="25"/>
      <c r="TSI11" s="25"/>
      <c r="TSM11" s="25"/>
      <c r="TSQ11" s="25"/>
      <c r="TST11" s="25"/>
      <c r="TSW11" s="25"/>
      <c r="TSZ11" s="25"/>
      <c r="TTE11" s="25"/>
      <c r="TTJ11" s="25"/>
      <c r="TUC11" s="25"/>
      <c r="TUG11" s="25"/>
      <c r="TUK11" s="25"/>
      <c r="TUO11" s="25"/>
      <c r="TUS11" s="24"/>
      <c r="TUT11" s="25"/>
      <c r="TUX11" s="127"/>
      <c r="TUY11" s="22"/>
      <c r="TUZ11" s="22"/>
      <c r="TVA11" s="22"/>
      <c r="TVB11" s="22"/>
      <c r="TVC11" s="23"/>
      <c r="TVJ11" s="23"/>
      <c r="TVM11" s="24"/>
      <c r="TVN11" s="25"/>
      <c r="TVS11" s="25"/>
      <c r="TVW11" s="25"/>
      <c r="TVY11" s="25"/>
      <c r="TWO11" s="25"/>
      <c r="TWT11" s="25"/>
      <c r="TXK11" s="24"/>
      <c r="TXL11" s="25"/>
      <c r="TXR11" s="25"/>
      <c r="TYK11" s="25"/>
      <c r="TYO11" s="25"/>
      <c r="TYS11" s="25"/>
      <c r="TYW11" s="25"/>
      <c r="TZA11" s="25"/>
      <c r="TZE11" s="24"/>
      <c r="TZF11" s="25"/>
      <c r="TZG11" s="25"/>
      <c r="TZK11" s="25"/>
      <c r="TZP11" s="25"/>
      <c r="TZT11" s="25"/>
      <c r="TZX11" s="25"/>
      <c r="UAB11" s="25"/>
      <c r="UAE11" s="25"/>
      <c r="UAH11" s="25"/>
      <c r="UAK11" s="25"/>
      <c r="UAP11" s="25"/>
      <c r="UAU11" s="25"/>
      <c r="UBN11" s="25"/>
      <c r="UBR11" s="25"/>
      <c r="UBV11" s="25"/>
      <c r="UBZ11" s="25"/>
      <c r="UCD11" s="24"/>
      <c r="UCE11" s="25"/>
      <c r="UCI11" s="127"/>
      <c r="UCJ11" s="22"/>
      <c r="UCK11" s="22"/>
      <c r="UCL11" s="22"/>
      <c r="UCM11" s="22"/>
      <c r="UCN11" s="23"/>
      <c r="UCU11" s="23"/>
      <c r="UCX11" s="24"/>
      <c r="UCY11" s="25"/>
      <c r="UDD11" s="25"/>
      <c r="UDH11" s="25"/>
      <c r="UDJ11" s="25"/>
      <c r="UDZ11" s="25"/>
      <c r="UEE11" s="25"/>
      <c r="UEV11" s="24"/>
      <c r="UEW11" s="25"/>
      <c r="UFC11" s="25"/>
      <c r="UFV11" s="25"/>
      <c r="UFZ11" s="25"/>
      <c r="UGD11" s="25"/>
      <c r="UGH11" s="25"/>
      <c r="UGL11" s="25"/>
      <c r="UGP11" s="24"/>
      <c r="UGQ11" s="25"/>
      <c r="UGR11" s="25"/>
      <c r="UGV11" s="25"/>
      <c r="UHA11" s="25"/>
      <c r="UHE11" s="25"/>
      <c r="UHI11" s="25"/>
      <c r="UHM11" s="25"/>
      <c r="UHP11" s="25"/>
      <c r="UHS11" s="25"/>
      <c r="UHV11" s="25"/>
      <c r="UIA11" s="25"/>
      <c r="UIF11" s="25"/>
      <c r="UIY11" s="25"/>
      <c r="UJC11" s="25"/>
      <c r="UJG11" s="25"/>
      <c r="UJK11" s="25"/>
      <c r="UJO11" s="24"/>
      <c r="UJP11" s="25"/>
      <c r="UJT11" s="127"/>
      <c r="UJU11" s="22"/>
      <c r="UJV11" s="22"/>
      <c r="UJW11" s="22"/>
      <c r="UJX11" s="22"/>
      <c r="UJY11" s="23"/>
      <c r="UKF11" s="23"/>
      <c r="UKI11" s="24"/>
      <c r="UKJ11" s="25"/>
      <c r="UKO11" s="25"/>
      <c r="UKS11" s="25"/>
      <c r="UKU11" s="25"/>
      <c r="ULK11" s="25"/>
      <c r="ULP11" s="25"/>
      <c r="UMG11" s="24"/>
      <c r="UMH11" s="25"/>
      <c r="UMN11" s="25"/>
      <c r="UNG11" s="25"/>
      <c r="UNK11" s="25"/>
      <c r="UNO11" s="25"/>
      <c r="UNS11" s="25"/>
      <c r="UNW11" s="25"/>
      <c r="UOA11" s="24"/>
      <c r="UOB11" s="25"/>
      <c r="UOC11" s="25"/>
      <c r="UOG11" s="25"/>
      <c r="UOL11" s="25"/>
      <c r="UOP11" s="25"/>
      <c r="UOT11" s="25"/>
      <c r="UOX11" s="25"/>
      <c r="UPA11" s="25"/>
      <c r="UPD11" s="25"/>
      <c r="UPG11" s="25"/>
      <c r="UPL11" s="25"/>
      <c r="UPQ11" s="25"/>
      <c r="UQJ11" s="25"/>
      <c r="UQN11" s="25"/>
      <c r="UQR11" s="25"/>
      <c r="UQV11" s="25"/>
      <c r="UQZ11" s="24"/>
      <c r="URA11" s="25"/>
      <c r="URE11" s="127"/>
      <c r="URF11" s="22"/>
      <c r="URG11" s="22"/>
      <c r="URH11" s="22"/>
      <c r="URI11" s="22"/>
      <c r="URJ11" s="23"/>
      <c r="URQ11" s="23"/>
      <c r="URT11" s="24"/>
      <c r="URU11" s="25"/>
      <c r="URZ11" s="25"/>
      <c r="USD11" s="25"/>
      <c r="USF11" s="25"/>
      <c r="USV11" s="25"/>
      <c r="UTA11" s="25"/>
      <c r="UTR11" s="24"/>
      <c r="UTS11" s="25"/>
      <c r="UTY11" s="25"/>
      <c r="UUR11" s="25"/>
      <c r="UUV11" s="25"/>
      <c r="UUZ11" s="25"/>
      <c r="UVD11" s="25"/>
      <c r="UVH11" s="25"/>
      <c r="UVL11" s="24"/>
      <c r="UVM11" s="25"/>
      <c r="UVN11" s="25"/>
      <c r="UVR11" s="25"/>
      <c r="UVW11" s="25"/>
      <c r="UWA11" s="25"/>
      <c r="UWE11" s="25"/>
      <c r="UWI11" s="25"/>
      <c r="UWL11" s="25"/>
      <c r="UWO11" s="25"/>
      <c r="UWR11" s="25"/>
      <c r="UWW11" s="25"/>
      <c r="UXB11" s="25"/>
      <c r="UXU11" s="25"/>
      <c r="UXY11" s="25"/>
      <c r="UYC11" s="25"/>
      <c r="UYG11" s="25"/>
      <c r="UYK11" s="24"/>
      <c r="UYL11" s="25"/>
      <c r="UYP11" s="127"/>
      <c r="UYQ11" s="22"/>
      <c r="UYR11" s="22"/>
      <c r="UYS11" s="22"/>
      <c r="UYT11" s="22"/>
      <c r="UYU11" s="23"/>
      <c r="UZB11" s="23"/>
      <c r="UZE11" s="24"/>
      <c r="UZF11" s="25"/>
      <c r="UZK11" s="25"/>
      <c r="UZO11" s="25"/>
      <c r="UZQ11" s="25"/>
      <c r="VAG11" s="25"/>
      <c r="VAL11" s="25"/>
      <c r="VBC11" s="24"/>
      <c r="VBD11" s="25"/>
      <c r="VBJ11" s="25"/>
      <c r="VCC11" s="25"/>
      <c r="VCG11" s="25"/>
      <c r="VCK11" s="25"/>
      <c r="VCO11" s="25"/>
      <c r="VCS11" s="25"/>
      <c r="VCW11" s="24"/>
      <c r="VCX11" s="25"/>
      <c r="VCY11" s="25"/>
      <c r="VDC11" s="25"/>
      <c r="VDH11" s="25"/>
      <c r="VDL11" s="25"/>
      <c r="VDP11" s="25"/>
      <c r="VDT11" s="25"/>
      <c r="VDW11" s="25"/>
      <c r="VDZ11" s="25"/>
      <c r="VEC11" s="25"/>
      <c r="VEH11" s="25"/>
      <c r="VEM11" s="25"/>
      <c r="VFF11" s="25"/>
      <c r="VFJ11" s="25"/>
      <c r="VFN11" s="25"/>
      <c r="VFR11" s="25"/>
      <c r="VFV11" s="24"/>
      <c r="VFW11" s="25"/>
      <c r="VGA11" s="127"/>
      <c r="VGB11" s="22"/>
      <c r="VGC11" s="22"/>
      <c r="VGD11" s="22"/>
      <c r="VGE11" s="22"/>
      <c r="VGF11" s="23"/>
      <c r="VGM11" s="23"/>
      <c r="VGP11" s="24"/>
      <c r="VGQ11" s="25"/>
      <c r="VGV11" s="25"/>
      <c r="VGZ11" s="25"/>
      <c r="VHB11" s="25"/>
      <c r="VHR11" s="25"/>
      <c r="VHW11" s="25"/>
      <c r="VIN11" s="24"/>
      <c r="VIO11" s="25"/>
      <c r="VIU11" s="25"/>
      <c r="VJN11" s="25"/>
      <c r="VJR11" s="25"/>
      <c r="VJV11" s="25"/>
      <c r="VJZ11" s="25"/>
      <c r="VKD11" s="25"/>
      <c r="VKH11" s="24"/>
      <c r="VKI11" s="25"/>
      <c r="VKJ11" s="25"/>
      <c r="VKN11" s="25"/>
      <c r="VKS11" s="25"/>
      <c r="VKW11" s="25"/>
      <c r="VLA11" s="25"/>
      <c r="VLE11" s="25"/>
      <c r="VLH11" s="25"/>
      <c r="VLK11" s="25"/>
      <c r="VLN11" s="25"/>
      <c r="VLS11" s="25"/>
      <c r="VLX11" s="25"/>
      <c r="VMQ11" s="25"/>
      <c r="VMU11" s="25"/>
      <c r="VMY11" s="25"/>
      <c r="VNC11" s="25"/>
      <c r="VNG11" s="24"/>
      <c r="VNH11" s="25"/>
      <c r="VNL11" s="127"/>
      <c r="VNM11" s="22"/>
      <c r="VNN11" s="22"/>
      <c r="VNO11" s="22"/>
      <c r="VNP11" s="22"/>
      <c r="VNQ11" s="23"/>
      <c r="VNX11" s="23"/>
      <c r="VOA11" s="24"/>
      <c r="VOB11" s="25"/>
      <c r="VOG11" s="25"/>
      <c r="VOK11" s="25"/>
      <c r="VOM11" s="25"/>
      <c r="VPC11" s="25"/>
      <c r="VPH11" s="25"/>
      <c r="VPY11" s="24"/>
      <c r="VPZ11" s="25"/>
      <c r="VQF11" s="25"/>
      <c r="VQY11" s="25"/>
      <c r="VRC11" s="25"/>
      <c r="VRG11" s="25"/>
      <c r="VRK11" s="25"/>
      <c r="VRO11" s="25"/>
      <c r="VRS11" s="24"/>
      <c r="VRT11" s="25"/>
      <c r="VRU11" s="25"/>
      <c r="VRY11" s="25"/>
      <c r="VSD11" s="25"/>
      <c r="VSH11" s="25"/>
      <c r="VSL11" s="25"/>
      <c r="VSP11" s="25"/>
      <c r="VSS11" s="25"/>
      <c r="VSV11" s="25"/>
      <c r="VSY11" s="25"/>
      <c r="VTD11" s="25"/>
      <c r="VTI11" s="25"/>
      <c r="VUB11" s="25"/>
      <c r="VUF11" s="25"/>
      <c r="VUJ11" s="25"/>
      <c r="VUN11" s="25"/>
      <c r="VUR11" s="24"/>
      <c r="VUS11" s="25"/>
      <c r="VUW11" s="127"/>
      <c r="VUX11" s="22"/>
      <c r="VUY11" s="22"/>
      <c r="VUZ11" s="22"/>
      <c r="VVA11" s="22"/>
      <c r="VVB11" s="23"/>
      <c r="VVI11" s="23"/>
      <c r="VVL11" s="24"/>
      <c r="VVM11" s="25"/>
      <c r="VVR11" s="25"/>
      <c r="VVV11" s="25"/>
      <c r="VVX11" s="25"/>
      <c r="VWN11" s="25"/>
      <c r="VWS11" s="25"/>
      <c r="VXJ11" s="24"/>
      <c r="VXK11" s="25"/>
      <c r="VXQ11" s="25"/>
      <c r="VYJ11" s="25"/>
      <c r="VYN11" s="25"/>
      <c r="VYR11" s="25"/>
      <c r="VYV11" s="25"/>
      <c r="VYZ11" s="25"/>
      <c r="VZD11" s="24"/>
      <c r="VZE11" s="25"/>
      <c r="VZF11" s="25"/>
      <c r="VZJ11" s="25"/>
      <c r="VZO11" s="25"/>
      <c r="VZS11" s="25"/>
      <c r="VZW11" s="25"/>
      <c r="WAA11" s="25"/>
      <c r="WAD11" s="25"/>
      <c r="WAG11" s="25"/>
      <c r="WAJ11" s="25"/>
      <c r="WAO11" s="25"/>
      <c r="WAT11" s="25"/>
      <c r="WBM11" s="25"/>
      <c r="WBQ11" s="25"/>
      <c r="WBU11" s="25"/>
      <c r="WBY11" s="25"/>
      <c r="WCC11" s="24"/>
      <c r="WCD11" s="25"/>
      <c r="WCH11" s="127"/>
      <c r="WCI11" s="22"/>
      <c r="WCJ11" s="22"/>
      <c r="WCK11" s="22"/>
      <c r="WCL11" s="22"/>
      <c r="WCM11" s="23"/>
      <c r="WCT11" s="23"/>
      <c r="WCW11" s="24"/>
      <c r="WCX11" s="25"/>
      <c r="WDC11" s="25"/>
      <c r="WDG11" s="25"/>
      <c r="WDI11" s="25"/>
      <c r="WDY11" s="25"/>
      <c r="WED11" s="25"/>
      <c r="WEU11" s="24"/>
      <c r="WEV11" s="25"/>
      <c r="WFB11" s="25"/>
      <c r="WFU11" s="25"/>
      <c r="WFY11" s="25"/>
      <c r="WGC11" s="25"/>
      <c r="WGG11" s="25"/>
      <c r="WGK11" s="25"/>
      <c r="WGO11" s="24"/>
      <c r="WGP11" s="25"/>
      <c r="WGQ11" s="25"/>
      <c r="WGU11" s="25"/>
      <c r="WGZ11" s="25"/>
      <c r="WHD11" s="25"/>
      <c r="WHH11" s="25"/>
      <c r="WHL11" s="25"/>
      <c r="WHO11" s="25"/>
      <c r="WHR11" s="25"/>
      <c r="WHU11" s="25"/>
      <c r="WHZ11" s="25"/>
      <c r="WIE11" s="25"/>
      <c r="WIX11" s="25"/>
      <c r="WJB11" s="25"/>
      <c r="WJF11" s="25"/>
      <c r="WJJ11" s="25"/>
      <c r="WJN11" s="24"/>
      <c r="WJO11" s="25"/>
      <c r="WJS11" s="127"/>
      <c r="WJT11" s="22"/>
      <c r="WJU11" s="22"/>
      <c r="WJV11" s="22"/>
      <c r="WJW11" s="22"/>
      <c r="WJX11" s="23"/>
      <c r="WKE11" s="23"/>
      <c r="WKH11" s="24"/>
      <c r="WKI11" s="25"/>
      <c r="WKN11" s="25"/>
      <c r="WKR11" s="25"/>
      <c r="WKT11" s="25"/>
      <c r="WLJ11" s="25"/>
      <c r="WLO11" s="25"/>
      <c r="WMF11" s="24"/>
      <c r="WMG11" s="25"/>
      <c r="WMM11" s="25"/>
      <c r="WNF11" s="25"/>
      <c r="WNJ11" s="25"/>
      <c r="WNN11" s="25"/>
      <c r="WNR11" s="25"/>
      <c r="WNV11" s="25"/>
      <c r="WNZ11" s="24"/>
      <c r="WOA11" s="25"/>
      <c r="WOB11" s="25"/>
      <c r="WOF11" s="25"/>
      <c r="WOK11" s="25"/>
      <c r="WOO11" s="25"/>
      <c r="WOS11" s="25"/>
      <c r="WOW11" s="25"/>
      <c r="WOZ11" s="25"/>
      <c r="WPC11" s="25"/>
      <c r="WPF11" s="25"/>
      <c r="WPK11" s="25"/>
      <c r="WPP11" s="25"/>
      <c r="WQI11" s="25"/>
      <c r="WQM11" s="25"/>
      <c r="WQQ11" s="25"/>
      <c r="WQU11" s="25"/>
      <c r="WQY11" s="24"/>
      <c r="WQZ11" s="25"/>
      <c r="WRD11" s="127"/>
      <c r="WRE11" s="22"/>
      <c r="WRF11" s="22"/>
      <c r="WRG11" s="22"/>
      <c r="WRH11" s="22"/>
      <c r="WRI11" s="23"/>
      <c r="WRP11" s="23"/>
      <c r="WRS11" s="24"/>
      <c r="WRT11" s="25"/>
      <c r="WRY11" s="25"/>
      <c r="WSC11" s="25"/>
      <c r="WSE11" s="25"/>
      <c r="WSU11" s="25"/>
      <c r="WSZ11" s="25"/>
      <c r="WTQ11" s="24"/>
      <c r="WTR11" s="25"/>
      <c r="WTX11" s="25"/>
      <c r="WUQ11" s="25"/>
      <c r="WUU11" s="25"/>
      <c r="WUY11" s="25"/>
      <c r="WVC11" s="25"/>
      <c r="WVG11" s="25"/>
      <c r="WVK11" s="24"/>
      <c r="WVL11" s="25"/>
      <c r="WVM11" s="25"/>
      <c r="WVQ11" s="25"/>
      <c r="WVV11" s="25"/>
      <c r="WVZ11" s="25"/>
      <c r="WWD11" s="25"/>
      <c r="WWH11" s="25"/>
      <c r="WWK11" s="25"/>
      <c r="WWN11" s="25"/>
      <c r="WWQ11" s="25"/>
      <c r="WWV11" s="25"/>
      <c r="WXA11" s="25"/>
      <c r="WXT11" s="25"/>
      <c r="WXX11" s="25"/>
      <c r="WYB11" s="25"/>
      <c r="WYF11" s="25"/>
      <c r="WYJ11" s="24"/>
      <c r="WYK11" s="25"/>
      <c r="WYO11" s="127"/>
      <c r="WYP11" s="22"/>
      <c r="WYQ11" s="22"/>
      <c r="WYR11" s="22"/>
      <c r="WYS11" s="22"/>
      <c r="WYT11" s="23"/>
      <c r="WZA11" s="23"/>
      <c r="WZD11" s="24"/>
      <c r="WZE11" s="25"/>
      <c r="WZJ11" s="25"/>
      <c r="WZN11" s="25"/>
      <c r="WZP11" s="25"/>
      <c r="XAF11" s="25"/>
      <c r="XAK11" s="25"/>
      <c r="XBB11" s="24"/>
      <c r="XBC11" s="25"/>
      <c r="XBI11" s="25"/>
      <c r="XCB11" s="25"/>
      <c r="XCF11" s="25"/>
      <c r="XCJ11" s="25"/>
      <c r="XCN11" s="25"/>
      <c r="XCR11" s="25"/>
      <c r="XCV11" s="24"/>
      <c r="XCW11" s="25"/>
      <c r="XCX11" s="25"/>
      <c r="XDB11" s="25"/>
      <c r="XDG11" s="25"/>
      <c r="XDK11" s="25"/>
      <c r="XDO11" s="25"/>
      <c r="XDS11" s="25"/>
      <c r="XDV11" s="25"/>
      <c r="XDY11" s="25"/>
      <c r="XEB11" s="25"/>
      <c r="XEG11" s="25"/>
      <c r="XEL11" s="25"/>
    </row>
    <row r="12" spans="1:1014 1031:2048 2053:3072 3076:4081 4097:5118 5122:6137 6156:7167 7169:8179 8198:9215 9220:10235 10242:11261 11267:12286 12290:13309 13313:14331 14348:16366" s="125" customFormat="1" x14ac:dyDescent="0.25">
      <c r="A12" s="127" t="s">
        <v>214</v>
      </c>
      <c r="B12" s="22" t="s">
        <v>215</v>
      </c>
      <c r="C12" s="22" t="s">
        <v>216</v>
      </c>
      <c r="D12" s="22" t="s">
        <v>217</v>
      </c>
      <c r="E12" s="22" t="e">
        <v>#N/A</v>
      </c>
      <c r="F12" s="23">
        <v>6.1</v>
      </c>
      <c r="G12" s="21">
        <v>0</v>
      </c>
      <c r="H12" s="21">
        <v>0</v>
      </c>
      <c r="I12" s="21">
        <v>0</v>
      </c>
      <c r="J12" s="21">
        <v>4.3</v>
      </c>
      <c r="K12" s="21">
        <v>1.3</v>
      </c>
      <c r="L12" s="21">
        <v>0.4</v>
      </c>
      <c r="M12" s="23">
        <v>80.400000000000006</v>
      </c>
      <c r="N12" s="21">
        <v>86.5</v>
      </c>
      <c r="O12" s="21">
        <v>93</v>
      </c>
      <c r="P12" s="24"/>
      <c r="Q12" s="25"/>
      <c r="R12" s="21">
        <v>0</v>
      </c>
      <c r="S12" s="21">
        <v>0</v>
      </c>
      <c r="T12" s="21">
        <v>0</v>
      </c>
      <c r="U12" s="21">
        <v>0</v>
      </c>
      <c r="V12" s="25"/>
      <c r="W12" s="21">
        <v>0</v>
      </c>
      <c r="X12" s="21">
        <v>0</v>
      </c>
      <c r="Y12" s="21">
        <v>0</v>
      </c>
      <c r="Z12" s="25"/>
      <c r="AA12" s="21">
        <v>0</v>
      </c>
      <c r="AB12" s="25"/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5"/>
      <c r="AS12" s="21">
        <v>0</v>
      </c>
      <c r="AT12" s="21">
        <v>0</v>
      </c>
      <c r="AU12" s="21">
        <v>0</v>
      </c>
      <c r="AV12" s="21">
        <v>0</v>
      </c>
      <c r="AW12" s="25"/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4"/>
      <c r="BO12" s="25"/>
      <c r="BP12" s="21">
        <v>0</v>
      </c>
      <c r="BQ12" s="21">
        <v>0</v>
      </c>
      <c r="BR12" s="21">
        <v>0</v>
      </c>
      <c r="BS12" s="21">
        <v>0</v>
      </c>
      <c r="BT12" s="21">
        <v>0</v>
      </c>
      <c r="BU12" s="25"/>
      <c r="BV12" s="21">
        <v>0</v>
      </c>
      <c r="BW12" s="21">
        <v>0</v>
      </c>
      <c r="BX12" s="21">
        <v>0</v>
      </c>
      <c r="BY12" s="21">
        <v>0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0</v>
      </c>
      <c r="CF12" s="21">
        <v>0</v>
      </c>
      <c r="CG12" s="21">
        <v>0</v>
      </c>
      <c r="CH12" s="21">
        <v>0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5"/>
      <c r="CO12" s="21">
        <v>0</v>
      </c>
      <c r="CP12" s="21">
        <v>0</v>
      </c>
      <c r="CQ12" s="21">
        <v>0</v>
      </c>
      <c r="CR12" s="25"/>
      <c r="CS12" s="21">
        <v>0</v>
      </c>
      <c r="CT12" s="21">
        <v>0</v>
      </c>
      <c r="CU12" s="21">
        <v>0</v>
      </c>
      <c r="CV12" s="25"/>
      <c r="CW12" s="21">
        <v>0</v>
      </c>
      <c r="CX12" s="21">
        <v>0</v>
      </c>
      <c r="CY12" s="21">
        <v>0</v>
      </c>
      <c r="CZ12" s="25"/>
      <c r="DA12" s="21">
        <v>0</v>
      </c>
      <c r="DB12" s="21">
        <v>0</v>
      </c>
      <c r="DC12" s="21">
        <v>0</v>
      </c>
      <c r="DD12" s="25"/>
      <c r="DE12" s="21">
        <v>0</v>
      </c>
      <c r="DF12" s="21">
        <v>0</v>
      </c>
      <c r="DG12" s="21">
        <v>0</v>
      </c>
      <c r="DH12" s="24"/>
      <c r="DI12" s="25"/>
      <c r="DJ12" s="25"/>
      <c r="DK12" s="21">
        <v>0</v>
      </c>
      <c r="DL12" s="21">
        <v>0</v>
      </c>
      <c r="DM12" s="21">
        <v>0</v>
      </c>
      <c r="DN12" s="25"/>
      <c r="DO12" s="21">
        <v>24742.42</v>
      </c>
      <c r="DP12" s="21">
        <v>338.23</v>
      </c>
      <c r="DQ12" s="21">
        <v>0</v>
      </c>
      <c r="DR12" s="21">
        <v>0</v>
      </c>
      <c r="DS12" s="25"/>
      <c r="DT12" s="21">
        <v>0</v>
      </c>
      <c r="DU12" s="21">
        <v>0</v>
      </c>
      <c r="DV12" s="21">
        <v>0</v>
      </c>
      <c r="DW12" s="25"/>
      <c r="DX12" s="21">
        <v>21487.919999999998</v>
      </c>
      <c r="DY12" s="21">
        <v>245.81</v>
      </c>
      <c r="DZ12" s="21">
        <v>0</v>
      </c>
      <c r="EA12" s="25"/>
      <c r="EB12" s="21">
        <v>39.22</v>
      </c>
      <c r="EC12" s="21">
        <v>457</v>
      </c>
      <c r="ED12" s="21">
        <v>0</v>
      </c>
      <c r="EE12" s="25"/>
      <c r="EF12" s="21">
        <v>0</v>
      </c>
      <c r="EG12" s="21">
        <v>0</v>
      </c>
      <c r="EH12" s="25"/>
      <c r="EI12" s="21">
        <v>48871.16</v>
      </c>
      <c r="EJ12" s="21">
        <v>607.77</v>
      </c>
      <c r="EK12" s="25"/>
      <c r="EL12" s="21">
        <v>670.28</v>
      </c>
      <c r="EM12" s="21">
        <v>1281.08</v>
      </c>
      <c r="EN12" s="25"/>
      <c r="EO12" s="21" t="s">
        <v>152</v>
      </c>
      <c r="EP12" s="21">
        <v>101798.12</v>
      </c>
      <c r="EQ12" s="21">
        <v>0</v>
      </c>
      <c r="ER12" s="21">
        <v>11408.33</v>
      </c>
      <c r="ES12" s="25"/>
      <c r="ET12" s="21">
        <v>9255.39</v>
      </c>
      <c r="EU12" s="21">
        <v>1698.87</v>
      </c>
      <c r="EV12" s="21">
        <v>0</v>
      </c>
      <c r="EW12" s="21">
        <v>929.97</v>
      </c>
      <c r="EX12" s="25"/>
      <c r="EY12" s="21">
        <v>3113.51</v>
      </c>
      <c r="EZ12" s="21">
        <v>0</v>
      </c>
      <c r="FA12" s="21">
        <v>0</v>
      </c>
      <c r="FB12" s="21">
        <v>0</v>
      </c>
      <c r="FC12" s="21">
        <v>0</v>
      </c>
      <c r="FD12" s="21">
        <v>136.11000000000001</v>
      </c>
      <c r="FE12" s="21">
        <v>0</v>
      </c>
      <c r="FF12" s="21">
        <v>0</v>
      </c>
      <c r="FG12" s="21">
        <v>0</v>
      </c>
      <c r="FH12" s="21">
        <v>0</v>
      </c>
      <c r="FI12" s="21">
        <v>0</v>
      </c>
      <c r="FJ12" s="21">
        <v>0</v>
      </c>
      <c r="FK12" s="21">
        <v>0</v>
      </c>
      <c r="FL12" s="21">
        <v>0</v>
      </c>
      <c r="FM12" s="21">
        <v>0</v>
      </c>
      <c r="FN12" s="21">
        <v>0</v>
      </c>
      <c r="FO12" s="21">
        <v>0</v>
      </c>
      <c r="FP12" s="21">
        <v>0</v>
      </c>
      <c r="FQ12" s="25"/>
      <c r="FR12" s="21">
        <v>0</v>
      </c>
      <c r="FS12" s="21">
        <v>0</v>
      </c>
      <c r="FT12" s="21">
        <v>0</v>
      </c>
      <c r="FU12" s="25"/>
      <c r="FV12" s="21">
        <v>9909.83</v>
      </c>
      <c r="FW12" s="21">
        <v>45</v>
      </c>
      <c r="FX12" s="21">
        <v>139.6</v>
      </c>
      <c r="FY12" s="25"/>
      <c r="FZ12" s="21">
        <v>0</v>
      </c>
      <c r="GA12" s="21">
        <v>0</v>
      </c>
      <c r="GB12" s="21">
        <v>0</v>
      </c>
      <c r="GC12" s="25"/>
      <c r="GD12" s="21">
        <v>0</v>
      </c>
      <c r="GE12" s="21">
        <v>0</v>
      </c>
      <c r="GF12" s="21">
        <v>0</v>
      </c>
      <c r="GG12" s="24"/>
      <c r="GH12" s="25"/>
      <c r="GI12" s="21">
        <v>100</v>
      </c>
      <c r="GJ12" s="21">
        <v>0</v>
      </c>
      <c r="GK12" s="21">
        <v>0</v>
      </c>
    </row>
    <row r="13" spans="1:1014 1031:2048 2053:3072 3076:4081 4097:5118 5122:6137 6156:7167 7169:8179 8198:9215 9220:10235 10242:11261 11267:12286 12290:13309 13313:14331 14348:16366" s="125" customFormat="1" x14ac:dyDescent="0.25">
      <c r="A13" s="127" t="s">
        <v>218</v>
      </c>
      <c r="B13" s="22" t="s">
        <v>219</v>
      </c>
      <c r="C13" s="22" t="s">
        <v>220</v>
      </c>
      <c r="D13" s="22" t="s">
        <v>221</v>
      </c>
      <c r="E13" s="22">
        <v>99.74</v>
      </c>
      <c r="F13" s="23">
        <v>5.7</v>
      </c>
      <c r="G13" s="21">
        <v>0</v>
      </c>
      <c r="H13" s="21">
        <v>0</v>
      </c>
      <c r="I13" s="21">
        <v>0</v>
      </c>
      <c r="J13" s="21">
        <v>3.9</v>
      </c>
      <c r="K13" s="21">
        <v>1.3</v>
      </c>
      <c r="L13" s="21">
        <v>0.4</v>
      </c>
      <c r="M13" s="23">
        <v>80.8</v>
      </c>
      <c r="N13" s="21">
        <v>86.5</v>
      </c>
      <c r="O13" s="21">
        <v>93</v>
      </c>
      <c r="P13" s="24"/>
      <c r="Q13" s="25"/>
      <c r="R13" s="21">
        <v>0</v>
      </c>
      <c r="S13" s="21">
        <v>0</v>
      </c>
      <c r="T13" s="21">
        <v>0</v>
      </c>
      <c r="U13" s="21">
        <v>0</v>
      </c>
      <c r="V13" s="25"/>
      <c r="W13" s="21">
        <v>0</v>
      </c>
      <c r="X13" s="21">
        <v>0</v>
      </c>
      <c r="Y13" s="21">
        <v>0</v>
      </c>
      <c r="Z13" s="25"/>
      <c r="AA13" s="21">
        <v>0</v>
      </c>
      <c r="AB13" s="25"/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5"/>
      <c r="AS13" s="21">
        <v>0</v>
      </c>
      <c r="AT13" s="21">
        <v>0</v>
      </c>
      <c r="AU13" s="21">
        <v>0</v>
      </c>
      <c r="AV13" s="21">
        <v>0</v>
      </c>
      <c r="AW13" s="25"/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4"/>
      <c r="BO13" s="25"/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5"/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5"/>
      <c r="CO13" s="21">
        <v>0</v>
      </c>
      <c r="CP13" s="21">
        <v>0</v>
      </c>
      <c r="CQ13" s="21">
        <v>0</v>
      </c>
      <c r="CR13" s="25"/>
      <c r="CS13" s="21">
        <v>0</v>
      </c>
      <c r="CT13" s="21">
        <v>0</v>
      </c>
      <c r="CU13" s="21">
        <v>0</v>
      </c>
      <c r="CV13" s="25"/>
      <c r="CW13" s="21">
        <v>0</v>
      </c>
      <c r="CX13" s="21">
        <v>0</v>
      </c>
      <c r="CY13" s="21">
        <v>0</v>
      </c>
      <c r="CZ13" s="25"/>
      <c r="DA13" s="21">
        <v>0</v>
      </c>
      <c r="DB13" s="21">
        <v>0</v>
      </c>
      <c r="DC13" s="21">
        <v>0</v>
      </c>
      <c r="DD13" s="25"/>
      <c r="DE13" s="21">
        <v>0</v>
      </c>
      <c r="DF13" s="21">
        <v>0</v>
      </c>
      <c r="DG13" s="21">
        <v>0</v>
      </c>
      <c r="DH13" s="24"/>
      <c r="DI13" s="25"/>
      <c r="DJ13" s="25"/>
      <c r="DK13" s="21">
        <v>0</v>
      </c>
      <c r="DL13" s="21">
        <v>0</v>
      </c>
      <c r="DM13" s="21">
        <v>0</v>
      </c>
      <c r="DN13" s="25"/>
      <c r="DO13" s="21">
        <v>0</v>
      </c>
      <c r="DP13" s="21">
        <v>0</v>
      </c>
      <c r="DQ13" s="21">
        <v>0</v>
      </c>
      <c r="DR13" s="21"/>
      <c r="DS13" s="25"/>
      <c r="DT13" s="21">
        <v>0</v>
      </c>
      <c r="DU13" s="21">
        <v>0</v>
      </c>
      <c r="DV13" s="21">
        <v>0</v>
      </c>
      <c r="DW13" s="25"/>
      <c r="DX13" s="21">
        <v>0</v>
      </c>
      <c r="DY13" s="21">
        <v>0</v>
      </c>
      <c r="DZ13" s="21">
        <v>0</v>
      </c>
      <c r="EA13" s="25"/>
      <c r="EB13" s="21">
        <v>0</v>
      </c>
      <c r="EC13" s="21">
        <v>0</v>
      </c>
      <c r="ED13" s="21">
        <v>0</v>
      </c>
      <c r="EE13" s="25"/>
      <c r="EF13" s="21">
        <v>32295.89</v>
      </c>
      <c r="EG13" s="21">
        <v>308.52</v>
      </c>
      <c r="EH13" s="25"/>
      <c r="EI13" s="21">
        <v>42249.8</v>
      </c>
      <c r="EJ13" s="21">
        <v>552.9</v>
      </c>
      <c r="EK13" s="25"/>
      <c r="EL13" s="21">
        <v>1255.6600000000001</v>
      </c>
      <c r="EM13" s="21">
        <v>422</v>
      </c>
      <c r="EN13" s="25"/>
      <c r="EO13" s="21" t="s">
        <v>152</v>
      </c>
      <c r="EP13" s="21">
        <v>79099.600000000006</v>
      </c>
      <c r="EQ13" s="21">
        <v>8307.6200000000008</v>
      </c>
      <c r="ER13" s="21">
        <v>8307.6200000000008</v>
      </c>
      <c r="ES13" s="25"/>
      <c r="ET13" s="21">
        <v>7429.5</v>
      </c>
      <c r="EU13" s="21">
        <v>1015.2</v>
      </c>
      <c r="EV13" s="21">
        <v>0</v>
      </c>
      <c r="EW13" s="21">
        <v>324.2</v>
      </c>
      <c r="EX13" s="25"/>
      <c r="EY13" s="21">
        <v>4046.4</v>
      </c>
      <c r="EZ13" s="21">
        <v>0</v>
      </c>
      <c r="FA13" s="21">
        <v>0</v>
      </c>
      <c r="FB13" s="21">
        <v>0</v>
      </c>
      <c r="FC13" s="21">
        <v>0</v>
      </c>
      <c r="FD13" s="21">
        <v>0</v>
      </c>
      <c r="FE13" s="21">
        <v>0</v>
      </c>
      <c r="FF13" s="21">
        <v>0</v>
      </c>
      <c r="FG13" s="21">
        <v>0</v>
      </c>
      <c r="FH13" s="21">
        <v>0</v>
      </c>
      <c r="FI13" s="21">
        <v>0</v>
      </c>
      <c r="FJ13" s="21">
        <v>0</v>
      </c>
      <c r="FK13" s="21">
        <v>0</v>
      </c>
      <c r="FL13" s="21">
        <v>0</v>
      </c>
      <c r="FM13" s="21">
        <v>0</v>
      </c>
      <c r="FN13" s="21">
        <v>0</v>
      </c>
      <c r="FO13" s="21">
        <v>0</v>
      </c>
      <c r="FP13" s="21">
        <v>0</v>
      </c>
      <c r="FQ13" s="25"/>
      <c r="FR13" s="21">
        <v>11890.2</v>
      </c>
      <c r="FS13" s="21">
        <v>35</v>
      </c>
      <c r="FT13" s="21">
        <v>56.4</v>
      </c>
      <c r="FU13" s="25"/>
      <c r="FV13" s="21">
        <v>0</v>
      </c>
      <c r="FW13" s="21">
        <v>0</v>
      </c>
      <c r="FX13" s="21">
        <v>0</v>
      </c>
      <c r="FY13" s="25"/>
      <c r="FZ13" s="21">
        <v>0</v>
      </c>
      <c r="GA13" s="21">
        <v>0</v>
      </c>
      <c r="GB13" s="21">
        <v>0</v>
      </c>
      <c r="GC13" s="25"/>
      <c r="GD13" s="21">
        <v>0</v>
      </c>
      <c r="GE13" s="21">
        <v>0</v>
      </c>
      <c r="GF13" s="21">
        <v>0</v>
      </c>
      <c r="GG13" s="24"/>
      <c r="GH13" s="25"/>
      <c r="GI13" s="21">
        <v>100</v>
      </c>
      <c r="GJ13" s="21">
        <v>0</v>
      </c>
      <c r="GK13" s="21">
        <v>0</v>
      </c>
    </row>
    <row r="14" spans="1:1014 1031:2048 2053:3072 3076:4081 4097:5118 5122:6137 6156:7167 7169:8179 8198:9215 9220:10235 10242:11261 11267:12286 12290:13309 13313:14331 14348:16366" s="125" customFormat="1" x14ac:dyDescent="0.25">
      <c r="A14" s="127" t="s">
        <v>222</v>
      </c>
      <c r="B14" s="22" t="s">
        <v>223</v>
      </c>
      <c r="C14" s="22" t="s">
        <v>224</v>
      </c>
      <c r="D14" s="22" t="s">
        <v>225</v>
      </c>
      <c r="E14" s="22">
        <v>92.57</v>
      </c>
      <c r="F14" s="23">
        <v>6.9</v>
      </c>
      <c r="G14" s="21">
        <v>0</v>
      </c>
      <c r="H14" s="21">
        <v>0</v>
      </c>
      <c r="I14" s="21">
        <v>0</v>
      </c>
      <c r="J14" s="21">
        <v>5.0999999999999996</v>
      </c>
      <c r="K14" s="21">
        <v>1.3</v>
      </c>
      <c r="L14" s="21">
        <v>0.4</v>
      </c>
      <c r="M14" s="23">
        <v>79.599999999999994</v>
      </c>
      <c r="N14" s="21">
        <v>86.5</v>
      </c>
      <c r="O14" s="21">
        <v>93</v>
      </c>
      <c r="P14" s="24"/>
      <c r="Q14" s="25"/>
      <c r="R14" s="21">
        <v>0</v>
      </c>
      <c r="S14" s="21">
        <v>0</v>
      </c>
      <c r="T14" s="21">
        <v>0</v>
      </c>
      <c r="U14" s="21">
        <v>0</v>
      </c>
      <c r="V14" s="25"/>
      <c r="W14" s="21">
        <v>0</v>
      </c>
      <c r="X14" s="21">
        <v>0</v>
      </c>
      <c r="Y14" s="21">
        <v>0</v>
      </c>
      <c r="Z14" s="25"/>
      <c r="AA14" s="21">
        <v>0</v>
      </c>
      <c r="AB14" s="25"/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5"/>
      <c r="AS14" s="21">
        <v>0</v>
      </c>
      <c r="AT14" s="21">
        <v>0</v>
      </c>
      <c r="AU14" s="21">
        <v>0</v>
      </c>
      <c r="AV14" s="21">
        <v>0</v>
      </c>
      <c r="AW14" s="25"/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4"/>
      <c r="BO14" s="25"/>
      <c r="BP14" s="21">
        <v>0</v>
      </c>
      <c r="BQ14" s="21">
        <v>0</v>
      </c>
      <c r="BR14" s="21">
        <v>0</v>
      </c>
      <c r="BS14" s="21">
        <v>0</v>
      </c>
      <c r="BT14" s="21">
        <v>0</v>
      </c>
      <c r="BU14" s="25"/>
      <c r="BV14" s="21">
        <v>0</v>
      </c>
      <c r="BW14" s="21">
        <v>0</v>
      </c>
      <c r="BX14" s="21">
        <v>0</v>
      </c>
      <c r="BY14" s="21">
        <v>0</v>
      </c>
      <c r="BZ14" s="21">
        <v>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0</v>
      </c>
      <c r="CI14" s="21">
        <v>0</v>
      </c>
      <c r="CJ14" s="21">
        <v>0</v>
      </c>
      <c r="CK14" s="21">
        <v>0</v>
      </c>
      <c r="CL14" s="21">
        <v>0</v>
      </c>
      <c r="CM14" s="21">
        <v>0</v>
      </c>
      <c r="CN14" s="25"/>
      <c r="CO14" s="21">
        <v>0</v>
      </c>
      <c r="CP14" s="21">
        <v>0</v>
      </c>
      <c r="CQ14" s="21">
        <v>0</v>
      </c>
      <c r="CR14" s="25"/>
      <c r="CS14" s="21">
        <v>0</v>
      </c>
      <c r="CT14" s="21">
        <v>0</v>
      </c>
      <c r="CU14" s="21">
        <v>0</v>
      </c>
      <c r="CV14" s="25"/>
      <c r="CW14" s="21">
        <v>0</v>
      </c>
      <c r="CX14" s="21">
        <v>0</v>
      </c>
      <c r="CY14" s="21">
        <v>0</v>
      </c>
      <c r="CZ14" s="25"/>
      <c r="DA14" s="21">
        <v>0</v>
      </c>
      <c r="DB14" s="21">
        <v>0</v>
      </c>
      <c r="DC14" s="21">
        <v>0</v>
      </c>
      <c r="DD14" s="25"/>
      <c r="DE14" s="21">
        <v>0</v>
      </c>
      <c r="DF14" s="21">
        <v>0</v>
      </c>
      <c r="DG14" s="21">
        <v>0</v>
      </c>
      <c r="DH14" s="24"/>
      <c r="DI14" s="25"/>
      <c r="DJ14" s="25"/>
      <c r="DK14" s="21">
        <v>0</v>
      </c>
      <c r="DL14" s="21">
        <v>0</v>
      </c>
      <c r="DM14" s="21">
        <v>0</v>
      </c>
      <c r="DN14" s="25"/>
      <c r="DO14" s="21">
        <v>8525.01</v>
      </c>
      <c r="DP14" s="21">
        <v>694.07</v>
      </c>
      <c r="DQ14" s="21">
        <v>0</v>
      </c>
      <c r="DR14" s="21"/>
      <c r="DS14" s="25"/>
      <c r="DT14" s="21">
        <v>40.47</v>
      </c>
      <c r="DU14" s="21">
        <v>2555</v>
      </c>
      <c r="DV14" s="21">
        <v>0</v>
      </c>
      <c r="DW14" s="25"/>
      <c r="DX14" s="21">
        <v>1408.76</v>
      </c>
      <c r="DY14" s="21">
        <v>1502.86</v>
      </c>
      <c r="DZ14" s="21">
        <v>0</v>
      </c>
      <c r="EA14" s="25"/>
      <c r="EB14" s="21">
        <v>395.34</v>
      </c>
      <c r="EC14" s="21">
        <v>449</v>
      </c>
      <c r="ED14" s="21">
        <v>0</v>
      </c>
      <c r="EE14" s="25"/>
      <c r="EF14" s="21">
        <v>32024.17</v>
      </c>
      <c r="EG14" s="21">
        <v>644.37</v>
      </c>
      <c r="EH14" s="25"/>
      <c r="EI14" s="21">
        <v>83642.37</v>
      </c>
      <c r="EJ14" s="21">
        <v>1147.58</v>
      </c>
      <c r="EK14" s="25"/>
      <c r="EL14" s="21">
        <v>17817.349999999999</v>
      </c>
      <c r="EM14" s="21">
        <v>576.95000000000005</v>
      </c>
      <c r="EN14" s="25"/>
      <c r="EO14" s="21" t="s">
        <v>152</v>
      </c>
      <c r="EP14" s="21">
        <v>156048.10999999999</v>
      </c>
      <c r="EQ14" s="21">
        <v>0</v>
      </c>
      <c r="ER14" s="21">
        <v>16823.22</v>
      </c>
      <c r="ES14" s="25"/>
      <c r="ET14" s="21">
        <v>12886.19</v>
      </c>
      <c r="EU14" s="21">
        <v>3124.99</v>
      </c>
      <c r="EV14" s="21">
        <v>0</v>
      </c>
      <c r="EW14" s="21">
        <v>373.07</v>
      </c>
      <c r="EX14" s="25"/>
      <c r="EY14" s="21">
        <v>0</v>
      </c>
      <c r="EZ14" s="21">
        <v>0</v>
      </c>
      <c r="FA14" s="21">
        <v>6326.11</v>
      </c>
      <c r="FB14" s="21">
        <v>0</v>
      </c>
      <c r="FC14" s="21">
        <v>0</v>
      </c>
      <c r="FD14" s="21">
        <v>0</v>
      </c>
      <c r="FE14" s="21">
        <v>0</v>
      </c>
      <c r="FF14" s="21">
        <v>0</v>
      </c>
      <c r="FG14" s="21">
        <v>0</v>
      </c>
      <c r="FH14" s="21">
        <v>0</v>
      </c>
      <c r="FI14" s="21">
        <v>0</v>
      </c>
      <c r="FJ14" s="21">
        <v>0</v>
      </c>
      <c r="FK14" s="21">
        <v>0</v>
      </c>
      <c r="FL14" s="21">
        <v>0</v>
      </c>
      <c r="FM14" s="21">
        <v>0</v>
      </c>
      <c r="FN14" s="21">
        <v>0</v>
      </c>
      <c r="FO14" s="21">
        <v>0</v>
      </c>
      <c r="FP14" s="21">
        <v>1284824.58</v>
      </c>
      <c r="FQ14" s="25"/>
      <c r="FR14" s="21">
        <v>16423.63</v>
      </c>
      <c r="FS14" s="21">
        <v>45</v>
      </c>
      <c r="FT14" s="21">
        <v>422</v>
      </c>
      <c r="FU14" s="25"/>
      <c r="FV14" s="21">
        <v>0</v>
      </c>
      <c r="FW14" s="21">
        <v>0</v>
      </c>
      <c r="FX14" s="21">
        <v>0</v>
      </c>
      <c r="FY14" s="25"/>
      <c r="FZ14" s="21">
        <v>0</v>
      </c>
      <c r="GA14" s="21">
        <v>0</v>
      </c>
      <c r="GB14" s="21">
        <v>0</v>
      </c>
      <c r="GC14" s="25"/>
      <c r="GD14" s="21">
        <v>0</v>
      </c>
      <c r="GE14" s="21">
        <v>0</v>
      </c>
      <c r="GF14" s="21">
        <v>0</v>
      </c>
      <c r="GG14" s="24"/>
      <c r="GH14" s="25"/>
      <c r="GI14" s="21">
        <v>100</v>
      </c>
      <c r="GJ14" s="21">
        <v>0</v>
      </c>
      <c r="GK14" s="21">
        <v>0</v>
      </c>
    </row>
    <row r="15" spans="1:1014 1031:2048 2053:3072 3076:4081 4097:5118 5122:6137 6156:7167 7169:8179 8198:9215 9220:10235 10242:11261 11267:12286 12290:13309 13313:14331 14348:16366" s="125" customFormat="1" x14ac:dyDescent="0.25">
      <c r="A15" s="127" t="s">
        <v>226</v>
      </c>
      <c r="B15" s="22" t="s">
        <v>227</v>
      </c>
      <c r="C15" s="22" t="s">
        <v>228</v>
      </c>
      <c r="D15" s="22" t="s">
        <v>229</v>
      </c>
      <c r="E15" s="22">
        <v>22.56</v>
      </c>
      <c r="F15" s="23">
        <v>7.2</v>
      </c>
      <c r="G15" s="21">
        <v>0</v>
      </c>
      <c r="H15" s="21">
        <v>0</v>
      </c>
      <c r="I15" s="21">
        <v>0</v>
      </c>
      <c r="J15" s="21">
        <v>5.4</v>
      </c>
      <c r="K15" s="21">
        <v>1.3</v>
      </c>
      <c r="L15" s="21">
        <v>0.4</v>
      </c>
      <c r="M15" s="23">
        <v>79.3</v>
      </c>
      <c r="N15" s="21">
        <v>86.5</v>
      </c>
      <c r="O15" s="21">
        <v>92</v>
      </c>
      <c r="P15" s="24"/>
      <c r="Q15" s="25"/>
      <c r="R15" s="21">
        <v>0</v>
      </c>
      <c r="S15" s="21">
        <v>0</v>
      </c>
      <c r="T15" s="21">
        <v>0</v>
      </c>
      <c r="U15" s="21">
        <v>0</v>
      </c>
      <c r="V15" s="25"/>
      <c r="W15" s="21">
        <v>0</v>
      </c>
      <c r="X15" s="21">
        <v>0</v>
      </c>
      <c r="Y15" s="21">
        <v>0</v>
      </c>
      <c r="Z15" s="25"/>
      <c r="AA15" s="21">
        <v>0</v>
      </c>
      <c r="AB15" s="25"/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5"/>
      <c r="AS15" s="21">
        <v>0</v>
      </c>
      <c r="AT15" s="21">
        <v>0</v>
      </c>
      <c r="AU15" s="21">
        <v>0</v>
      </c>
      <c r="AV15" s="21">
        <v>0</v>
      </c>
      <c r="AW15" s="25"/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4"/>
      <c r="BO15" s="25"/>
      <c r="BP15" s="21">
        <v>0</v>
      </c>
      <c r="BQ15" s="21">
        <v>0</v>
      </c>
      <c r="BR15" s="21">
        <v>0</v>
      </c>
      <c r="BS15" s="21">
        <v>0</v>
      </c>
      <c r="BT15" s="21">
        <v>0</v>
      </c>
      <c r="BU15" s="25"/>
      <c r="BV15" s="21">
        <v>0</v>
      </c>
      <c r="BW15" s="21">
        <v>0</v>
      </c>
      <c r="BX15" s="21">
        <v>0</v>
      </c>
      <c r="BY15" s="21">
        <v>0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0</v>
      </c>
      <c r="CF15" s="21">
        <v>0</v>
      </c>
      <c r="CG15" s="21">
        <v>0</v>
      </c>
      <c r="CH15" s="21">
        <v>0</v>
      </c>
      <c r="CI15" s="21">
        <v>0</v>
      </c>
      <c r="CJ15" s="21">
        <v>0</v>
      </c>
      <c r="CK15" s="21">
        <v>0</v>
      </c>
      <c r="CL15" s="21">
        <v>0</v>
      </c>
      <c r="CM15" s="21">
        <v>0</v>
      </c>
      <c r="CN15" s="25"/>
      <c r="CO15" s="21">
        <v>0</v>
      </c>
      <c r="CP15" s="21">
        <v>0</v>
      </c>
      <c r="CQ15" s="21">
        <v>0</v>
      </c>
      <c r="CR15" s="25"/>
      <c r="CS15" s="21">
        <v>0</v>
      </c>
      <c r="CT15" s="21">
        <v>0</v>
      </c>
      <c r="CU15" s="21">
        <v>0</v>
      </c>
      <c r="CV15" s="25"/>
      <c r="CW15" s="21">
        <v>0</v>
      </c>
      <c r="CX15" s="21">
        <v>0</v>
      </c>
      <c r="CY15" s="21">
        <v>0</v>
      </c>
      <c r="CZ15" s="25"/>
      <c r="DA15" s="21">
        <v>0</v>
      </c>
      <c r="DB15" s="21">
        <v>0</v>
      </c>
      <c r="DC15" s="21">
        <v>0</v>
      </c>
      <c r="DD15" s="25"/>
      <c r="DE15" s="21">
        <v>0</v>
      </c>
      <c r="DF15" s="21">
        <v>0</v>
      </c>
      <c r="DG15" s="21">
        <v>0</v>
      </c>
      <c r="DH15" s="24"/>
      <c r="DI15" s="25"/>
      <c r="DJ15" s="25"/>
      <c r="DK15" s="21">
        <v>0</v>
      </c>
      <c r="DL15" s="21">
        <v>0</v>
      </c>
      <c r="DM15" s="21">
        <v>0</v>
      </c>
      <c r="DN15" s="25"/>
      <c r="DO15" s="21">
        <v>52245.120000000003</v>
      </c>
      <c r="DP15" s="21">
        <v>1410.41</v>
      </c>
      <c r="DQ15" s="21">
        <v>0</v>
      </c>
      <c r="DR15" s="21"/>
      <c r="DS15" s="25"/>
      <c r="DT15" s="21">
        <v>10002.92</v>
      </c>
      <c r="DU15" s="21">
        <v>1967.16</v>
      </c>
      <c r="DV15" s="21">
        <v>0</v>
      </c>
      <c r="DW15" s="25"/>
      <c r="DX15" s="21">
        <v>12911.91</v>
      </c>
      <c r="DY15" s="21">
        <v>631.94000000000005</v>
      </c>
      <c r="DZ15" s="21">
        <v>0</v>
      </c>
      <c r="EA15" s="25"/>
      <c r="EB15" s="21">
        <v>53636.87</v>
      </c>
      <c r="EC15" s="21">
        <v>738.78</v>
      </c>
      <c r="ED15" s="21">
        <v>0</v>
      </c>
      <c r="EE15" s="25"/>
      <c r="EF15" s="21">
        <v>403.29</v>
      </c>
      <c r="EG15" s="21">
        <v>1331.83</v>
      </c>
      <c r="EH15" s="25"/>
      <c r="EI15" s="21">
        <v>37082.699999999997</v>
      </c>
      <c r="EJ15" s="21">
        <v>1499</v>
      </c>
      <c r="EK15" s="25"/>
      <c r="EL15" s="21">
        <v>0</v>
      </c>
      <c r="EM15" s="21">
        <v>0</v>
      </c>
      <c r="EN15" s="25"/>
      <c r="EO15" s="21" t="s">
        <v>152</v>
      </c>
      <c r="EP15" s="21">
        <v>189453.3</v>
      </c>
      <c r="EQ15" s="21">
        <v>0</v>
      </c>
      <c r="ER15" s="21">
        <v>23991.200000000001</v>
      </c>
      <c r="ES15" s="25"/>
      <c r="ET15" s="21">
        <v>16336</v>
      </c>
      <c r="EU15" s="21">
        <v>3048.9</v>
      </c>
      <c r="EV15" s="21">
        <v>0</v>
      </c>
      <c r="EW15" s="21">
        <v>117.8</v>
      </c>
      <c r="EX15" s="25"/>
      <c r="EY15" s="21">
        <v>10345.4</v>
      </c>
      <c r="EZ15" s="21">
        <v>0</v>
      </c>
      <c r="FA15" s="21">
        <v>0</v>
      </c>
      <c r="FB15" s="21">
        <v>0</v>
      </c>
      <c r="FC15" s="21">
        <v>0</v>
      </c>
      <c r="FD15" s="21">
        <v>0</v>
      </c>
      <c r="FE15" s="21">
        <v>195</v>
      </c>
      <c r="FF15" s="21">
        <v>0</v>
      </c>
      <c r="FG15" s="21">
        <v>0</v>
      </c>
      <c r="FH15" s="21">
        <v>0</v>
      </c>
      <c r="FI15" s="21">
        <v>0</v>
      </c>
      <c r="FJ15" s="21">
        <v>0</v>
      </c>
      <c r="FK15" s="21">
        <v>0</v>
      </c>
      <c r="FL15" s="21">
        <v>0</v>
      </c>
      <c r="FM15" s="21">
        <v>0</v>
      </c>
      <c r="FN15" s="21">
        <v>0</v>
      </c>
      <c r="FO15" s="21">
        <v>0</v>
      </c>
      <c r="FP15" s="21">
        <v>5988903</v>
      </c>
      <c r="FQ15" s="25"/>
      <c r="FR15" s="21">
        <v>0</v>
      </c>
      <c r="FS15" s="21">
        <v>0</v>
      </c>
      <c r="FT15" s="21">
        <v>0</v>
      </c>
      <c r="FU15" s="25"/>
      <c r="FV15" s="21">
        <v>0</v>
      </c>
      <c r="FW15" s="21">
        <v>0</v>
      </c>
      <c r="FX15" s="21">
        <v>0</v>
      </c>
      <c r="FY15" s="25"/>
      <c r="FZ15" s="21">
        <v>0</v>
      </c>
      <c r="GA15" s="21">
        <v>0</v>
      </c>
      <c r="GB15" s="21">
        <v>0</v>
      </c>
      <c r="GC15" s="25"/>
      <c r="GD15" s="21">
        <v>0</v>
      </c>
      <c r="GE15" s="21">
        <v>0</v>
      </c>
      <c r="GF15" s="21">
        <v>0</v>
      </c>
      <c r="GG15" s="24"/>
      <c r="GH15" s="25"/>
      <c r="GI15" s="21">
        <v>100</v>
      </c>
      <c r="GJ15" s="21">
        <v>0</v>
      </c>
      <c r="GK15" s="21">
        <v>0</v>
      </c>
    </row>
    <row r="16" spans="1:1014 1031:2048 2053:3072 3076:4081 4097:5118 5122:6137 6156:7167 7169:8179 8198:9215 9220:10235 10242:11261 11267:12286 12290:13309 13313:14331 14348:16366" s="125" customFormat="1" x14ac:dyDescent="0.25">
      <c r="A16" s="127" t="s">
        <v>230</v>
      </c>
      <c r="B16" s="22" t="s">
        <v>231</v>
      </c>
      <c r="C16" s="22" t="s">
        <v>228</v>
      </c>
      <c r="D16" s="22" t="s">
        <v>229</v>
      </c>
      <c r="E16" s="22">
        <v>51.84</v>
      </c>
      <c r="F16" s="23">
        <v>9.6999999999999993</v>
      </c>
      <c r="G16" s="21">
        <v>0</v>
      </c>
      <c r="H16" s="21">
        <v>0</v>
      </c>
      <c r="I16" s="21">
        <v>0</v>
      </c>
      <c r="J16" s="21">
        <v>7.9</v>
      </c>
      <c r="K16" s="21">
        <v>1.3</v>
      </c>
      <c r="L16" s="21">
        <v>0.4</v>
      </c>
      <c r="M16" s="23">
        <v>76.8</v>
      </c>
      <c r="N16" s="21">
        <v>86.5</v>
      </c>
      <c r="O16" s="21">
        <v>89</v>
      </c>
      <c r="P16" s="24"/>
      <c r="Q16" s="25"/>
      <c r="R16" s="21">
        <v>0</v>
      </c>
      <c r="S16" s="21">
        <v>0</v>
      </c>
      <c r="T16" s="21">
        <v>0</v>
      </c>
      <c r="U16" s="21">
        <v>0</v>
      </c>
      <c r="V16" s="25"/>
      <c r="W16" s="21">
        <v>0</v>
      </c>
      <c r="X16" s="21">
        <v>0</v>
      </c>
      <c r="Y16" s="21">
        <v>0</v>
      </c>
      <c r="Z16" s="25"/>
      <c r="AA16" s="21">
        <v>0</v>
      </c>
      <c r="AB16" s="25"/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5"/>
      <c r="AS16" s="21">
        <v>0</v>
      </c>
      <c r="AT16" s="21">
        <v>0</v>
      </c>
      <c r="AU16" s="21">
        <v>0</v>
      </c>
      <c r="AV16" s="21">
        <v>0</v>
      </c>
      <c r="AW16" s="25"/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4"/>
      <c r="BO16" s="25"/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5"/>
      <c r="BV16" s="21">
        <v>0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0</v>
      </c>
      <c r="CF16" s="21">
        <v>0</v>
      </c>
      <c r="CG16" s="21">
        <v>0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5"/>
      <c r="CO16" s="21">
        <v>0</v>
      </c>
      <c r="CP16" s="21">
        <v>0</v>
      </c>
      <c r="CQ16" s="21">
        <v>0</v>
      </c>
      <c r="CR16" s="25"/>
      <c r="CS16" s="21">
        <v>0</v>
      </c>
      <c r="CT16" s="21">
        <v>0</v>
      </c>
      <c r="CU16" s="21">
        <v>0</v>
      </c>
      <c r="CV16" s="25"/>
      <c r="CW16" s="21">
        <v>0</v>
      </c>
      <c r="CX16" s="21">
        <v>0</v>
      </c>
      <c r="CY16" s="21">
        <v>0</v>
      </c>
      <c r="CZ16" s="25"/>
      <c r="DA16" s="21">
        <v>0</v>
      </c>
      <c r="DB16" s="21">
        <v>0</v>
      </c>
      <c r="DC16" s="21">
        <v>0</v>
      </c>
      <c r="DD16" s="25"/>
      <c r="DE16" s="21">
        <v>0</v>
      </c>
      <c r="DF16" s="21">
        <v>0</v>
      </c>
      <c r="DG16" s="21">
        <v>0</v>
      </c>
      <c r="DH16" s="24"/>
      <c r="DI16" s="25"/>
      <c r="DJ16" s="25"/>
      <c r="DK16" s="21">
        <v>0</v>
      </c>
      <c r="DL16" s="21">
        <v>0</v>
      </c>
      <c r="DM16" s="21">
        <v>0</v>
      </c>
      <c r="DN16" s="25"/>
      <c r="DO16" s="21">
        <v>9259.43</v>
      </c>
      <c r="DP16" s="21">
        <v>1273.56</v>
      </c>
      <c r="DQ16" s="21">
        <v>0</v>
      </c>
      <c r="DR16" s="21"/>
      <c r="DS16" s="25"/>
      <c r="DT16" s="21">
        <v>0</v>
      </c>
      <c r="DU16" s="21">
        <v>0</v>
      </c>
      <c r="DV16" s="21">
        <v>0</v>
      </c>
      <c r="DW16" s="25"/>
      <c r="DX16" s="21">
        <v>1598.37</v>
      </c>
      <c r="DY16" s="21">
        <v>777.9</v>
      </c>
      <c r="DZ16" s="21">
        <v>0</v>
      </c>
      <c r="EA16" s="25"/>
      <c r="EB16" s="21">
        <v>43153.69</v>
      </c>
      <c r="EC16" s="21">
        <v>959</v>
      </c>
      <c r="ED16" s="21">
        <v>0</v>
      </c>
      <c r="EE16" s="25"/>
      <c r="EF16" s="21">
        <v>310</v>
      </c>
      <c r="EG16" s="21">
        <v>1116.98</v>
      </c>
      <c r="EH16" s="25"/>
      <c r="EI16" s="21">
        <v>58019.8</v>
      </c>
      <c r="EJ16" s="21">
        <v>665.52</v>
      </c>
      <c r="EK16" s="25"/>
      <c r="EL16" s="21">
        <v>0</v>
      </c>
      <c r="EM16" s="21">
        <v>0</v>
      </c>
      <c r="EN16" s="25"/>
      <c r="EO16" s="21" t="s">
        <v>152</v>
      </c>
      <c r="EP16" s="21">
        <v>128281.3</v>
      </c>
      <c r="EQ16" s="21">
        <v>0</v>
      </c>
      <c r="ER16" s="21">
        <v>15880.8</v>
      </c>
      <c r="ES16" s="25"/>
      <c r="ET16" s="21">
        <v>10874.7</v>
      </c>
      <c r="EU16" s="21">
        <v>1788.7</v>
      </c>
      <c r="EV16" s="21">
        <v>0</v>
      </c>
      <c r="EW16" s="21">
        <v>184.5</v>
      </c>
      <c r="EX16" s="25"/>
      <c r="EY16" s="21">
        <v>7864.5</v>
      </c>
      <c r="EZ16" s="21">
        <v>0</v>
      </c>
      <c r="FA16" s="21">
        <v>0</v>
      </c>
      <c r="FB16" s="21">
        <v>0</v>
      </c>
      <c r="FC16" s="21">
        <v>0</v>
      </c>
      <c r="FD16" s="21">
        <v>0</v>
      </c>
      <c r="FE16" s="21">
        <v>338.35</v>
      </c>
      <c r="FF16" s="21">
        <v>0</v>
      </c>
      <c r="FG16" s="21">
        <v>0</v>
      </c>
      <c r="FH16" s="21">
        <v>0</v>
      </c>
      <c r="FI16" s="21">
        <v>0</v>
      </c>
      <c r="FJ16" s="21">
        <v>0</v>
      </c>
      <c r="FK16" s="21">
        <v>3857.85</v>
      </c>
      <c r="FL16" s="21">
        <v>0</v>
      </c>
      <c r="FM16" s="21">
        <v>0</v>
      </c>
      <c r="FN16" s="21">
        <v>0</v>
      </c>
      <c r="FO16" s="21">
        <v>0</v>
      </c>
      <c r="FP16" s="21">
        <v>0</v>
      </c>
      <c r="FQ16" s="25"/>
      <c r="FR16" s="21">
        <v>0</v>
      </c>
      <c r="FS16" s="21">
        <v>0</v>
      </c>
      <c r="FT16" s="21">
        <v>0</v>
      </c>
      <c r="FU16" s="25"/>
      <c r="FV16" s="21">
        <v>0</v>
      </c>
      <c r="FW16" s="21">
        <v>0</v>
      </c>
      <c r="FX16" s="21">
        <v>0</v>
      </c>
      <c r="FY16" s="25"/>
      <c r="FZ16" s="21">
        <v>0</v>
      </c>
      <c r="GA16" s="21">
        <v>0</v>
      </c>
      <c r="GB16" s="21">
        <v>0</v>
      </c>
      <c r="GC16" s="25"/>
      <c r="GD16" s="21">
        <v>0</v>
      </c>
      <c r="GE16" s="21">
        <v>0</v>
      </c>
      <c r="GF16" s="21">
        <v>0</v>
      </c>
      <c r="GG16" s="24"/>
      <c r="GH16" s="25"/>
      <c r="GI16" s="21">
        <v>100</v>
      </c>
      <c r="GJ16" s="21">
        <v>0</v>
      </c>
      <c r="GK16" s="21">
        <v>0</v>
      </c>
    </row>
    <row r="17" spans="1:193" s="125" customFormat="1" x14ac:dyDescent="0.25">
      <c r="A17" s="127" t="s">
        <v>232</v>
      </c>
      <c r="B17" s="22" t="s">
        <v>233</v>
      </c>
      <c r="C17" s="22" t="s">
        <v>234</v>
      </c>
      <c r="D17" s="22" t="s">
        <v>235</v>
      </c>
      <c r="E17" s="22">
        <v>37.17</v>
      </c>
      <c r="F17" s="23">
        <v>53</v>
      </c>
      <c r="G17" s="21">
        <v>0</v>
      </c>
      <c r="H17" s="21">
        <v>0</v>
      </c>
      <c r="I17" s="21">
        <v>0</v>
      </c>
      <c r="J17" s="21">
        <v>3.5</v>
      </c>
      <c r="K17" s="21">
        <v>1.3</v>
      </c>
      <c r="L17" s="21">
        <v>0.4</v>
      </c>
      <c r="M17" s="23">
        <v>81.2</v>
      </c>
      <c r="N17" s="21">
        <v>86.5</v>
      </c>
      <c r="O17" s="21">
        <v>94</v>
      </c>
      <c r="P17" s="24"/>
      <c r="Q17" s="25"/>
      <c r="R17" s="21">
        <v>0</v>
      </c>
      <c r="S17" s="21">
        <v>0</v>
      </c>
      <c r="T17" s="21">
        <v>0</v>
      </c>
      <c r="U17" s="21">
        <v>0</v>
      </c>
      <c r="V17" s="25"/>
      <c r="W17" s="21">
        <v>0</v>
      </c>
      <c r="X17" s="21">
        <v>0</v>
      </c>
      <c r="Y17" s="21">
        <v>0</v>
      </c>
      <c r="Z17" s="25"/>
      <c r="AA17" s="21">
        <v>0</v>
      </c>
      <c r="AB17" s="25"/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5"/>
      <c r="AS17" s="21">
        <v>0</v>
      </c>
      <c r="AT17" s="21">
        <v>0</v>
      </c>
      <c r="AU17" s="21">
        <v>0</v>
      </c>
      <c r="AV17" s="21">
        <v>0</v>
      </c>
      <c r="AW17" s="25"/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4"/>
      <c r="BO17" s="25"/>
      <c r="BP17" s="21">
        <v>0</v>
      </c>
      <c r="BQ17" s="21">
        <v>0</v>
      </c>
      <c r="BR17" s="21">
        <v>0</v>
      </c>
      <c r="BS17" s="21">
        <v>0</v>
      </c>
      <c r="BT17" s="21">
        <v>0</v>
      </c>
      <c r="BU17" s="25"/>
      <c r="BV17" s="21">
        <v>0</v>
      </c>
      <c r="BW17" s="21">
        <v>0</v>
      </c>
      <c r="BX17" s="21">
        <v>0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5"/>
      <c r="CO17" s="21">
        <v>0</v>
      </c>
      <c r="CP17" s="21">
        <v>0</v>
      </c>
      <c r="CQ17" s="21">
        <v>0</v>
      </c>
      <c r="CR17" s="25"/>
      <c r="CS17" s="21">
        <v>0</v>
      </c>
      <c r="CT17" s="21">
        <v>0</v>
      </c>
      <c r="CU17" s="21">
        <v>0</v>
      </c>
      <c r="CV17" s="25"/>
      <c r="CW17" s="21">
        <v>0</v>
      </c>
      <c r="CX17" s="21">
        <v>0</v>
      </c>
      <c r="CY17" s="21">
        <v>0</v>
      </c>
      <c r="CZ17" s="25"/>
      <c r="DA17" s="21">
        <v>0</v>
      </c>
      <c r="DB17" s="21">
        <v>0</v>
      </c>
      <c r="DC17" s="21">
        <v>0</v>
      </c>
      <c r="DD17" s="25"/>
      <c r="DE17" s="21">
        <v>0</v>
      </c>
      <c r="DF17" s="21">
        <v>0</v>
      </c>
      <c r="DG17" s="21">
        <v>0</v>
      </c>
      <c r="DH17" s="24"/>
      <c r="DI17" s="25"/>
      <c r="DJ17" s="25"/>
      <c r="DK17" s="21">
        <v>118455.65</v>
      </c>
      <c r="DL17" s="21">
        <v>0</v>
      </c>
      <c r="DM17" s="21">
        <v>0</v>
      </c>
      <c r="DN17" s="25"/>
      <c r="DO17" s="21">
        <v>74680.570000000007</v>
      </c>
      <c r="DP17" s="21">
        <v>359.63</v>
      </c>
      <c r="DQ17" s="21">
        <v>0</v>
      </c>
      <c r="DR17" s="21"/>
      <c r="DS17" s="25"/>
      <c r="DT17" s="21">
        <v>0</v>
      </c>
      <c r="DU17" s="21">
        <v>0</v>
      </c>
      <c r="DV17" s="21">
        <v>0</v>
      </c>
      <c r="DW17" s="25"/>
      <c r="DX17" s="21">
        <v>0</v>
      </c>
      <c r="DY17" s="21">
        <v>0</v>
      </c>
      <c r="DZ17" s="21">
        <v>0</v>
      </c>
      <c r="EA17" s="25"/>
      <c r="EB17" s="21">
        <v>3380.22</v>
      </c>
      <c r="EC17" s="21">
        <v>384.85</v>
      </c>
      <c r="ED17" s="21">
        <v>0</v>
      </c>
      <c r="EE17" s="25"/>
      <c r="EF17" s="21">
        <v>1457.82</v>
      </c>
      <c r="EG17" s="21">
        <v>224.81</v>
      </c>
      <c r="EH17" s="25"/>
      <c r="EI17" s="21">
        <v>102689.29</v>
      </c>
      <c r="EJ17" s="21">
        <v>248.66</v>
      </c>
      <c r="EK17" s="25"/>
      <c r="EL17" s="21">
        <v>12161.65</v>
      </c>
      <c r="EM17" s="21">
        <v>559.47</v>
      </c>
      <c r="EN17" s="25"/>
      <c r="EO17" s="21" t="s">
        <v>152</v>
      </c>
      <c r="EP17" s="21">
        <v>348758.15</v>
      </c>
      <c r="EQ17" s="21">
        <v>0</v>
      </c>
      <c r="ER17" s="21">
        <v>37184.160000000003</v>
      </c>
      <c r="ES17" s="25"/>
      <c r="ET17" s="21">
        <v>31954.639999999999</v>
      </c>
      <c r="EU17" s="21">
        <v>3695.29</v>
      </c>
      <c r="EV17" s="21">
        <v>0</v>
      </c>
      <c r="EW17" s="21">
        <v>1737.25</v>
      </c>
      <c r="EX17" s="25"/>
      <c r="EY17" s="21">
        <v>13098.36</v>
      </c>
      <c r="EZ17" s="21">
        <v>0</v>
      </c>
      <c r="FA17" s="21">
        <v>0</v>
      </c>
      <c r="FB17" s="21">
        <v>0</v>
      </c>
      <c r="FC17" s="21">
        <v>0</v>
      </c>
      <c r="FD17" s="21">
        <v>0</v>
      </c>
      <c r="FE17" s="21">
        <v>106.6</v>
      </c>
      <c r="FF17" s="21">
        <v>782.91</v>
      </c>
      <c r="FG17" s="21">
        <v>0</v>
      </c>
      <c r="FH17" s="21">
        <v>0</v>
      </c>
      <c r="FI17" s="21">
        <v>0</v>
      </c>
      <c r="FJ17" s="21">
        <v>0</v>
      </c>
      <c r="FK17" s="21">
        <v>0</v>
      </c>
      <c r="FL17" s="21">
        <v>0</v>
      </c>
      <c r="FM17" s="21">
        <v>0</v>
      </c>
      <c r="FN17" s="21">
        <v>0</v>
      </c>
      <c r="FO17" s="21">
        <v>0</v>
      </c>
      <c r="FP17" s="21">
        <v>0</v>
      </c>
      <c r="FQ17" s="25"/>
      <c r="FR17" s="21">
        <v>2902.24</v>
      </c>
      <c r="FS17" s="21">
        <v>35</v>
      </c>
      <c r="FT17" s="21">
        <v>39.67</v>
      </c>
      <c r="FU17" s="25"/>
      <c r="FV17" s="21">
        <v>30620.7</v>
      </c>
      <c r="FW17" s="21">
        <v>45</v>
      </c>
      <c r="FX17" s="21">
        <v>130.32</v>
      </c>
      <c r="FY17" s="25"/>
      <c r="FZ17" s="21">
        <v>0</v>
      </c>
      <c r="GA17" s="21">
        <v>0</v>
      </c>
      <c r="GB17" s="21">
        <v>0</v>
      </c>
      <c r="GC17" s="25"/>
      <c r="GD17" s="21">
        <v>0</v>
      </c>
      <c r="GE17" s="21">
        <v>0</v>
      </c>
      <c r="GF17" s="21">
        <v>0</v>
      </c>
      <c r="GG17" s="24"/>
      <c r="GH17" s="25"/>
      <c r="GI17" s="21">
        <v>100</v>
      </c>
      <c r="GJ17" s="21">
        <v>0</v>
      </c>
      <c r="GK17" s="21">
        <v>0</v>
      </c>
    </row>
    <row r="20" spans="1:193" x14ac:dyDescent="0.25">
      <c r="B20" s="330" t="s">
        <v>1894</v>
      </c>
      <c r="DG20" s="136" t="s">
        <v>1648</v>
      </c>
      <c r="DH20" s="136" t="s">
        <v>1649</v>
      </c>
      <c r="DI20" s="136" t="s">
        <v>1650</v>
      </c>
      <c r="DJ20" s="136" t="s">
        <v>1876</v>
      </c>
      <c r="DK20" s="136" t="s">
        <v>1877</v>
      </c>
      <c r="DL20" s="136" t="s">
        <v>1878</v>
      </c>
      <c r="DM20" s="136" t="s">
        <v>1875</v>
      </c>
      <c r="DN20" s="136" t="s">
        <v>1873</v>
      </c>
      <c r="DO20" s="136" t="s">
        <v>1874</v>
      </c>
      <c r="DP20" s="136" t="s">
        <v>1653</v>
      </c>
      <c r="DQ20" s="136" t="s">
        <v>1654</v>
      </c>
      <c r="DR20" s="136" t="s">
        <v>1655</v>
      </c>
      <c r="DS20" s="136" t="s">
        <v>1656</v>
      </c>
      <c r="DT20" s="136" t="s">
        <v>1657</v>
      </c>
      <c r="DU20" s="136" t="s">
        <v>1658</v>
      </c>
      <c r="DV20" s="136" t="s">
        <v>1659</v>
      </c>
      <c r="DW20" s="136" t="s">
        <v>1657</v>
      </c>
      <c r="DX20" s="136" t="s">
        <v>1660</v>
      </c>
      <c r="DY20" s="137" t="s">
        <v>1661</v>
      </c>
      <c r="DZ20" s="136" t="s">
        <v>1662</v>
      </c>
      <c r="EA20" s="136" t="s">
        <v>1663</v>
      </c>
      <c r="EB20" s="136" t="s">
        <v>1664</v>
      </c>
      <c r="EC20" s="136" t="s">
        <v>1665</v>
      </c>
      <c r="ED20" s="136" t="s">
        <v>1666</v>
      </c>
    </row>
    <row r="21" spans="1:193" x14ac:dyDescent="0.25">
      <c r="DF21" s="138" t="str">
        <f t="shared" ref="DF21:DF35" si="0">A3</f>
        <v>ADM DO BRASIL LTDA</v>
      </c>
      <c r="DG21" s="139">
        <f t="shared" ref="DG21:DG35" si="1">E3</f>
        <v>33.39</v>
      </c>
      <c r="DH21" s="139">
        <f t="shared" ref="DH21:DH35" si="2">M3</f>
        <v>44.9</v>
      </c>
      <c r="DI21" s="140">
        <f t="shared" ref="DI21:DI35" si="3">DZ21/DH21</f>
        <v>7985.8258351893101</v>
      </c>
      <c r="DJ21" s="141">
        <f t="shared" ref="DJ21:DJ35" si="4">R3</f>
        <v>646292.98</v>
      </c>
      <c r="DK21" s="141">
        <f t="shared" ref="DK21:DK35" si="5">S3</f>
        <v>2132775.14</v>
      </c>
      <c r="DL21" s="141">
        <f t="shared" ref="DL21:DL35" si="6">T3</f>
        <v>632494.92000000004</v>
      </c>
      <c r="DM21" s="141">
        <f>BP3</f>
        <v>2054720.12</v>
      </c>
      <c r="DN21" s="141">
        <f t="shared" ref="DN21:DN35" si="7">DK3</f>
        <v>318133.34999999998</v>
      </c>
      <c r="DO21" s="140">
        <f t="shared" ref="DO21:DO35" si="8">DO3</f>
        <v>0</v>
      </c>
      <c r="DP21" s="140">
        <f>DN21+DO21</f>
        <v>318133.34999999998</v>
      </c>
      <c r="DQ21" s="142">
        <f t="shared" ref="DQ21:DQ35" si="9">DP21/DY21</f>
        <v>1</v>
      </c>
      <c r="DR21" s="140">
        <f t="shared" ref="DR21:DR35" si="10">DT3</f>
        <v>0</v>
      </c>
      <c r="DS21" s="140">
        <f t="shared" ref="DS21:DS35" si="11">DX3</f>
        <v>0</v>
      </c>
      <c r="DT21" s="140">
        <f t="shared" ref="DT21:DT35" si="12">EB3</f>
        <v>0</v>
      </c>
      <c r="DU21" s="140">
        <f t="shared" ref="DU21:DU35" si="13">EF3</f>
        <v>0</v>
      </c>
      <c r="DV21" s="140">
        <f t="shared" ref="DV21:DV35" si="14">EI3</f>
        <v>0</v>
      </c>
      <c r="DW21" s="140">
        <f t="shared" ref="DW21:DW35" si="15">EL3</f>
        <v>0</v>
      </c>
      <c r="DX21" s="140">
        <f>DR21+DS21+DT21+DU21+DV21+DW21</f>
        <v>0</v>
      </c>
      <c r="DY21" s="143">
        <f>DP21+SUM(DR21:DW21)</f>
        <v>318133.34999999998</v>
      </c>
      <c r="DZ21" s="140">
        <f t="shared" ref="DZ21:DZ35" si="16">EP3</f>
        <v>358563.58</v>
      </c>
      <c r="EA21" s="139">
        <f>DZ21/DY21</f>
        <v>1.1270857959406018</v>
      </c>
      <c r="EB21" s="139">
        <f t="shared" ref="EB21:EB35" si="17">DZ21/DN21</f>
        <v>1.1270857959406018</v>
      </c>
      <c r="EC21" s="139" t="e">
        <f t="shared" ref="EC21:EC35" si="18">DZ21/DO21</f>
        <v>#DIV/0!</v>
      </c>
      <c r="ED21" s="139">
        <f t="shared" ref="ED21:ED35" si="19">DZ21/DP21</f>
        <v>1.1270857959406018</v>
      </c>
    </row>
    <row r="22" spans="1:193" x14ac:dyDescent="0.25">
      <c r="DF22" s="144" t="str">
        <f t="shared" si="0"/>
        <v>Amazonbio - Indústria e Comércio de Biodiesel da Amazônia Ltda.</v>
      </c>
      <c r="DG22" s="139">
        <f t="shared" si="1"/>
        <v>100</v>
      </c>
      <c r="DH22" s="139">
        <f t="shared" si="2"/>
        <v>80.400000000000006</v>
      </c>
      <c r="DI22" s="140">
        <f t="shared" si="3"/>
        <v>197.28258706467662</v>
      </c>
      <c r="DJ22" s="140">
        <f t="shared" si="4"/>
        <v>0</v>
      </c>
      <c r="DK22" s="140">
        <f t="shared" si="5"/>
        <v>0</v>
      </c>
      <c r="DL22" s="140">
        <f t="shared" si="6"/>
        <v>0</v>
      </c>
      <c r="DM22" s="140">
        <f t="shared" ref="DM22:DM35" si="20">BP4</f>
        <v>0</v>
      </c>
      <c r="DN22" s="140">
        <f t="shared" si="7"/>
        <v>0</v>
      </c>
      <c r="DO22" s="140">
        <f t="shared" si="8"/>
        <v>0</v>
      </c>
      <c r="DP22" s="140">
        <f t="shared" ref="DP22:DP35" si="21">DN22+DO22</f>
        <v>0</v>
      </c>
      <c r="DQ22" s="142">
        <f t="shared" si="9"/>
        <v>0</v>
      </c>
      <c r="DR22" s="140">
        <f t="shared" si="10"/>
        <v>0</v>
      </c>
      <c r="DS22" s="140">
        <f t="shared" si="11"/>
        <v>0</v>
      </c>
      <c r="DT22" s="140">
        <f t="shared" si="12"/>
        <v>0</v>
      </c>
      <c r="DU22" s="140">
        <f t="shared" si="13"/>
        <v>0</v>
      </c>
      <c r="DV22" s="140">
        <f t="shared" si="14"/>
        <v>16269.99</v>
      </c>
      <c r="DW22" s="140">
        <f t="shared" si="15"/>
        <v>0</v>
      </c>
      <c r="DX22" s="140">
        <f t="shared" ref="DX22:DX35" si="22">DR22+DS22+DT22+DU22+DV22+DW22</f>
        <v>16269.99</v>
      </c>
      <c r="DY22" s="143">
        <f t="shared" ref="DY22:DY35" si="23">DP22+SUM(DR22:DW22)</f>
        <v>16269.99</v>
      </c>
      <c r="DZ22" s="140">
        <f t="shared" si="16"/>
        <v>15861.52</v>
      </c>
      <c r="EA22" s="139">
        <f t="shared" ref="EA22:EA35" si="24">DZ22/DY22</f>
        <v>0.97489426852751604</v>
      </c>
      <c r="EB22" s="139" t="e">
        <f t="shared" si="17"/>
        <v>#DIV/0!</v>
      </c>
      <c r="EC22" s="139" t="e">
        <f t="shared" si="18"/>
        <v>#DIV/0!</v>
      </c>
      <c r="ED22" s="139" t="e">
        <f t="shared" si="19"/>
        <v>#DIV/0!</v>
      </c>
    </row>
    <row r="23" spans="1:193" x14ac:dyDescent="0.25">
      <c r="DF23" s="138" t="str">
        <f t="shared" si="0"/>
        <v>Bocchi Indústria e Comércio de Cereais Ltda</v>
      </c>
      <c r="DG23" s="139" t="e">
        <f t="shared" si="1"/>
        <v>#N/A</v>
      </c>
      <c r="DH23" s="139">
        <f t="shared" si="2"/>
        <v>50.7</v>
      </c>
      <c r="DI23" s="140">
        <f t="shared" si="3"/>
        <v>1160.5224852071005</v>
      </c>
      <c r="DJ23" s="141">
        <f t="shared" si="4"/>
        <v>47203.8</v>
      </c>
      <c r="DK23" s="141">
        <f t="shared" si="5"/>
        <v>168679.45</v>
      </c>
      <c r="DL23" s="141">
        <f t="shared" si="6"/>
        <v>82479.59</v>
      </c>
      <c r="DM23" s="141">
        <f t="shared" si="20"/>
        <v>233818.09</v>
      </c>
      <c r="DN23" s="141">
        <f t="shared" si="7"/>
        <v>46712.52</v>
      </c>
      <c r="DO23" s="140">
        <f t="shared" si="8"/>
        <v>1865.64</v>
      </c>
      <c r="DP23" s="140">
        <f t="shared" si="21"/>
        <v>48578.159999999996</v>
      </c>
      <c r="DQ23" s="142">
        <f t="shared" si="9"/>
        <v>0.9024444389538604</v>
      </c>
      <c r="DR23" s="140">
        <f t="shared" si="10"/>
        <v>0</v>
      </c>
      <c r="DS23" s="140">
        <f t="shared" si="11"/>
        <v>0</v>
      </c>
      <c r="DT23" s="140">
        <f t="shared" si="12"/>
        <v>0</v>
      </c>
      <c r="DU23" s="140">
        <f t="shared" si="13"/>
        <v>0</v>
      </c>
      <c r="DV23" s="140">
        <f t="shared" si="14"/>
        <v>5251.37</v>
      </c>
      <c r="DW23" s="140">
        <f t="shared" si="15"/>
        <v>0</v>
      </c>
      <c r="DX23" s="140">
        <f t="shared" si="22"/>
        <v>5251.37</v>
      </c>
      <c r="DY23" s="143">
        <f t="shared" si="23"/>
        <v>53829.53</v>
      </c>
      <c r="DZ23" s="140">
        <f t="shared" si="16"/>
        <v>58838.49</v>
      </c>
      <c r="EA23" s="139">
        <f t="shared" si="24"/>
        <v>1.0930522707517603</v>
      </c>
      <c r="EB23" s="139">
        <f t="shared" si="17"/>
        <v>1.2595871513675563</v>
      </c>
      <c r="EC23" s="139">
        <f t="shared" si="18"/>
        <v>31.537965523895281</v>
      </c>
      <c r="ED23" s="139">
        <f t="shared" si="19"/>
        <v>1.2112128166237668</v>
      </c>
    </row>
    <row r="24" spans="1:193" x14ac:dyDescent="0.25">
      <c r="DF24" s="144" t="str">
        <f t="shared" si="0"/>
        <v>BSBIOS  Indústria  e  Comércio  de  Biodiesel  Sul  Brasil  Ltda - Marialva/PR</v>
      </c>
      <c r="DG24" s="139">
        <f t="shared" si="1"/>
        <v>39.590000000000003</v>
      </c>
      <c r="DH24" s="139">
        <f t="shared" si="2"/>
        <v>81</v>
      </c>
      <c r="DI24" s="140">
        <f t="shared" si="3"/>
        <v>3342.2666666666664</v>
      </c>
      <c r="DJ24" s="140">
        <f t="shared" si="4"/>
        <v>0</v>
      </c>
      <c r="DK24" s="140">
        <f t="shared" si="5"/>
        <v>0</v>
      </c>
      <c r="DL24" s="140">
        <f t="shared" si="6"/>
        <v>0</v>
      </c>
      <c r="DM24" s="140">
        <f t="shared" si="20"/>
        <v>0</v>
      </c>
      <c r="DN24" s="140">
        <f t="shared" si="7"/>
        <v>0</v>
      </c>
      <c r="DO24" s="140">
        <f t="shared" si="8"/>
        <v>143039.78</v>
      </c>
      <c r="DP24" s="140">
        <f t="shared" si="21"/>
        <v>143039.78</v>
      </c>
      <c r="DQ24" s="142">
        <f t="shared" si="9"/>
        <v>0.57845079041919989</v>
      </c>
      <c r="DR24" s="140">
        <f t="shared" si="10"/>
        <v>0</v>
      </c>
      <c r="DS24" s="140">
        <f t="shared" si="11"/>
        <v>3418.56</v>
      </c>
      <c r="DT24" s="140">
        <f t="shared" si="12"/>
        <v>0</v>
      </c>
      <c r="DU24" s="140">
        <f t="shared" si="13"/>
        <v>0</v>
      </c>
      <c r="DV24" s="140">
        <f t="shared" si="14"/>
        <v>100822.47</v>
      </c>
      <c r="DW24" s="140">
        <f t="shared" si="15"/>
        <v>0</v>
      </c>
      <c r="DX24" s="140">
        <f t="shared" si="22"/>
        <v>104241.03</v>
      </c>
      <c r="DY24" s="143">
        <f t="shared" si="23"/>
        <v>247280.81</v>
      </c>
      <c r="DZ24" s="140">
        <f t="shared" si="16"/>
        <v>270723.59999999998</v>
      </c>
      <c r="EA24" s="139">
        <f t="shared" si="24"/>
        <v>1.0948023018850512</v>
      </c>
      <c r="EB24" s="139" t="e">
        <f t="shared" si="17"/>
        <v>#DIV/0!</v>
      </c>
      <c r="EC24" s="139">
        <f t="shared" si="18"/>
        <v>1.8926455283977643</v>
      </c>
      <c r="ED24" s="139">
        <f t="shared" si="19"/>
        <v>1.8926455283977643</v>
      </c>
    </row>
    <row r="25" spans="1:193" x14ac:dyDescent="0.25">
      <c r="DF25" s="144" t="str">
        <f t="shared" si="0"/>
        <v>BSBIOS Indústria e Comércio de Biodiesel Sul Brasil SA - Passo Fundo / RS</v>
      </c>
      <c r="DG25" s="139">
        <f t="shared" si="1"/>
        <v>20.72</v>
      </c>
      <c r="DH25" s="139">
        <f t="shared" si="2"/>
        <v>81.3</v>
      </c>
      <c r="DI25" s="140">
        <f t="shared" si="3"/>
        <v>3387.6436654366544</v>
      </c>
      <c r="DJ25" s="140">
        <f t="shared" si="4"/>
        <v>0</v>
      </c>
      <c r="DK25" s="140">
        <f t="shared" si="5"/>
        <v>0</v>
      </c>
      <c r="DL25" s="140">
        <f t="shared" si="6"/>
        <v>0</v>
      </c>
      <c r="DM25" s="140">
        <f t="shared" si="20"/>
        <v>0</v>
      </c>
      <c r="DN25" s="140">
        <f t="shared" si="7"/>
        <v>198110.68</v>
      </c>
      <c r="DO25" s="140">
        <f t="shared" si="8"/>
        <v>28.37</v>
      </c>
      <c r="DP25" s="140">
        <f t="shared" si="21"/>
        <v>198139.05</v>
      </c>
      <c r="DQ25" s="142">
        <f t="shared" si="9"/>
        <v>0.78703311640233498</v>
      </c>
      <c r="DR25" s="140">
        <f t="shared" si="10"/>
        <v>0</v>
      </c>
      <c r="DS25" s="140">
        <f t="shared" si="11"/>
        <v>0</v>
      </c>
      <c r="DT25" s="140">
        <f t="shared" si="12"/>
        <v>0</v>
      </c>
      <c r="DU25" s="140">
        <f t="shared" si="13"/>
        <v>0</v>
      </c>
      <c r="DV25" s="140">
        <f t="shared" si="14"/>
        <v>53615.35</v>
      </c>
      <c r="DW25" s="140">
        <f t="shared" si="15"/>
        <v>0</v>
      </c>
      <c r="DX25" s="140">
        <f t="shared" si="22"/>
        <v>53615.35</v>
      </c>
      <c r="DY25" s="143">
        <f t="shared" si="23"/>
        <v>251754.4</v>
      </c>
      <c r="DZ25" s="140">
        <f t="shared" si="16"/>
        <v>275415.43</v>
      </c>
      <c r="EA25" s="139">
        <f t="shared" si="24"/>
        <v>1.0939845738545186</v>
      </c>
      <c r="EB25" s="139">
        <f t="shared" si="17"/>
        <v>1.3902099069065836</v>
      </c>
      <c r="EC25" s="139">
        <f t="shared" si="18"/>
        <v>9707.9813182939724</v>
      </c>
      <c r="ED25" s="139">
        <f t="shared" si="19"/>
        <v>1.3900108534890019</v>
      </c>
    </row>
    <row r="26" spans="1:193" x14ac:dyDescent="0.25">
      <c r="DF26" s="138" t="str">
        <f t="shared" si="0"/>
        <v>COFCO INTERNATIONAL GRAINS LTDA</v>
      </c>
      <c r="DG26" s="139">
        <f t="shared" si="1"/>
        <v>31.9</v>
      </c>
      <c r="DH26" s="139">
        <f t="shared" si="2"/>
        <v>43.4</v>
      </c>
      <c r="DI26" s="140">
        <f t="shared" si="3"/>
        <v>5311.6182027649775</v>
      </c>
      <c r="DJ26" s="141">
        <f t="shared" si="4"/>
        <v>381568.29</v>
      </c>
      <c r="DK26" s="141">
        <f t="shared" si="5"/>
        <v>1267146</v>
      </c>
      <c r="DL26" s="141">
        <f t="shared" si="6"/>
        <v>357349.46</v>
      </c>
      <c r="DM26" s="141">
        <f t="shared" si="20"/>
        <v>1074600.3899999999</v>
      </c>
      <c r="DN26" s="141">
        <f t="shared" si="7"/>
        <v>203594.97</v>
      </c>
      <c r="DO26" s="140">
        <f t="shared" si="8"/>
        <v>1962.49</v>
      </c>
      <c r="DP26" s="140">
        <f t="shared" si="21"/>
        <v>205557.46</v>
      </c>
      <c r="DQ26" s="142">
        <f t="shared" si="9"/>
        <v>0.90161719824037734</v>
      </c>
      <c r="DR26" s="140">
        <f t="shared" si="10"/>
        <v>0</v>
      </c>
      <c r="DS26" s="140">
        <f t="shared" si="11"/>
        <v>6160.06</v>
      </c>
      <c r="DT26" s="140">
        <f t="shared" si="12"/>
        <v>0</v>
      </c>
      <c r="DU26" s="140">
        <f t="shared" si="13"/>
        <v>0</v>
      </c>
      <c r="DV26" s="140">
        <f t="shared" si="14"/>
        <v>16269.99</v>
      </c>
      <c r="DW26" s="140">
        <f t="shared" si="15"/>
        <v>0</v>
      </c>
      <c r="DX26" s="140">
        <f t="shared" si="22"/>
        <v>22430.05</v>
      </c>
      <c r="DY26" s="143">
        <f t="shared" si="23"/>
        <v>227987.50999999998</v>
      </c>
      <c r="DZ26" s="140">
        <f t="shared" si="16"/>
        <v>230524.23</v>
      </c>
      <c r="EA26" s="139">
        <f t="shared" si="24"/>
        <v>1.0111265744338365</v>
      </c>
      <c r="EB26" s="139">
        <f t="shared" si="17"/>
        <v>1.1322687883693787</v>
      </c>
      <c r="EC26" s="139">
        <f t="shared" si="18"/>
        <v>117.46517434483744</v>
      </c>
      <c r="ED26" s="139">
        <f t="shared" si="19"/>
        <v>1.1214588368624521</v>
      </c>
    </row>
    <row r="27" spans="1:193" x14ac:dyDescent="0.25">
      <c r="DF27" s="144" t="str">
        <f t="shared" si="0"/>
        <v>Delta Biocombustíveis Indústria e Comércio Ltda.</v>
      </c>
      <c r="DG27" s="139">
        <f t="shared" si="1"/>
        <v>45.85</v>
      </c>
      <c r="DH27" s="139">
        <f t="shared" si="2"/>
        <v>81.2</v>
      </c>
      <c r="DI27" s="140">
        <f t="shared" si="3"/>
        <v>1280.9187192118227</v>
      </c>
      <c r="DJ27" s="140">
        <f t="shared" si="4"/>
        <v>0</v>
      </c>
      <c r="DK27" s="140">
        <f t="shared" si="5"/>
        <v>0</v>
      </c>
      <c r="DL27" s="140">
        <f t="shared" si="6"/>
        <v>0</v>
      </c>
      <c r="DM27" s="140">
        <f t="shared" si="20"/>
        <v>0</v>
      </c>
      <c r="DN27" s="140">
        <f t="shared" si="7"/>
        <v>0</v>
      </c>
      <c r="DO27" s="140">
        <f t="shared" si="8"/>
        <v>50872.160000000003</v>
      </c>
      <c r="DP27" s="140">
        <f t="shared" si="21"/>
        <v>50872.160000000003</v>
      </c>
      <c r="DQ27" s="142">
        <f t="shared" si="9"/>
        <v>0.52801385336597395</v>
      </c>
      <c r="DR27" s="140">
        <f t="shared" si="10"/>
        <v>0</v>
      </c>
      <c r="DS27" s="140">
        <f t="shared" si="11"/>
        <v>229.58</v>
      </c>
      <c r="DT27" s="140">
        <f t="shared" si="12"/>
        <v>0</v>
      </c>
      <c r="DU27" s="140">
        <f t="shared" si="13"/>
        <v>11236.77</v>
      </c>
      <c r="DV27" s="140">
        <f t="shared" si="14"/>
        <v>32535.17</v>
      </c>
      <c r="DW27" s="140">
        <f t="shared" si="15"/>
        <v>1472.58</v>
      </c>
      <c r="DX27" s="140">
        <f t="shared" si="22"/>
        <v>45474.1</v>
      </c>
      <c r="DY27" s="143">
        <f t="shared" si="23"/>
        <v>96346.260000000009</v>
      </c>
      <c r="DZ27" s="140">
        <f t="shared" si="16"/>
        <v>104010.6</v>
      </c>
      <c r="EA27" s="139">
        <f t="shared" si="24"/>
        <v>1.0795499482802964</v>
      </c>
      <c r="EB27" s="139" t="e">
        <f t="shared" si="17"/>
        <v>#DIV/0!</v>
      </c>
      <c r="EC27" s="139">
        <f t="shared" si="18"/>
        <v>2.0445485310629623</v>
      </c>
      <c r="ED27" s="139">
        <f t="shared" si="19"/>
        <v>2.0445485310629623</v>
      </c>
    </row>
    <row r="28" spans="1:193" x14ac:dyDescent="0.25">
      <c r="DF28" s="144" t="str">
        <f t="shared" si="0"/>
        <v>POTENCIAL BIODIESEL LTDA</v>
      </c>
      <c r="DG28" s="139">
        <f t="shared" si="1"/>
        <v>25.66</v>
      </c>
      <c r="DH28" s="139">
        <f t="shared" si="2"/>
        <v>80.900000000000006</v>
      </c>
      <c r="DI28" s="140">
        <f t="shared" si="3"/>
        <v>4038.6951792336213</v>
      </c>
      <c r="DJ28" s="140">
        <f t="shared" si="4"/>
        <v>0</v>
      </c>
      <c r="DK28" s="140">
        <f t="shared" si="5"/>
        <v>0</v>
      </c>
      <c r="DL28" s="140">
        <f t="shared" si="6"/>
        <v>0</v>
      </c>
      <c r="DM28" s="140">
        <f t="shared" si="20"/>
        <v>0</v>
      </c>
      <c r="DN28" s="140">
        <f t="shared" si="7"/>
        <v>0</v>
      </c>
      <c r="DO28" s="140">
        <f t="shared" si="8"/>
        <v>215032.83</v>
      </c>
      <c r="DP28" s="140">
        <f t="shared" si="21"/>
        <v>215032.83</v>
      </c>
      <c r="DQ28" s="142">
        <f t="shared" si="9"/>
        <v>0.72775947018264542</v>
      </c>
      <c r="DR28" s="140">
        <f t="shared" si="10"/>
        <v>0</v>
      </c>
      <c r="DS28" s="140">
        <f t="shared" si="11"/>
        <v>1483.65</v>
      </c>
      <c r="DT28" s="140">
        <f t="shared" si="12"/>
        <v>0</v>
      </c>
      <c r="DU28" s="140">
        <f t="shared" si="13"/>
        <v>2264.8200000000002</v>
      </c>
      <c r="DV28" s="140">
        <f t="shared" si="14"/>
        <v>76691.09</v>
      </c>
      <c r="DW28" s="140">
        <f t="shared" si="15"/>
        <v>0</v>
      </c>
      <c r="DX28" s="140">
        <f t="shared" si="22"/>
        <v>80439.56</v>
      </c>
      <c r="DY28" s="143">
        <f t="shared" si="23"/>
        <v>295472.39</v>
      </c>
      <c r="DZ28" s="140">
        <f t="shared" si="16"/>
        <v>326730.44</v>
      </c>
      <c r="EA28" s="139">
        <f t="shared" si="24"/>
        <v>1.1057900875272981</v>
      </c>
      <c r="EB28" s="139" t="e">
        <f t="shared" si="17"/>
        <v>#DIV/0!</v>
      </c>
      <c r="EC28" s="139">
        <f t="shared" si="18"/>
        <v>1.5194444494824348</v>
      </c>
      <c r="ED28" s="139">
        <f t="shared" si="19"/>
        <v>1.5194444494824348</v>
      </c>
    </row>
    <row r="29" spans="1:193" x14ac:dyDescent="0.25">
      <c r="DF29" s="138" t="str">
        <f t="shared" si="0"/>
        <v>Três Tentos Agroindustrial S.A.</v>
      </c>
      <c r="DG29" s="139">
        <f t="shared" si="1"/>
        <v>66.62</v>
      </c>
      <c r="DH29" s="139">
        <f t="shared" si="2"/>
        <v>56.4</v>
      </c>
      <c r="DI29" s="140">
        <f t="shared" si="3"/>
        <v>2286.4209219858158</v>
      </c>
      <c r="DJ29" s="141">
        <f t="shared" si="4"/>
        <v>614380.52</v>
      </c>
      <c r="DK29" s="141">
        <f t="shared" si="5"/>
        <v>2084118.88</v>
      </c>
      <c r="DL29" s="141">
        <f t="shared" si="6"/>
        <v>373357.17</v>
      </c>
      <c r="DM29" s="141">
        <f t="shared" si="20"/>
        <v>470463.69</v>
      </c>
      <c r="DN29" s="141">
        <f t="shared" si="7"/>
        <v>94911.12</v>
      </c>
      <c r="DO29" s="140">
        <f t="shared" si="8"/>
        <v>18382.330000000002</v>
      </c>
      <c r="DP29" s="140">
        <f t="shared" si="21"/>
        <v>113293.45</v>
      </c>
      <c r="DQ29" s="142">
        <f t="shared" si="9"/>
        <v>0.99586783252349564</v>
      </c>
      <c r="DR29" s="140">
        <f t="shared" si="10"/>
        <v>0</v>
      </c>
      <c r="DS29" s="140">
        <f t="shared" si="11"/>
        <v>0</v>
      </c>
      <c r="DT29" s="140">
        <f t="shared" si="12"/>
        <v>0</v>
      </c>
      <c r="DU29" s="140">
        <f t="shared" si="13"/>
        <v>0</v>
      </c>
      <c r="DV29" s="140">
        <f t="shared" si="14"/>
        <v>470.09</v>
      </c>
      <c r="DW29" s="140">
        <f t="shared" si="15"/>
        <v>0</v>
      </c>
      <c r="DX29" s="140">
        <f t="shared" si="22"/>
        <v>470.09</v>
      </c>
      <c r="DY29" s="143">
        <f t="shared" si="23"/>
        <v>113763.54</v>
      </c>
      <c r="DZ29" s="140">
        <f t="shared" si="16"/>
        <v>128954.14</v>
      </c>
      <c r="EA29" s="139">
        <f t="shared" si="24"/>
        <v>1.1335278420485158</v>
      </c>
      <c r="EB29" s="139">
        <f t="shared" si="17"/>
        <v>1.3586831553562955</v>
      </c>
      <c r="EC29" s="139">
        <f t="shared" si="18"/>
        <v>7.0151139708622345</v>
      </c>
      <c r="ED29" s="139">
        <f t="shared" si="19"/>
        <v>1.1382312040104703</v>
      </c>
    </row>
    <row r="30" spans="1:193" x14ac:dyDescent="0.25">
      <c r="DF30" s="144" t="str">
        <f t="shared" si="0"/>
        <v>BIOCAMP INDUSTRIA E COMERCIO DE IMPORTAÇÃO E EXPORTAÇÃO DE BIODIESEL LTDA</v>
      </c>
      <c r="DG30" s="139" t="e">
        <f t="shared" si="1"/>
        <v>#N/A</v>
      </c>
      <c r="DH30" s="139">
        <f t="shared" si="2"/>
        <v>80.400000000000006</v>
      </c>
      <c r="DI30" s="140">
        <f t="shared" si="3"/>
        <v>1266.1457711442786</v>
      </c>
      <c r="DJ30" s="140">
        <f t="shared" si="4"/>
        <v>0</v>
      </c>
      <c r="DK30" s="140">
        <f t="shared" si="5"/>
        <v>0</v>
      </c>
      <c r="DL30" s="140">
        <f t="shared" si="6"/>
        <v>0</v>
      </c>
      <c r="DM30" s="140">
        <f t="shared" si="20"/>
        <v>0</v>
      </c>
      <c r="DN30" s="140">
        <f t="shared" si="7"/>
        <v>0</v>
      </c>
      <c r="DO30" s="140">
        <f t="shared" si="8"/>
        <v>24742.42</v>
      </c>
      <c r="DP30" s="140">
        <f t="shared" si="21"/>
        <v>24742.42</v>
      </c>
      <c r="DQ30" s="142">
        <f t="shared" si="9"/>
        <v>0.25824195551658996</v>
      </c>
      <c r="DR30" s="140">
        <f t="shared" si="10"/>
        <v>0</v>
      </c>
      <c r="DS30" s="140">
        <f t="shared" si="11"/>
        <v>21487.919999999998</v>
      </c>
      <c r="DT30" s="140">
        <f t="shared" si="12"/>
        <v>39.22</v>
      </c>
      <c r="DU30" s="140">
        <f t="shared" si="13"/>
        <v>0</v>
      </c>
      <c r="DV30" s="140">
        <f t="shared" si="14"/>
        <v>48871.16</v>
      </c>
      <c r="DW30" s="140">
        <f t="shared" si="15"/>
        <v>670.28</v>
      </c>
      <c r="DX30" s="140">
        <f t="shared" si="22"/>
        <v>71068.58</v>
      </c>
      <c r="DY30" s="143">
        <f t="shared" si="23"/>
        <v>95811</v>
      </c>
      <c r="DZ30" s="140">
        <f t="shared" si="16"/>
        <v>101798.12</v>
      </c>
      <c r="EA30" s="139">
        <f t="shared" si="24"/>
        <v>1.0624888582730583</v>
      </c>
      <c r="EB30" s="139" t="e">
        <f t="shared" si="17"/>
        <v>#DIV/0!</v>
      </c>
      <c r="EC30" s="139">
        <f t="shared" si="18"/>
        <v>4.1143154145794956</v>
      </c>
      <c r="ED30" s="139">
        <f t="shared" si="19"/>
        <v>4.1143154145794956</v>
      </c>
    </row>
    <row r="31" spans="1:193" x14ac:dyDescent="0.25">
      <c r="DF31" s="144" t="str">
        <f t="shared" si="0"/>
        <v>OLFAR S.A.- ALIMENTO E ENERGIA</v>
      </c>
      <c r="DG31" s="139">
        <f t="shared" si="1"/>
        <v>99.74</v>
      </c>
      <c r="DH31" s="139">
        <f t="shared" si="2"/>
        <v>80.8</v>
      </c>
      <c r="DI31" s="140">
        <f t="shared" si="3"/>
        <v>978.95544554455455</v>
      </c>
      <c r="DJ31" s="140">
        <f t="shared" si="4"/>
        <v>0</v>
      </c>
      <c r="DK31" s="140">
        <f t="shared" si="5"/>
        <v>0</v>
      </c>
      <c r="DL31" s="140">
        <f t="shared" si="6"/>
        <v>0</v>
      </c>
      <c r="DM31" s="140">
        <f t="shared" si="20"/>
        <v>0</v>
      </c>
      <c r="DN31" s="140">
        <f t="shared" si="7"/>
        <v>0</v>
      </c>
      <c r="DO31" s="140">
        <f t="shared" si="8"/>
        <v>0</v>
      </c>
      <c r="DP31" s="140">
        <f t="shared" si="21"/>
        <v>0</v>
      </c>
      <c r="DQ31" s="142">
        <f t="shared" si="9"/>
        <v>0</v>
      </c>
      <c r="DR31" s="140">
        <f t="shared" si="10"/>
        <v>0</v>
      </c>
      <c r="DS31" s="140">
        <f t="shared" si="11"/>
        <v>0</v>
      </c>
      <c r="DT31" s="140">
        <f t="shared" si="12"/>
        <v>0</v>
      </c>
      <c r="DU31" s="140">
        <f t="shared" si="13"/>
        <v>32295.89</v>
      </c>
      <c r="DV31" s="140">
        <f t="shared" si="14"/>
        <v>42249.8</v>
      </c>
      <c r="DW31" s="140">
        <f t="shared" si="15"/>
        <v>1255.6600000000001</v>
      </c>
      <c r="DX31" s="140">
        <f t="shared" si="22"/>
        <v>75801.350000000006</v>
      </c>
      <c r="DY31" s="143">
        <f t="shared" si="23"/>
        <v>75801.350000000006</v>
      </c>
      <c r="DZ31" s="140">
        <f t="shared" si="16"/>
        <v>79099.600000000006</v>
      </c>
      <c r="EA31" s="139">
        <f t="shared" si="24"/>
        <v>1.0435117580359716</v>
      </c>
      <c r="EB31" s="139" t="e">
        <f t="shared" si="17"/>
        <v>#DIV/0!</v>
      </c>
      <c r="EC31" s="139" t="e">
        <f t="shared" si="18"/>
        <v>#DIV/0!</v>
      </c>
      <c r="ED31" s="139" t="e">
        <f t="shared" si="19"/>
        <v>#DIV/0!</v>
      </c>
    </row>
    <row r="32" spans="1:193" x14ac:dyDescent="0.25">
      <c r="DF32" s="144" t="str">
        <f t="shared" si="0"/>
        <v>JBS BIODIESEL</v>
      </c>
      <c r="DG32" s="139">
        <f t="shared" si="1"/>
        <v>92.57</v>
      </c>
      <c r="DH32" s="139">
        <f t="shared" si="2"/>
        <v>79.599999999999994</v>
      </c>
      <c r="DI32" s="140">
        <f t="shared" si="3"/>
        <v>1960.4033919597989</v>
      </c>
      <c r="DJ32" s="140">
        <f t="shared" si="4"/>
        <v>0</v>
      </c>
      <c r="DK32" s="140">
        <f t="shared" si="5"/>
        <v>0</v>
      </c>
      <c r="DL32" s="140">
        <f t="shared" si="6"/>
        <v>0</v>
      </c>
      <c r="DM32" s="140">
        <f t="shared" si="20"/>
        <v>0</v>
      </c>
      <c r="DN32" s="140">
        <f t="shared" si="7"/>
        <v>0</v>
      </c>
      <c r="DO32" s="140">
        <f t="shared" si="8"/>
        <v>8525.01</v>
      </c>
      <c r="DP32" s="140">
        <f t="shared" si="21"/>
        <v>8525.01</v>
      </c>
      <c r="DQ32" s="142">
        <f t="shared" si="9"/>
        <v>5.9261761290846864E-2</v>
      </c>
      <c r="DR32" s="140">
        <f t="shared" si="10"/>
        <v>40.47</v>
      </c>
      <c r="DS32" s="140">
        <f t="shared" si="11"/>
        <v>1408.76</v>
      </c>
      <c r="DT32" s="140">
        <f t="shared" si="12"/>
        <v>395.34</v>
      </c>
      <c r="DU32" s="140">
        <f t="shared" si="13"/>
        <v>32024.17</v>
      </c>
      <c r="DV32" s="140">
        <f t="shared" si="14"/>
        <v>83642.37</v>
      </c>
      <c r="DW32" s="140">
        <f t="shared" si="15"/>
        <v>17817.349999999999</v>
      </c>
      <c r="DX32" s="140">
        <f t="shared" si="22"/>
        <v>135328.46</v>
      </c>
      <c r="DY32" s="143">
        <f t="shared" si="23"/>
        <v>143853.47</v>
      </c>
      <c r="DZ32" s="140">
        <f t="shared" si="16"/>
        <v>156048.10999999999</v>
      </c>
      <c r="EA32" s="139">
        <f t="shared" si="24"/>
        <v>1.0847712606445989</v>
      </c>
      <c r="EB32" s="139" t="e">
        <f t="shared" si="17"/>
        <v>#DIV/0!</v>
      </c>
      <c r="EC32" s="139">
        <f t="shared" si="18"/>
        <v>18.304742164525319</v>
      </c>
      <c r="ED32" s="139">
        <f t="shared" si="19"/>
        <v>18.304742164525319</v>
      </c>
    </row>
    <row r="33" spans="110:134" x14ac:dyDescent="0.25">
      <c r="DF33" s="144" t="str">
        <f t="shared" si="0"/>
        <v>Petrobras Biocombustível AS - Usina de Candeias - BA</v>
      </c>
      <c r="DG33" s="139">
        <f t="shared" si="1"/>
        <v>22.56</v>
      </c>
      <c r="DH33" s="139">
        <f t="shared" si="2"/>
        <v>79.3</v>
      </c>
      <c r="DI33" s="140">
        <f t="shared" si="3"/>
        <v>2389.0706179066833</v>
      </c>
      <c r="DJ33" s="140">
        <f t="shared" si="4"/>
        <v>0</v>
      </c>
      <c r="DK33" s="140">
        <f t="shared" si="5"/>
        <v>0</v>
      </c>
      <c r="DL33" s="140">
        <f t="shared" si="6"/>
        <v>0</v>
      </c>
      <c r="DM33" s="140">
        <f t="shared" si="20"/>
        <v>0</v>
      </c>
      <c r="DN33" s="140">
        <f t="shared" si="7"/>
        <v>0</v>
      </c>
      <c r="DO33" s="140">
        <f t="shared" si="8"/>
        <v>52245.120000000003</v>
      </c>
      <c r="DP33" s="140">
        <f t="shared" si="21"/>
        <v>52245.120000000003</v>
      </c>
      <c r="DQ33" s="142">
        <f t="shared" si="9"/>
        <v>0.31419435358351233</v>
      </c>
      <c r="DR33" s="140">
        <f t="shared" si="10"/>
        <v>10002.92</v>
      </c>
      <c r="DS33" s="140">
        <f t="shared" si="11"/>
        <v>12911.91</v>
      </c>
      <c r="DT33" s="140">
        <f t="shared" si="12"/>
        <v>53636.87</v>
      </c>
      <c r="DU33" s="140">
        <f t="shared" si="13"/>
        <v>403.29</v>
      </c>
      <c r="DV33" s="140">
        <f t="shared" si="14"/>
        <v>37082.699999999997</v>
      </c>
      <c r="DW33" s="140">
        <f t="shared" si="15"/>
        <v>0</v>
      </c>
      <c r="DX33" s="140">
        <f t="shared" si="22"/>
        <v>114037.69</v>
      </c>
      <c r="DY33" s="143">
        <f t="shared" si="23"/>
        <v>166282.81</v>
      </c>
      <c r="DZ33" s="140">
        <f t="shared" si="16"/>
        <v>189453.3</v>
      </c>
      <c r="EA33" s="139">
        <f t="shared" si="24"/>
        <v>1.1393438684371522</v>
      </c>
      <c r="EB33" s="139" t="e">
        <f t="shared" si="17"/>
        <v>#DIV/0!</v>
      </c>
      <c r="EC33" s="139">
        <f t="shared" si="18"/>
        <v>3.6262391587960745</v>
      </c>
      <c r="ED33" s="139">
        <f t="shared" si="19"/>
        <v>3.6262391587960745</v>
      </c>
    </row>
    <row r="34" spans="110:134" x14ac:dyDescent="0.25">
      <c r="DF34" s="144" t="str">
        <f t="shared" si="0"/>
        <v>Petrobras Biocombustível AS - Usina de Montes Claros - MG</v>
      </c>
      <c r="DG34" s="139">
        <f t="shared" si="1"/>
        <v>51.84</v>
      </c>
      <c r="DH34" s="139">
        <f t="shared" si="2"/>
        <v>76.8</v>
      </c>
      <c r="DI34" s="140">
        <f t="shared" si="3"/>
        <v>1670.3294270833335</v>
      </c>
      <c r="DJ34" s="140">
        <f t="shared" si="4"/>
        <v>0</v>
      </c>
      <c r="DK34" s="140">
        <f t="shared" si="5"/>
        <v>0</v>
      </c>
      <c r="DL34" s="140">
        <f t="shared" si="6"/>
        <v>0</v>
      </c>
      <c r="DM34" s="140">
        <f t="shared" si="20"/>
        <v>0</v>
      </c>
      <c r="DN34" s="140">
        <f t="shared" si="7"/>
        <v>0</v>
      </c>
      <c r="DO34" s="140">
        <f t="shared" si="8"/>
        <v>9259.43</v>
      </c>
      <c r="DP34" s="140">
        <f t="shared" si="21"/>
        <v>9259.43</v>
      </c>
      <c r="DQ34" s="142">
        <f t="shared" si="9"/>
        <v>8.242232219338054E-2</v>
      </c>
      <c r="DR34" s="140">
        <f t="shared" si="10"/>
        <v>0</v>
      </c>
      <c r="DS34" s="140">
        <f t="shared" si="11"/>
        <v>1598.37</v>
      </c>
      <c r="DT34" s="140">
        <f t="shared" si="12"/>
        <v>43153.69</v>
      </c>
      <c r="DU34" s="140">
        <f t="shared" si="13"/>
        <v>310</v>
      </c>
      <c r="DV34" s="140">
        <f t="shared" si="14"/>
        <v>58019.8</v>
      </c>
      <c r="DW34" s="140">
        <f t="shared" si="15"/>
        <v>0</v>
      </c>
      <c r="DX34" s="140">
        <f t="shared" si="22"/>
        <v>103081.86000000002</v>
      </c>
      <c r="DY34" s="143">
        <f t="shared" si="23"/>
        <v>112341.29000000001</v>
      </c>
      <c r="DZ34" s="140">
        <f t="shared" si="16"/>
        <v>128281.3</v>
      </c>
      <c r="EA34" s="139">
        <f t="shared" si="24"/>
        <v>1.1418891486825546</v>
      </c>
      <c r="EB34" s="139" t="e">
        <f t="shared" si="17"/>
        <v>#DIV/0!</v>
      </c>
      <c r="EC34" s="139">
        <f t="shared" si="18"/>
        <v>13.854124929936292</v>
      </c>
      <c r="ED34" s="139">
        <f t="shared" si="19"/>
        <v>13.854124929936292</v>
      </c>
    </row>
    <row r="35" spans="110:134" x14ac:dyDescent="0.25">
      <c r="DF35" s="144" t="str">
        <f t="shared" si="0"/>
        <v>Oleoplan S.A. Óleos Vegetais Planalto</v>
      </c>
      <c r="DG35" s="139">
        <f t="shared" si="1"/>
        <v>37.17</v>
      </c>
      <c r="DH35" s="139">
        <f t="shared" si="2"/>
        <v>81.2</v>
      </c>
      <c r="DI35" s="140">
        <f t="shared" si="3"/>
        <v>4295.0511083743841</v>
      </c>
      <c r="DJ35" s="140">
        <f t="shared" si="4"/>
        <v>0</v>
      </c>
      <c r="DK35" s="140">
        <f t="shared" si="5"/>
        <v>0</v>
      </c>
      <c r="DL35" s="140">
        <f t="shared" si="6"/>
        <v>0</v>
      </c>
      <c r="DM35" s="140">
        <f t="shared" si="20"/>
        <v>0</v>
      </c>
      <c r="DN35" s="140">
        <f t="shared" si="7"/>
        <v>118455.65</v>
      </c>
      <c r="DO35" s="140">
        <f t="shared" si="8"/>
        <v>74680.570000000007</v>
      </c>
      <c r="DP35" s="140">
        <f t="shared" si="21"/>
        <v>193136.22</v>
      </c>
      <c r="DQ35" s="142">
        <f t="shared" si="9"/>
        <v>0.61739341971171136</v>
      </c>
      <c r="DR35" s="140">
        <f t="shared" si="10"/>
        <v>0</v>
      </c>
      <c r="DS35" s="140">
        <f t="shared" si="11"/>
        <v>0</v>
      </c>
      <c r="DT35" s="140">
        <f t="shared" si="12"/>
        <v>3380.22</v>
      </c>
      <c r="DU35" s="140">
        <f t="shared" si="13"/>
        <v>1457.82</v>
      </c>
      <c r="DV35" s="140">
        <f t="shared" si="14"/>
        <v>102689.29</v>
      </c>
      <c r="DW35" s="140">
        <f t="shared" si="15"/>
        <v>12161.65</v>
      </c>
      <c r="DX35" s="140">
        <f t="shared" si="22"/>
        <v>119688.97999999998</v>
      </c>
      <c r="DY35" s="143">
        <f t="shared" si="23"/>
        <v>312825.19999999995</v>
      </c>
      <c r="DZ35" s="140">
        <f t="shared" si="16"/>
        <v>348758.15</v>
      </c>
      <c r="EA35" s="139">
        <f t="shared" si="24"/>
        <v>1.114865905943639</v>
      </c>
      <c r="EB35" s="139">
        <f t="shared" si="17"/>
        <v>2.94420865530686</v>
      </c>
      <c r="EC35" s="139">
        <f t="shared" si="18"/>
        <v>4.6699985016182923</v>
      </c>
      <c r="ED35" s="139">
        <f t="shared" si="19"/>
        <v>1.8057625338219834</v>
      </c>
    </row>
    <row r="36" spans="110:134" x14ac:dyDescent="0.25">
      <c r="DU36" s="144"/>
    </row>
    <row r="37" spans="110:134" x14ac:dyDescent="0.25">
      <c r="DQ37" s="144"/>
      <c r="DY37" s="145"/>
    </row>
    <row r="38" spans="110:134" x14ac:dyDescent="0.25">
      <c r="DF38" s="144" t="str">
        <f>DF21</f>
        <v>ADM DO BRASIL LTDA</v>
      </c>
      <c r="DG38" s="139">
        <f>VLOOKUP($DF$38,$DF$21:$ED$35,2)</f>
        <v>33.39</v>
      </c>
      <c r="DH38" s="139">
        <f>VLOOKUP($DF$38,$DF$21:$ED$35,3)</f>
        <v>44.9</v>
      </c>
      <c r="DI38" s="140">
        <f>VLOOKUP($DF$38,$DF$21:$ED$35,4)</f>
        <v>7985.8258351893101</v>
      </c>
      <c r="DJ38" s="140"/>
      <c r="DK38" s="140"/>
      <c r="DL38" s="140"/>
      <c r="DM38" s="140"/>
      <c r="DN38" s="140">
        <f>VLOOKUP($DF38,$DF$21:$ED$32,9)</f>
        <v>318133.34999999998</v>
      </c>
      <c r="DO38" s="140">
        <f>VLOOKUP($DF38,$DF$21:$ED$32,10)</f>
        <v>0</v>
      </c>
      <c r="DP38" s="140">
        <f>VLOOKUP($DF38,$DF$21:$ED$32,11)</f>
        <v>318133.34999999998</v>
      </c>
      <c r="DQ38" s="142">
        <f>VLOOKUP($DF38,$DF$21:$ED$32,12)</f>
        <v>1</v>
      </c>
      <c r="DR38" s="140">
        <f>VLOOKUP($DF38,$DF$21:$ED$32,13)</f>
        <v>0</v>
      </c>
      <c r="DS38" s="140">
        <f>VLOOKUP($DF38,$DF$21:$ED$32,14)</f>
        <v>0</v>
      </c>
      <c r="DT38" s="140">
        <f>VLOOKUP($DF38,$DF$21:$ED$32,15)</f>
        <v>0</v>
      </c>
      <c r="DU38" s="140">
        <f>VLOOKUP($DF38,$DF$21:$ED$32,16)</f>
        <v>0</v>
      </c>
      <c r="DV38" s="140">
        <f>VLOOKUP($DF38,$DF$21:$ED$32,17)</f>
        <v>0</v>
      </c>
      <c r="DW38" s="140">
        <f>VLOOKUP($DF38,$DF$21:$ED$32,18)</f>
        <v>0</v>
      </c>
      <c r="DX38" s="140">
        <f>VLOOKUP($DF38,$DF$21:$ED$32,19)</f>
        <v>0</v>
      </c>
      <c r="DY38" s="140">
        <f>VLOOKUP($DF38,$DF$21:$ED$32,20)</f>
        <v>318133.34999999998</v>
      </c>
      <c r="DZ38" s="140">
        <f>VLOOKUP($DF38,$DF$21:$ED$32,21)</f>
        <v>358563.58</v>
      </c>
      <c r="EA38" s="139">
        <f>VLOOKUP($DF38,$DF$21:$ED$32,22)</f>
        <v>1.1270857959406018</v>
      </c>
      <c r="EB38" s="139">
        <f>VLOOKUP($DF38,$DF$21:$ED$32,23)</f>
        <v>1.1270857959406018</v>
      </c>
      <c r="EC38" s="139" t="e">
        <f>VLOOKUP($DF38,$DF$21:$ED$32,24)</f>
        <v>#DIV/0!</v>
      </c>
      <c r="ED38" s="139">
        <f>VLOOKUP($DF38,$DF$21:$ED$32,25)</f>
        <v>1.1270857959406018</v>
      </c>
    </row>
    <row r="39" spans="110:134" x14ac:dyDescent="0.25">
      <c r="DF39" s="144" t="str">
        <f>DF23</f>
        <v>Bocchi Indústria e Comércio de Cereais Ltda</v>
      </c>
      <c r="DG39" s="139" t="e">
        <f>VLOOKUP($DF$39,$DF$21:$ED$35,2)</f>
        <v>#N/A</v>
      </c>
      <c r="DH39" s="139">
        <f>VLOOKUP($DF$39,$DF$21:$ED$35,3)</f>
        <v>50.7</v>
      </c>
      <c r="DI39" s="140">
        <f>VLOOKUP($DF$39,$DF$21:$ED$35,4)</f>
        <v>1160.5224852071005</v>
      </c>
      <c r="DJ39" s="140"/>
      <c r="DK39" s="140"/>
      <c r="DL39" s="140"/>
      <c r="DM39" s="140"/>
      <c r="DN39" s="140">
        <f t="shared" ref="DN39:DN41" si="25">VLOOKUP($DF39,$DF$21:$ED$32,9)</f>
        <v>46712.52</v>
      </c>
      <c r="DO39" s="140">
        <f t="shared" ref="DO39:DO41" si="26">VLOOKUP($DF39,$DF$21:$ED$32,10)</f>
        <v>1865.64</v>
      </c>
      <c r="DP39" s="140">
        <f t="shared" ref="DP39:DP41" si="27">VLOOKUP($DF39,$DF$21:$ED$32,11)</f>
        <v>48578.159999999996</v>
      </c>
      <c r="DQ39" s="142">
        <f t="shared" ref="DQ39:DQ41" si="28">VLOOKUP($DF39,$DF$21:$ED$32,12)</f>
        <v>0.9024444389538604</v>
      </c>
      <c r="DR39" s="140">
        <f t="shared" ref="DR39:DR41" si="29">VLOOKUP($DF39,$DF$21:$ED$32,13)</f>
        <v>0</v>
      </c>
      <c r="DS39" s="140">
        <f t="shared" ref="DS39:DS41" si="30">VLOOKUP($DF39,$DF$21:$ED$32,14)</f>
        <v>0</v>
      </c>
      <c r="DT39" s="140">
        <f t="shared" ref="DT39:DT41" si="31">VLOOKUP($DF39,$DF$21:$ED$32,15)</f>
        <v>0</v>
      </c>
      <c r="DU39" s="140">
        <f t="shared" ref="DU39:DU41" si="32">VLOOKUP($DF39,$DF$21:$ED$32,16)</f>
        <v>0</v>
      </c>
      <c r="DV39" s="140">
        <f t="shared" ref="DV39:DV41" si="33">VLOOKUP($DF39,$DF$21:$ED$32,17)</f>
        <v>5251.37</v>
      </c>
      <c r="DW39" s="140">
        <f t="shared" ref="DW39:DW41" si="34">VLOOKUP($DF39,$DF$21:$ED$32,18)</f>
        <v>0</v>
      </c>
      <c r="DX39" s="140">
        <f t="shared" ref="DX39:DX41" si="35">VLOOKUP($DF39,$DF$21:$ED$32,19)</f>
        <v>5251.37</v>
      </c>
      <c r="DY39" s="140">
        <f t="shared" ref="DY39:DY41" si="36">VLOOKUP($DF39,$DF$21:$ED$32,20)</f>
        <v>53829.53</v>
      </c>
      <c r="DZ39" s="140">
        <f t="shared" ref="DZ39:DZ41" si="37">VLOOKUP($DF39,$DF$21:$ED$32,21)</f>
        <v>58838.49</v>
      </c>
      <c r="EA39" s="139">
        <f t="shared" ref="EA39:EA41" si="38">VLOOKUP($DF39,$DF$21:$ED$32,22)</f>
        <v>1.0930522707517603</v>
      </c>
      <c r="EB39" s="139">
        <f t="shared" ref="EB39:EB41" si="39">VLOOKUP($DF39,$DF$21:$ED$32,23)</f>
        <v>1.2595871513675563</v>
      </c>
      <c r="EC39" s="139">
        <f t="shared" ref="EC39:EC41" si="40">VLOOKUP($DF39,$DF$21:$ED$32,24)</f>
        <v>31.537965523895281</v>
      </c>
      <c r="ED39" s="139">
        <f t="shared" ref="ED39:ED40" si="41">VLOOKUP($DF39,$DF$21:$ED$35,25)</f>
        <v>1.2112128166237668</v>
      </c>
    </row>
    <row r="40" spans="110:134" x14ac:dyDescent="0.25">
      <c r="DF40" s="144" t="str">
        <f>DF26</f>
        <v>COFCO INTERNATIONAL GRAINS LTDA</v>
      </c>
      <c r="DG40" s="139">
        <f>VLOOKUP($DF$40,$DF$21:$ED$35,2)</f>
        <v>31.9</v>
      </c>
      <c r="DH40" s="139">
        <f>VLOOKUP($DF$40,$DF$21:$ED$35,3)</f>
        <v>43.4</v>
      </c>
      <c r="DI40" s="140">
        <f>VLOOKUP($DF$40,$DF$21:$ED$35,4)</f>
        <v>5311.6182027649775</v>
      </c>
      <c r="DJ40" s="140"/>
      <c r="DK40" s="140"/>
      <c r="DL40" s="140"/>
      <c r="DM40" s="140"/>
      <c r="DN40" s="140">
        <f t="shared" si="25"/>
        <v>203594.97</v>
      </c>
      <c r="DO40" s="140">
        <f t="shared" si="26"/>
        <v>1962.49</v>
      </c>
      <c r="DP40" s="140">
        <f t="shared" si="27"/>
        <v>205557.46</v>
      </c>
      <c r="DQ40" s="142">
        <f t="shared" si="28"/>
        <v>0.90161719824037734</v>
      </c>
      <c r="DR40" s="140">
        <f t="shared" si="29"/>
        <v>0</v>
      </c>
      <c r="DS40" s="140">
        <f t="shared" si="30"/>
        <v>6160.06</v>
      </c>
      <c r="DT40" s="140">
        <f t="shared" si="31"/>
        <v>0</v>
      </c>
      <c r="DU40" s="140">
        <f t="shared" si="32"/>
        <v>0</v>
      </c>
      <c r="DV40" s="140">
        <f t="shared" si="33"/>
        <v>16269.99</v>
      </c>
      <c r="DW40" s="140">
        <f t="shared" si="34"/>
        <v>0</v>
      </c>
      <c r="DX40" s="140">
        <f t="shared" si="35"/>
        <v>22430.05</v>
      </c>
      <c r="DY40" s="140">
        <f t="shared" si="36"/>
        <v>227987.50999999998</v>
      </c>
      <c r="DZ40" s="140">
        <f t="shared" si="37"/>
        <v>230524.23</v>
      </c>
      <c r="EA40" s="139">
        <f t="shared" si="38"/>
        <v>1.0111265744338365</v>
      </c>
      <c r="EB40" s="139">
        <f t="shared" si="39"/>
        <v>1.1322687883693787</v>
      </c>
      <c r="EC40" s="139">
        <f t="shared" si="40"/>
        <v>117.46517434483744</v>
      </c>
      <c r="ED40" s="139">
        <f t="shared" si="41"/>
        <v>1.1214588368624521</v>
      </c>
    </row>
    <row r="41" spans="110:134" x14ac:dyDescent="0.25">
      <c r="DF41" s="144" t="str">
        <f>DF29</f>
        <v>Três Tentos Agroindustrial S.A.</v>
      </c>
      <c r="DG41" s="139">
        <f>VLOOKUP($DF$41,$DF$21:$ED$32,2)</f>
        <v>66.62</v>
      </c>
      <c r="DH41" s="139">
        <f>VLOOKUP($DF$41,$DF$21:$ED$32,3)</f>
        <v>56.4</v>
      </c>
      <c r="DI41" s="140">
        <f>VLOOKUP($DF$41,$DF$21:$ED$32,4)</f>
        <v>2286.4209219858158</v>
      </c>
      <c r="DJ41" s="140"/>
      <c r="DK41" s="140"/>
      <c r="DL41" s="140"/>
      <c r="DM41" s="140"/>
      <c r="DN41" s="140">
        <f t="shared" si="25"/>
        <v>94911.12</v>
      </c>
      <c r="DO41" s="140">
        <f t="shared" si="26"/>
        <v>18382.330000000002</v>
      </c>
      <c r="DP41" s="140">
        <f t="shared" si="27"/>
        <v>113293.45</v>
      </c>
      <c r="DQ41" s="142">
        <f t="shared" si="28"/>
        <v>0.99586783252349564</v>
      </c>
      <c r="DR41" s="140">
        <f t="shared" si="29"/>
        <v>0</v>
      </c>
      <c r="DS41" s="140">
        <f t="shared" si="30"/>
        <v>0</v>
      </c>
      <c r="DT41" s="140">
        <f t="shared" si="31"/>
        <v>0</v>
      </c>
      <c r="DU41" s="140">
        <f t="shared" si="32"/>
        <v>0</v>
      </c>
      <c r="DV41" s="140">
        <f t="shared" si="33"/>
        <v>470.09</v>
      </c>
      <c r="DW41" s="140">
        <f t="shared" si="34"/>
        <v>0</v>
      </c>
      <c r="DX41" s="140">
        <f t="shared" si="35"/>
        <v>470.09</v>
      </c>
      <c r="DY41" s="140">
        <f t="shared" si="36"/>
        <v>113763.54</v>
      </c>
      <c r="DZ41" s="140">
        <f t="shared" si="37"/>
        <v>128954.14</v>
      </c>
      <c r="EA41" s="139">
        <f t="shared" si="38"/>
        <v>1.1335278420485158</v>
      </c>
      <c r="EB41" s="139">
        <f t="shared" si="39"/>
        <v>1.3586831553562955</v>
      </c>
      <c r="EC41" s="139">
        <f t="shared" si="40"/>
        <v>7.0151139708622345</v>
      </c>
      <c r="ED41" s="139">
        <f>VLOOKUP($DF41,$DF$21:$ED$32,25)</f>
        <v>1.1382312040104703</v>
      </c>
    </row>
    <row r="42" spans="110:134" x14ac:dyDescent="0.25">
      <c r="DQ42" s="144"/>
      <c r="DY42" s="145"/>
    </row>
    <row r="43" spans="110:134" x14ac:dyDescent="0.25">
      <c r="DG43" s="146">
        <v>18</v>
      </c>
      <c r="DH43" s="146">
        <v>19</v>
      </c>
      <c r="DI43" s="146">
        <v>20</v>
      </c>
      <c r="DJ43" s="146"/>
      <c r="DK43" s="146"/>
      <c r="DL43" s="146"/>
      <c r="DM43" s="146"/>
      <c r="DN43" s="146">
        <v>23</v>
      </c>
      <c r="DO43" s="146">
        <v>24</v>
      </c>
      <c r="DP43" s="146">
        <v>25</v>
      </c>
      <c r="DQ43" s="146">
        <v>29</v>
      </c>
      <c r="DR43" s="146">
        <v>30</v>
      </c>
      <c r="DS43" s="146">
        <v>31</v>
      </c>
      <c r="DT43" s="146">
        <v>32</v>
      </c>
      <c r="DU43" s="146">
        <v>33</v>
      </c>
      <c r="DV43" s="146">
        <v>34</v>
      </c>
      <c r="DW43" s="146">
        <v>51</v>
      </c>
      <c r="DX43" s="146">
        <v>68</v>
      </c>
      <c r="DY43" s="146">
        <v>69</v>
      </c>
      <c r="DZ43" s="146">
        <v>70</v>
      </c>
      <c r="EA43" s="146">
        <v>71</v>
      </c>
      <c r="EB43" s="146">
        <v>73</v>
      </c>
      <c r="EC43" s="146">
        <v>74</v>
      </c>
      <c r="ED43" s="146">
        <v>92</v>
      </c>
    </row>
    <row r="44" spans="110:134" x14ac:dyDescent="0.25">
      <c r="DF44" t="str">
        <f>A1</f>
        <v>Nome da Usina:</v>
      </c>
      <c r="DG44" s="147">
        <f>VLOOKUP(DF44,$A$1:$GK$14,$DG$43)</f>
        <v>0</v>
      </c>
      <c r="DH44" s="147">
        <f>VLOOKUP($DF44,$A$1:$GK$14,DH$43)</f>
        <v>0</v>
      </c>
      <c r="DI44" s="147">
        <f>VLOOKUP($DF44,$A$1:$GK$14,DI$43)</f>
        <v>0</v>
      </c>
      <c r="DJ44" s="147"/>
      <c r="DK44" s="147"/>
      <c r="DL44" s="147"/>
      <c r="DM44" s="147"/>
      <c r="DN44" s="147">
        <f t="shared" ref="DN44:ED48" si="42">VLOOKUP($DF44,$A$1:$GK$14,DN$43)</f>
        <v>0</v>
      </c>
      <c r="DO44" s="147">
        <f t="shared" si="42"/>
        <v>0</v>
      </c>
      <c r="DP44" s="147">
        <f t="shared" si="42"/>
        <v>0</v>
      </c>
      <c r="DQ44" s="147">
        <f t="shared" si="42"/>
        <v>0</v>
      </c>
      <c r="DR44" s="147">
        <f t="shared" si="42"/>
        <v>0</v>
      </c>
      <c r="DS44" s="147">
        <f t="shared" si="42"/>
        <v>0</v>
      </c>
      <c r="DT44" s="147">
        <f t="shared" si="42"/>
        <v>0</v>
      </c>
      <c r="DU44" s="147">
        <f t="shared" si="42"/>
        <v>0</v>
      </c>
      <c r="DV44" s="147">
        <f t="shared" si="42"/>
        <v>0</v>
      </c>
      <c r="DW44" s="147">
        <f t="shared" si="42"/>
        <v>0</v>
      </c>
      <c r="DX44" s="147">
        <f t="shared" si="42"/>
        <v>0</v>
      </c>
      <c r="DY44" s="147">
        <f t="shared" si="42"/>
        <v>0</v>
      </c>
      <c r="DZ44" s="147">
        <f t="shared" si="42"/>
        <v>0</v>
      </c>
      <c r="EA44" s="147">
        <f t="shared" si="42"/>
        <v>0</v>
      </c>
      <c r="EB44" s="147">
        <f t="shared" si="42"/>
        <v>0</v>
      </c>
      <c r="EC44" s="147">
        <f t="shared" si="42"/>
        <v>0</v>
      </c>
      <c r="ED44" s="147">
        <f t="shared" si="42"/>
        <v>0</v>
      </c>
    </row>
    <row r="45" spans="110:134" x14ac:dyDescent="0.25">
      <c r="DF45" s="144" t="str">
        <f>DF38</f>
        <v>ADM DO BRASIL LTDA</v>
      </c>
      <c r="DG45" s="147">
        <f t="shared" ref="DG45:DG48" si="43">VLOOKUP(DF45,$A$1:$GK$14,$DG$43)</f>
        <v>646292.98</v>
      </c>
      <c r="DH45" s="147">
        <f t="shared" ref="DH45:EA48" si="44">VLOOKUP($DF45,$A$1:$GK$14,DH$43)</f>
        <v>2132775.14</v>
      </c>
      <c r="DI45" s="147">
        <f t="shared" si="44"/>
        <v>632494.92000000004</v>
      </c>
      <c r="DJ45" s="147"/>
      <c r="DK45" s="147"/>
      <c r="DL45" s="147"/>
      <c r="DM45" s="147"/>
      <c r="DN45" s="147">
        <f t="shared" si="44"/>
        <v>0</v>
      </c>
      <c r="DO45" s="147">
        <f t="shared" si="44"/>
        <v>546.6</v>
      </c>
      <c r="DP45" s="147">
        <f t="shared" si="44"/>
        <v>90.6</v>
      </c>
      <c r="DQ45" s="147">
        <f t="shared" si="44"/>
        <v>5.55</v>
      </c>
      <c r="DR45" s="147">
        <f t="shared" si="44"/>
        <v>0</v>
      </c>
      <c r="DS45" s="147">
        <f t="shared" si="44"/>
        <v>0</v>
      </c>
      <c r="DT45" s="147">
        <f t="shared" si="44"/>
        <v>0</v>
      </c>
      <c r="DU45" s="147">
        <f t="shared" si="44"/>
        <v>0</v>
      </c>
      <c r="DV45" s="147">
        <f t="shared" si="44"/>
        <v>0</v>
      </c>
      <c r="DW45" s="147">
        <f t="shared" si="44"/>
        <v>17.36</v>
      </c>
      <c r="DX45" s="147">
        <f t="shared" si="44"/>
        <v>2054720.12</v>
      </c>
      <c r="DY45" s="147">
        <f t="shared" si="44"/>
        <v>365.59</v>
      </c>
      <c r="DZ45" s="147">
        <f t="shared" si="44"/>
        <v>206.72</v>
      </c>
      <c r="EA45" s="147">
        <f t="shared" si="44"/>
        <v>712.65</v>
      </c>
      <c r="EB45" s="147">
        <f t="shared" si="42"/>
        <v>0</v>
      </c>
      <c r="EC45" s="147">
        <f t="shared" si="42"/>
        <v>37.369999999999997</v>
      </c>
      <c r="ED45" s="147">
        <f t="shared" si="42"/>
        <v>0</v>
      </c>
    </row>
    <row r="46" spans="110:134" x14ac:dyDescent="0.25">
      <c r="DF46" s="144" t="str">
        <f>DF39</f>
        <v>Bocchi Indústria e Comércio de Cereais Ltda</v>
      </c>
      <c r="DG46" s="147">
        <f t="shared" si="43"/>
        <v>47203.8</v>
      </c>
      <c r="DH46" s="147">
        <f t="shared" si="44"/>
        <v>168679.45</v>
      </c>
      <c r="DI46" s="147">
        <f t="shared" si="44"/>
        <v>82479.59</v>
      </c>
      <c r="DJ46" s="147"/>
      <c r="DK46" s="147"/>
      <c r="DL46" s="147"/>
      <c r="DM46" s="147"/>
      <c r="DN46" s="147">
        <f t="shared" si="42"/>
        <v>0</v>
      </c>
      <c r="DO46" s="147">
        <f t="shared" si="42"/>
        <v>546.6</v>
      </c>
      <c r="DP46" s="147">
        <f t="shared" si="42"/>
        <v>90.6</v>
      </c>
      <c r="DQ46" s="147">
        <f t="shared" si="42"/>
        <v>5.55</v>
      </c>
      <c r="DR46" s="147">
        <f t="shared" si="42"/>
        <v>0</v>
      </c>
      <c r="DS46" s="147">
        <f t="shared" si="42"/>
        <v>0</v>
      </c>
      <c r="DT46" s="147">
        <f t="shared" si="42"/>
        <v>0</v>
      </c>
      <c r="DU46" s="147">
        <f t="shared" si="42"/>
        <v>0</v>
      </c>
      <c r="DV46" s="147">
        <f t="shared" si="42"/>
        <v>0</v>
      </c>
      <c r="DW46" s="147">
        <f t="shared" si="42"/>
        <v>17.36</v>
      </c>
      <c r="DX46" s="147">
        <f t="shared" si="42"/>
        <v>233818.09</v>
      </c>
      <c r="DY46" s="147">
        <f t="shared" si="42"/>
        <v>28.05</v>
      </c>
      <c r="DZ46" s="147">
        <f t="shared" si="42"/>
        <v>199.9</v>
      </c>
      <c r="EA46" s="147">
        <f t="shared" si="42"/>
        <v>767.22</v>
      </c>
      <c r="EB46" s="147">
        <f t="shared" si="42"/>
        <v>0</v>
      </c>
      <c r="EC46" s="147">
        <f t="shared" si="42"/>
        <v>0</v>
      </c>
      <c r="ED46" s="147">
        <f t="shared" si="42"/>
        <v>0</v>
      </c>
    </row>
    <row r="47" spans="110:134" x14ac:dyDescent="0.25">
      <c r="DF47" s="144" t="str">
        <f>DF40</f>
        <v>COFCO INTERNATIONAL GRAINS LTDA</v>
      </c>
      <c r="DG47" s="147">
        <f t="shared" si="43"/>
        <v>381568.29</v>
      </c>
      <c r="DH47" s="147">
        <f t="shared" si="44"/>
        <v>1267146</v>
      </c>
      <c r="DI47" s="147">
        <f t="shared" si="44"/>
        <v>357349.46</v>
      </c>
      <c r="DJ47" s="147"/>
      <c r="DK47" s="147"/>
      <c r="DL47" s="147"/>
      <c r="DM47" s="147"/>
      <c r="DN47" s="147">
        <f t="shared" si="42"/>
        <v>0</v>
      </c>
      <c r="DO47" s="147">
        <f t="shared" si="42"/>
        <v>546.6</v>
      </c>
      <c r="DP47" s="147">
        <f t="shared" si="42"/>
        <v>90.6</v>
      </c>
      <c r="DQ47" s="147">
        <f t="shared" si="42"/>
        <v>5.55</v>
      </c>
      <c r="DR47" s="147">
        <f t="shared" si="42"/>
        <v>0</v>
      </c>
      <c r="DS47" s="147">
        <f t="shared" si="42"/>
        <v>0</v>
      </c>
      <c r="DT47" s="147">
        <f t="shared" si="42"/>
        <v>0</v>
      </c>
      <c r="DU47" s="147">
        <f t="shared" si="42"/>
        <v>0</v>
      </c>
      <c r="DV47" s="147">
        <f t="shared" si="42"/>
        <v>0</v>
      </c>
      <c r="DW47" s="147">
        <f t="shared" si="42"/>
        <v>17.36</v>
      </c>
      <c r="DX47" s="147">
        <f t="shared" si="42"/>
        <v>1074600.3899999999</v>
      </c>
      <c r="DY47" s="147">
        <f t="shared" si="42"/>
        <v>360.29</v>
      </c>
      <c r="DZ47" s="147">
        <f t="shared" si="42"/>
        <v>205.44</v>
      </c>
      <c r="EA47" s="147">
        <f t="shared" si="42"/>
        <v>705.78</v>
      </c>
      <c r="EB47" s="147">
        <f t="shared" si="42"/>
        <v>0</v>
      </c>
      <c r="EC47" s="147">
        <f t="shared" si="42"/>
        <v>33.979999999999997</v>
      </c>
      <c r="ED47" s="147">
        <f t="shared" si="42"/>
        <v>0</v>
      </c>
    </row>
    <row r="48" spans="110:134" x14ac:dyDescent="0.25">
      <c r="DF48" s="144" t="str">
        <f>DF41</f>
        <v>Três Tentos Agroindustrial S.A.</v>
      </c>
      <c r="DG48" s="147">
        <f t="shared" si="43"/>
        <v>614380.52</v>
      </c>
      <c r="DH48" s="147">
        <f t="shared" si="44"/>
        <v>2084118.88</v>
      </c>
      <c r="DI48" s="147">
        <f t="shared" si="44"/>
        <v>373357.17</v>
      </c>
      <c r="DJ48" s="147"/>
      <c r="DK48" s="147"/>
      <c r="DL48" s="147"/>
      <c r="DM48" s="147"/>
      <c r="DN48" s="147">
        <f t="shared" si="42"/>
        <v>0</v>
      </c>
      <c r="DO48" s="147">
        <f t="shared" si="42"/>
        <v>398.5</v>
      </c>
      <c r="DP48" s="147">
        <f t="shared" si="42"/>
        <v>66.05</v>
      </c>
      <c r="DQ48" s="147">
        <f t="shared" si="42"/>
        <v>4.05</v>
      </c>
      <c r="DR48" s="147">
        <f t="shared" si="42"/>
        <v>0</v>
      </c>
      <c r="DS48" s="147">
        <f t="shared" si="42"/>
        <v>0</v>
      </c>
      <c r="DT48" s="147">
        <f t="shared" si="42"/>
        <v>0</v>
      </c>
      <c r="DU48" s="147">
        <f t="shared" si="42"/>
        <v>0</v>
      </c>
      <c r="DV48" s="147">
        <f t="shared" si="42"/>
        <v>0</v>
      </c>
      <c r="DW48" s="147">
        <f t="shared" si="42"/>
        <v>12.66</v>
      </c>
      <c r="DX48" s="147">
        <f t="shared" si="42"/>
        <v>470463.69</v>
      </c>
      <c r="DY48" s="147">
        <f t="shared" si="42"/>
        <v>0</v>
      </c>
      <c r="DZ48" s="147">
        <f t="shared" si="42"/>
        <v>198.88</v>
      </c>
      <c r="EA48" s="147">
        <f t="shared" si="42"/>
        <v>749.42</v>
      </c>
      <c r="EB48" s="147">
        <f t="shared" si="42"/>
        <v>0</v>
      </c>
      <c r="EC48" s="147">
        <f t="shared" si="42"/>
        <v>26.13</v>
      </c>
      <c r="ED48" s="147">
        <f t="shared" si="42"/>
        <v>0</v>
      </c>
    </row>
  </sheetData>
  <conditionalFormatting sqref="DH21:DH35">
    <cfRule type="colorScale" priority="17">
      <colorScale>
        <cfvo type="min"/>
        <cfvo type="max"/>
        <color rgb="FFFF0000"/>
        <color theme="0"/>
      </colorScale>
    </cfRule>
  </conditionalFormatting>
  <conditionalFormatting sqref="DG21:DG35">
    <cfRule type="colorScale" priority="16">
      <colorScale>
        <cfvo type="min"/>
        <cfvo type="max"/>
        <color rgb="FFFF0000"/>
        <color theme="0"/>
      </colorScale>
    </cfRule>
  </conditionalFormatting>
  <conditionalFormatting sqref="EA21:EA35">
    <cfRule type="colorScale" priority="15">
      <colorScale>
        <cfvo type="min"/>
        <cfvo type="max"/>
        <color rgb="FFFF0000"/>
        <color theme="0"/>
      </colorScale>
    </cfRule>
  </conditionalFormatting>
  <conditionalFormatting sqref="EB21:EB35">
    <cfRule type="colorScale" priority="14">
      <colorScale>
        <cfvo type="min"/>
        <cfvo type="max"/>
        <color rgb="FFFF0000"/>
        <color theme="0"/>
      </colorScale>
    </cfRule>
  </conditionalFormatting>
  <conditionalFormatting sqref="EC21:EC35">
    <cfRule type="colorScale" priority="13">
      <colorScale>
        <cfvo type="min"/>
        <cfvo type="max"/>
        <color rgb="FFFF0000"/>
        <color theme="0"/>
      </colorScale>
    </cfRule>
  </conditionalFormatting>
  <conditionalFormatting sqref="ED21:ED35">
    <cfRule type="colorScale" priority="12">
      <colorScale>
        <cfvo type="min"/>
        <cfvo type="max"/>
        <color rgb="FFFF0000"/>
        <color theme="0"/>
      </colorScale>
    </cfRule>
  </conditionalFormatting>
  <conditionalFormatting sqref="DI21:DI35">
    <cfRule type="colorScale" priority="11">
      <colorScale>
        <cfvo type="min"/>
        <cfvo type="max"/>
        <color rgb="FFFF0000"/>
        <color theme="0"/>
      </colorScale>
    </cfRule>
  </conditionalFormatting>
  <conditionalFormatting sqref="DQ21:DQ35">
    <cfRule type="colorScale" priority="10">
      <colorScale>
        <cfvo type="min"/>
        <cfvo type="max"/>
        <color rgb="FFFF0000"/>
        <color theme="0"/>
      </colorScale>
    </cfRule>
  </conditionalFormatting>
  <conditionalFormatting sqref="DH38:DH41">
    <cfRule type="colorScale" priority="8">
      <colorScale>
        <cfvo type="min"/>
        <cfvo type="max"/>
        <color rgb="FFFF0000"/>
        <color theme="0"/>
      </colorScale>
    </cfRule>
  </conditionalFormatting>
  <conditionalFormatting sqref="DG38:DG41">
    <cfRule type="colorScale" priority="7">
      <colorScale>
        <cfvo type="min"/>
        <cfvo type="max"/>
        <color rgb="FFFF0000"/>
        <color theme="0"/>
      </colorScale>
    </cfRule>
  </conditionalFormatting>
  <conditionalFormatting sqref="EA38:EA41">
    <cfRule type="colorScale" priority="5">
      <colorScale>
        <cfvo type="min"/>
        <cfvo type="max"/>
        <color rgb="FFFF0000"/>
        <color theme="0"/>
      </colorScale>
    </cfRule>
  </conditionalFormatting>
  <conditionalFormatting sqref="EB38:EB41">
    <cfRule type="colorScale" priority="4">
      <colorScale>
        <cfvo type="min"/>
        <cfvo type="max"/>
        <color rgb="FFFF0000"/>
        <color theme="0"/>
      </colorScale>
    </cfRule>
  </conditionalFormatting>
  <conditionalFormatting sqref="EC38:EC41">
    <cfRule type="colorScale" priority="3">
      <colorScale>
        <cfvo type="min"/>
        <cfvo type="max"/>
        <color rgb="FFFF0000"/>
        <color theme="0"/>
      </colorScale>
    </cfRule>
  </conditionalFormatting>
  <conditionalFormatting sqref="ED38:ED41">
    <cfRule type="colorScale" priority="2">
      <colorScale>
        <cfvo type="min"/>
        <cfvo type="max"/>
        <color rgb="FFFF0000"/>
        <color theme="0"/>
      </colorScale>
    </cfRule>
  </conditionalFormatting>
  <conditionalFormatting sqref="DI38:DM41">
    <cfRule type="colorScale" priority="19">
      <colorScale>
        <cfvo type="min"/>
        <cfvo type="max"/>
        <color rgb="FFFF0000"/>
        <color theme="0"/>
      </colorScale>
    </cfRule>
  </conditionalFormatting>
  <conditionalFormatting sqref="DQ38:DQ41">
    <cfRule type="colorScale" priority="1">
      <colorScale>
        <cfvo type="min"/>
        <cfvo type="max"/>
        <color rgb="FFFF0000"/>
        <color theme="0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FC25-53E8-7A44-817E-B3CD1890D12E}">
  <sheetPr>
    <tabColor theme="8" tint="-0.249977111117893"/>
  </sheetPr>
  <dimension ref="A3:BB41"/>
  <sheetViews>
    <sheetView showGridLines="0" zoomScale="175" zoomScaleNormal="115" workbookViewId="0"/>
  </sheetViews>
  <sheetFormatPr defaultColWidth="11.42578125" defaultRowHeight="15" x14ac:dyDescent="0.25"/>
  <cols>
    <col min="1" max="1" width="33.28515625" customWidth="1"/>
    <col min="2" max="54" width="11.7109375" customWidth="1"/>
  </cols>
  <sheetData>
    <row r="3" spans="1:54" x14ac:dyDescent="0.25">
      <c r="A3" s="148" t="s">
        <v>1667</v>
      </c>
      <c r="B3" s="149" t="s">
        <v>1669</v>
      </c>
      <c r="C3" s="149" t="s">
        <v>1673</v>
      </c>
      <c r="D3" s="149" t="s">
        <v>1670</v>
      </c>
      <c r="E3" s="149" t="s">
        <v>1720</v>
      </c>
      <c r="F3" s="149" t="s">
        <v>1721</v>
      </c>
      <c r="G3" s="149" t="s">
        <v>1671</v>
      </c>
      <c r="H3" s="149" t="s">
        <v>1672</v>
      </c>
      <c r="I3" s="149" t="s">
        <v>1674</v>
      </c>
      <c r="J3" s="149" t="s">
        <v>1675</v>
      </c>
      <c r="K3" s="149" t="s">
        <v>1676</v>
      </c>
      <c r="L3" s="149" t="s">
        <v>1677</v>
      </c>
      <c r="M3" s="149" t="s">
        <v>1678</v>
      </c>
      <c r="N3" s="149" t="s">
        <v>1679</v>
      </c>
      <c r="O3" s="149" t="s">
        <v>1680</v>
      </c>
      <c r="P3" s="149" t="s">
        <v>1681</v>
      </c>
      <c r="Q3" s="149" t="s">
        <v>1682</v>
      </c>
      <c r="R3" s="149" t="s">
        <v>1683</v>
      </c>
      <c r="S3" s="149" t="s">
        <v>1684</v>
      </c>
      <c r="T3" s="149" t="s">
        <v>1685</v>
      </c>
      <c r="U3" s="149" t="s">
        <v>1686</v>
      </c>
      <c r="V3" s="149" t="s">
        <v>1687</v>
      </c>
      <c r="W3" s="149" t="s">
        <v>1688</v>
      </c>
      <c r="X3" s="149" t="s">
        <v>1689</v>
      </c>
      <c r="Y3" s="149" t="s">
        <v>1690</v>
      </c>
      <c r="Z3" s="149" t="s">
        <v>1691</v>
      </c>
      <c r="AA3" s="149" t="s">
        <v>1692</v>
      </c>
      <c r="AB3" s="149" t="s">
        <v>1693</v>
      </c>
      <c r="AC3" s="149" t="s">
        <v>1694</v>
      </c>
      <c r="AD3" s="149" t="s">
        <v>1695</v>
      </c>
      <c r="AE3" s="149" t="s">
        <v>1696</v>
      </c>
      <c r="AF3" s="149" t="s">
        <v>1697</v>
      </c>
      <c r="AG3" s="149" t="s">
        <v>1698</v>
      </c>
      <c r="AH3" s="149" t="s">
        <v>1699</v>
      </c>
      <c r="AI3" s="149" t="s">
        <v>1700</v>
      </c>
      <c r="AJ3" s="149" t="s">
        <v>1701</v>
      </c>
      <c r="AK3" s="149" t="s">
        <v>1702</v>
      </c>
      <c r="AL3" s="149" t="s">
        <v>1703</v>
      </c>
      <c r="AM3" s="149" t="s">
        <v>1704</v>
      </c>
      <c r="AN3" s="149" t="s">
        <v>1705</v>
      </c>
      <c r="AO3" s="149" t="s">
        <v>1706</v>
      </c>
      <c r="AP3" s="149" t="s">
        <v>1707</v>
      </c>
      <c r="AQ3" s="149" t="s">
        <v>1708</v>
      </c>
      <c r="AR3" s="149" t="s">
        <v>1709</v>
      </c>
      <c r="AS3" s="149" t="s">
        <v>1710</v>
      </c>
      <c r="AT3" s="149" t="s">
        <v>1711</v>
      </c>
      <c r="AU3" s="149" t="s">
        <v>1712</v>
      </c>
      <c r="AV3" s="149" t="s">
        <v>1713</v>
      </c>
      <c r="AW3" s="149" t="s">
        <v>1714</v>
      </c>
      <c r="AX3" s="149" t="s">
        <v>1715</v>
      </c>
      <c r="AY3" s="149" t="s">
        <v>1716</v>
      </c>
      <c r="AZ3" s="149" t="s">
        <v>1717</v>
      </c>
      <c r="BA3" s="149" t="s">
        <v>1718</v>
      </c>
      <c r="BB3" s="149" t="s">
        <v>1719</v>
      </c>
    </row>
    <row r="4" spans="1:54" x14ac:dyDescent="0.25">
      <c r="A4" s="150" t="s">
        <v>132</v>
      </c>
      <c r="B4" s="149">
        <v>33.39</v>
      </c>
      <c r="C4" s="149">
        <v>44.9</v>
      </c>
      <c r="D4" s="149">
        <v>41.6</v>
      </c>
      <c r="E4" s="149">
        <v>318133.34999999998</v>
      </c>
      <c r="F4" s="149">
        <v>0</v>
      </c>
      <c r="G4" s="149">
        <v>34</v>
      </c>
      <c r="H4" s="149">
        <v>2.5</v>
      </c>
      <c r="I4" s="149">
        <v>646292.98</v>
      </c>
      <c r="J4" s="149">
        <v>2132775.14</v>
      </c>
      <c r="K4" s="149">
        <v>632494.92000000004</v>
      </c>
      <c r="L4" s="149">
        <v>0</v>
      </c>
      <c r="M4" s="149">
        <v>546.6</v>
      </c>
      <c r="N4" s="149">
        <v>90.6</v>
      </c>
      <c r="O4" s="149">
        <v>5.55</v>
      </c>
      <c r="P4" s="149">
        <v>0</v>
      </c>
      <c r="Q4" s="149">
        <v>0</v>
      </c>
      <c r="R4" s="149">
        <v>0</v>
      </c>
      <c r="S4" s="149">
        <v>0</v>
      </c>
      <c r="T4" s="149">
        <v>0</v>
      </c>
      <c r="U4" s="149">
        <v>0</v>
      </c>
      <c r="V4" s="149">
        <v>0</v>
      </c>
      <c r="W4" s="149">
        <v>0</v>
      </c>
      <c r="X4" s="149">
        <v>0</v>
      </c>
      <c r="Y4" s="149">
        <v>58.77</v>
      </c>
      <c r="Z4" s="149">
        <v>0</v>
      </c>
      <c r="AA4" s="149">
        <v>51.8</v>
      </c>
      <c r="AB4" s="149">
        <v>0</v>
      </c>
      <c r="AC4" s="149">
        <v>0</v>
      </c>
      <c r="AD4" s="149"/>
      <c r="AE4" s="149">
        <v>17.36</v>
      </c>
      <c r="AF4" s="149">
        <v>2054720.12</v>
      </c>
      <c r="AG4" s="149">
        <v>365.59</v>
      </c>
      <c r="AH4" s="149"/>
      <c r="AI4" s="149">
        <v>206.72</v>
      </c>
      <c r="AJ4" s="149">
        <v>712.65</v>
      </c>
      <c r="AK4" s="149"/>
      <c r="AL4" s="149">
        <v>37.369999999999997</v>
      </c>
      <c r="AM4" s="149"/>
      <c r="AN4" s="149">
        <v>88.66</v>
      </c>
      <c r="AO4" s="149"/>
      <c r="AP4" s="149">
        <v>0</v>
      </c>
      <c r="AQ4" s="149">
        <v>40509.660000000003</v>
      </c>
      <c r="AR4" s="149">
        <v>29616.48</v>
      </c>
      <c r="AS4" s="149">
        <v>5215.3900000000003</v>
      </c>
      <c r="AT4" s="149">
        <v>0</v>
      </c>
      <c r="AU4" s="149">
        <v>2089.46</v>
      </c>
      <c r="AV4" s="149"/>
      <c r="AW4" s="149">
        <v>41887.33</v>
      </c>
      <c r="AX4" s="149"/>
      <c r="AY4" s="149">
        <v>0</v>
      </c>
      <c r="AZ4" s="149">
        <v>100</v>
      </c>
      <c r="BA4" s="149">
        <v>0</v>
      </c>
      <c r="BB4" s="149">
        <v>0</v>
      </c>
    </row>
    <row r="5" spans="1:54" x14ac:dyDescent="0.25">
      <c r="A5" s="150" t="s">
        <v>202</v>
      </c>
      <c r="B5" s="149" t="e">
        <v>#N/A</v>
      </c>
      <c r="C5" s="149">
        <v>50.7</v>
      </c>
      <c r="D5" s="149">
        <v>35.799999999999997</v>
      </c>
      <c r="E5" s="149">
        <v>46712.52</v>
      </c>
      <c r="F5" s="149">
        <v>1865.64</v>
      </c>
      <c r="G5" s="149">
        <v>29.4</v>
      </c>
      <c r="H5" s="149">
        <v>0.4</v>
      </c>
      <c r="I5" s="149">
        <v>47203.8</v>
      </c>
      <c r="J5" s="149">
        <v>168679.45</v>
      </c>
      <c r="K5" s="149">
        <v>82479.59</v>
      </c>
      <c r="L5" s="149">
        <v>0</v>
      </c>
      <c r="M5" s="149">
        <v>546.6</v>
      </c>
      <c r="N5" s="149">
        <v>90.6</v>
      </c>
      <c r="O5" s="149">
        <v>5.55</v>
      </c>
      <c r="P5" s="149">
        <v>0</v>
      </c>
      <c r="Q5" s="149">
        <v>0</v>
      </c>
      <c r="R5" s="149">
        <v>0</v>
      </c>
      <c r="S5" s="149">
        <v>0</v>
      </c>
      <c r="T5" s="149">
        <v>0</v>
      </c>
      <c r="U5" s="149">
        <v>0</v>
      </c>
      <c r="V5" s="149">
        <v>0</v>
      </c>
      <c r="W5" s="149">
        <v>0</v>
      </c>
      <c r="X5" s="149">
        <v>0</v>
      </c>
      <c r="Y5" s="149">
        <v>58.77</v>
      </c>
      <c r="Z5" s="149">
        <v>0</v>
      </c>
      <c r="AA5" s="149">
        <v>51.8</v>
      </c>
      <c r="AB5" s="149">
        <v>0</v>
      </c>
      <c r="AC5" s="149">
        <v>0</v>
      </c>
      <c r="AD5" s="149"/>
      <c r="AE5" s="149">
        <v>17.36</v>
      </c>
      <c r="AF5" s="149">
        <v>233818.09</v>
      </c>
      <c r="AG5" s="149">
        <v>28.05</v>
      </c>
      <c r="AH5" s="149"/>
      <c r="AI5" s="149">
        <v>199.9</v>
      </c>
      <c r="AJ5" s="149">
        <v>767.22</v>
      </c>
      <c r="AK5" s="149"/>
      <c r="AL5" s="149">
        <v>0</v>
      </c>
      <c r="AM5" s="149"/>
      <c r="AN5" s="149">
        <v>61.44</v>
      </c>
      <c r="AO5" s="149"/>
      <c r="AP5" s="149">
        <v>28.71</v>
      </c>
      <c r="AQ5" s="149">
        <v>6555.38</v>
      </c>
      <c r="AR5" s="149">
        <v>5281.5</v>
      </c>
      <c r="AS5" s="149">
        <v>584.01</v>
      </c>
      <c r="AT5" s="149">
        <v>233.41</v>
      </c>
      <c r="AU5" s="149"/>
      <c r="AV5" s="149"/>
      <c r="AW5" s="149">
        <v>11325.6</v>
      </c>
      <c r="AX5" s="149"/>
      <c r="AY5" s="149">
        <v>2103.67</v>
      </c>
      <c r="AZ5" s="149">
        <v>100</v>
      </c>
      <c r="BA5" s="149">
        <v>0</v>
      </c>
      <c r="BB5" s="149">
        <v>0</v>
      </c>
    </row>
    <row r="6" spans="1:54" x14ac:dyDescent="0.25">
      <c r="A6" s="150" t="s">
        <v>196</v>
      </c>
      <c r="B6" s="368">
        <v>39.590000000000003</v>
      </c>
      <c r="C6" s="149">
        <v>81</v>
      </c>
      <c r="D6" s="149">
        <v>5.5</v>
      </c>
      <c r="E6" s="149">
        <v>0</v>
      </c>
      <c r="F6" s="149">
        <v>143039.78</v>
      </c>
      <c r="G6" s="149">
        <v>0</v>
      </c>
      <c r="H6" s="149">
        <v>0</v>
      </c>
      <c r="I6" s="149">
        <v>0</v>
      </c>
      <c r="J6" s="149">
        <v>0</v>
      </c>
      <c r="K6" s="149">
        <v>0</v>
      </c>
      <c r="L6" s="149">
        <v>0</v>
      </c>
      <c r="M6" s="149">
        <v>0</v>
      </c>
      <c r="N6" s="149">
        <v>0</v>
      </c>
      <c r="O6" s="149">
        <v>0</v>
      </c>
      <c r="P6" s="149">
        <v>0</v>
      </c>
      <c r="Q6" s="149">
        <v>0</v>
      </c>
      <c r="R6" s="149">
        <v>0</v>
      </c>
      <c r="S6" s="149">
        <v>0</v>
      </c>
      <c r="T6" s="149">
        <v>0</v>
      </c>
      <c r="U6" s="149">
        <v>0</v>
      </c>
      <c r="V6" s="149">
        <v>0</v>
      </c>
      <c r="W6" s="149">
        <v>0</v>
      </c>
      <c r="X6" s="149">
        <v>0</v>
      </c>
      <c r="Y6" s="149">
        <v>0</v>
      </c>
      <c r="Z6" s="149">
        <v>0</v>
      </c>
      <c r="AA6" s="149">
        <v>0</v>
      </c>
      <c r="AB6" s="149">
        <v>0</v>
      </c>
      <c r="AC6" s="149">
        <v>0</v>
      </c>
      <c r="AD6" s="149"/>
      <c r="AE6" s="149">
        <v>0</v>
      </c>
      <c r="AF6" s="149">
        <v>0</v>
      </c>
      <c r="AG6" s="149">
        <v>0</v>
      </c>
      <c r="AH6" s="149"/>
      <c r="AI6" s="149">
        <v>0</v>
      </c>
      <c r="AJ6" s="149">
        <v>0</v>
      </c>
      <c r="AK6" s="149"/>
      <c r="AL6" s="149">
        <v>0</v>
      </c>
      <c r="AM6" s="149"/>
      <c r="AN6" s="149">
        <v>0</v>
      </c>
      <c r="AO6" s="149"/>
      <c r="AP6" s="149">
        <v>0</v>
      </c>
      <c r="AQ6" s="149">
        <v>29198.02</v>
      </c>
      <c r="AR6" s="149">
        <v>24904.09</v>
      </c>
      <c r="AS6" s="149">
        <v>1922.89</v>
      </c>
      <c r="AT6" s="149">
        <v>0</v>
      </c>
      <c r="AU6" s="149">
        <v>739.67</v>
      </c>
      <c r="AV6" s="149"/>
      <c r="AW6" s="149">
        <v>30392.02</v>
      </c>
      <c r="AX6" s="149"/>
      <c r="AY6" s="149">
        <v>0</v>
      </c>
      <c r="AZ6" s="149">
        <v>100</v>
      </c>
      <c r="BA6" s="149">
        <v>0</v>
      </c>
      <c r="BB6" s="149">
        <v>0</v>
      </c>
    </row>
    <row r="7" spans="1:54" x14ac:dyDescent="0.25">
      <c r="A7" s="150" t="s">
        <v>200</v>
      </c>
      <c r="B7" s="149">
        <v>20.72</v>
      </c>
      <c r="C7" s="149">
        <v>81.3</v>
      </c>
      <c r="D7" s="149">
        <v>5.2</v>
      </c>
      <c r="E7" s="149">
        <v>198110.68</v>
      </c>
      <c r="F7" s="149">
        <v>28.37</v>
      </c>
      <c r="G7" s="149">
        <v>0</v>
      </c>
      <c r="H7" s="149">
        <v>0</v>
      </c>
      <c r="I7" s="149">
        <v>0</v>
      </c>
      <c r="J7" s="149">
        <v>0</v>
      </c>
      <c r="K7" s="149">
        <v>0</v>
      </c>
      <c r="L7" s="149">
        <v>0</v>
      </c>
      <c r="M7" s="149">
        <v>0</v>
      </c>
      <c r="N7" s="149">
        <v>0</v>
      </c>
      <c r="O7" s="149">
        <v>0</v>
      </c>
      <c r="P7" s="149">
        <v>0</v>
      </c>
      <c r="Q7" s="149">
        <v>0</v>
      </c>
      <c r="R7" s="149">
        <v>0</v>
      </c>
      <c r="S7" s="149">
        <v>0</v>
      </c>
      <c r="T7" s="149">
        <v>0</v>
      </c>
      <c r="U7" s="149">
        <v>0</v>
      </c>
      <c r="V7" s="149">
        <v>0</v>
      </c>
      <c r="W7" s="149">
        <v>0</v>
      </c>
      <c r="X7" s="149">
        <v>0</v>
      </c>
      <c r="Y7" s="149">
        <v>0</v>
      </c>
      <c r="Z7" s="149">
        <v>0</v>
      </c>
      <c r="AA7" s="149">
        <v>0</v>
      </c>
      <c r="AB7" s="149">
        <v>0</v>
      </c>
      <c r="AC7" s="149">
        <v>0</v>
      </c>
      <c r="AD7" s="149"/>
      <c r="AE7" s="149">
        <v>0</v>
      </c>
      <c r="AF7" s="149">
        <v>0</v>
      </c>
      <c r="AG7" s="149">
        <v>0</v>
      </c>
      <c r="AH7" s="149"/>
      <c r="AI7" s="149">
        <v>0</v>
      </c>
      <c r="AJ7" s="149">
        <v>0</v>
      </c>
      <c r="AK7" s="149"/>
      <c r="AL7" s="149">
        <v>0</v>
      </c>
      <c r="AM7" s="149"/>
      <c r="AN7" s="149">
        <v>0</v>
      </c>
      <c r="AO7" s="149"/>
      <c r="AP7" s="149">
        <v>0</v>
      </c>
      <c r="AQ7" s="149">
        <v>29309.83</v>
      </c>
      <c r="AR7" s="149">
        <v>23837.72</v>
      </c>
      <c r="AS7" s="149">
        <v>2873.88</v>
      </c>
      <c r="AT7" s="149">
        <v>0</v>
      </c>
      <c r="AU7" s="149">
        <v>1052.9100000000001</v>
      </c>
      <c r="AV7" s="149"/>
      <c r="AW7" s="149">
        <v>29255.34</v>
      </c>
      <c r="AX7" s="149"/>
      <c r="AY7" s="149">
        <v>0</v>
      </c>
      <c r="AZ7" s="149">
        <v>57.4</v>
      </c>
      <c r="BA7" s="149">
        <v>0</v>
      </c>
      <c r="BB7" s="149">
        <v>42.6</v>
      </c>
    </row>
    <row r="8" spans="1:54" x14ac:dyDescent="0.25">
      <c r="A8" s="150" t="s">
        <v>186</v>
      </c>
      <c r="B8" s="149">
        <v>31.9</v>
      </c>
      <c r="C8" s="149">
        <v>43.4</v>
      </c>
      <c r="D8" s="149">
        <v>43.1</v>
      </c>
      <c r="E8" s="149">
        <v>203594.97</v>
      </c>
      <c r="F8" s="149">
        <v>1962.49</v>
      </c>
      <c r="G8" s="149">
        <v>34.200000000000003</v>
      </c>
      <c r="H8" s="149">
        <v>2.5</v>
      </c>
      <c r="I8" s="149">
        <v>381568.29</v>
      </c>
      <c r="J8" s="149">
        <v>1267146</v>
      </c>
      <c r="K8" s="149">
        <v>357349.46</v>
      </c>
      <c r="L8" s="149">
        <v>0</v>
      </c>
      <c r="M8" s="149">
        <v>546.6</v>
      </c>
      <c r="N8" s="149">
        <v>90.6</v>
      </c>
      <c r="O8" s="149">
        <v>5.55</v>
      </c>
      <c r="P8" s="149">
        <v>0</v>
      </c>
      <c r="Q8" s="149">
        <v>0</v>
      </c>
      <c r="R8" s="149">
        <v>0</v>
      </c>
      <c r="S8" s="149">
        <v>0</v>
      </c>
      <c r="T8" s="149">
        <v>0</v>
      </c>
      <c r="U8" s="149">
        <v>0</v>
      </c>
      <c r="V8" s="149">
        <v>0</v>
      </c>
      <c r="W8" s="149">
        <v>0</v>
      </c>
      <c r="X8" s="149">
        <v>0</v>
      </c>
      <c r="Y8" s="149">
        <v>58.77</v>
      </c>
      <c r="Z8" s="149">
        <v>0</v>
      </c>
      <c r="AA8" s="149">
        <v>51.8</v>
      </c>
      <c r="AB8" s="149">
        <v>0</v>
      </c>
      <c r="AC8" s="149">
        <v>0</v>
      </c>
      <c r="AD8" s="149"/>
      <c r="AE8" s="149">
        <v>17.36</v>
      </c>
      <c r="AF8" s="149">
        <v>1074600.3899999999</v>
      </c>
      <c r="AG8" s="149">
        <v>360.29</v>
      </c>
      <c r="AH8" s="149"/>
      <c r="AI8" s="149">
        <v>205.44</v>
      </c>
      <c r="AJ8" s="149">
        <v>705.78</v>
      </c>
      <c r="AK8" s="149"/>
      <c r="AL8" s="149">
        <v>33.979999999999997</v>
      </c>
      <c r="AM8" s="149"/>
      <c r="AN8" s="149">
        <v>79.64</v>
      </c>
      <c r="AO8" s="149"/>
      <c r="AP8" s="149">
        <v>4.01</v>
      </c>
      <c r="AQ8" s="149">
        <v>24934.52</v>
      </c>
      <c r="AR8" s="149">
        <v>20739.22</v>
      </c>
      <c r="AS8" s="149">
        <v>2403.62</v>
      </c>
      <c r="AT8" s="149">
        <v>0</v>
      </c>
      <c r="AU8" s="149">
        <v>1297</v>
      </c>
      <c r="AV8" s="149"/>
      <c r="AW8" s="149">
        <v>22218.19</v>
      </c>
      <c r="AX8" s="149"/>
      <c r="AY8" s="149">
        <v>0</v>
      </c>
      <c r="AZ8" s="149">
        <v>44.07</v>
      </c>
      <c r="BA8" s="149">
        <v>0</v>
      </c>
      <c r="BB8" s="149">
        <v>55.93</v>
      </c>
    </row>
    <row r="9" spans="1:54" x14ac:dyDescent="0.25">
      <c r="A9" s="150" t="s">
        <v>210</v>
      </c>
      <c r="B9" s="149">
        <v>66.62</v>
      </c>
      <c r="C9" s="149">
        <v>56.4</v>
      </c>
      <c r="D9" s="149">
        <v>30.1</v>
      </c>
      <c r="E9" s="149">
        <v>94911.12</v>
      </c>
      <c r="F9" s="149">
        <v>18382.330000000002</v>
      </c>
      <c r="G9" s="149">
        <v>21.1</v>
      </c>
      <c r="H9" s="149">
        <v>0.4</v>
      </c>
      <c r="I9" s="149">
        <v>614380.52</v>
      </c>
      <c r="J9" s="149">
        <v>2084118.88</v>
      </c>
      <c r="K9" s="149">
        <v>373357.17</v>
      </c>
      <c r="L9" s="149">
        <v>0</v>
      </c>
      <c r="M9" s="149">
        <v>398.5</v>
      </c>
      <c r="N9" s="149">
        <v>66.05</v>
      </c>
      <c r="O9" s="149">
        <v>4.05</v>
      </c>
      <c r="P9" s="149">
        <v>0</v>
      </c>
      <c r="Q9" s="149">
        <v>0</v>
      </c>
      <c r="R9" s="149">
        <v>0</v>
      </c>
      <c r="S9" s="149">
        <v>0</v>
      </c>
      <c r="T9" s="149">
        <v>0</v>
      </c>
      <c r="U9" s="149">
        <v>0</v>
      </c>
      <c r="V9" s="149">
        <v>0</v>
      </c>
      <c r="W9" s="149">
        <v>0</v>
      </c>
      <c r="X9" s="149">
        <v>0</v>
      </c>
      <c r="Y9" s="149">
        <v>42.85</v>
      </c>
      <c r="Z9" s="149">
        <v>0</v>
      </c>
      <c r="AA9" s="149">
        <v>37.76</v>
      </c>
      <c r="AB9" s="149">
        <v>0</v>
      </c>
      <c r="AC9" s="149">
        <v>0</v>
      </c>
      <c r="AD9" s="149"/>
      <c r="AE9" s="149">
        <v>12.66</v>
      </c>
      <c r="AF9" s="149">
        <v>470463.69</v>
      </c>
      <c r="AG9" s="149">
        <v>0</v>
      </c>
      <c r="AH9" s="149"/>
      <c r="AI9" s="149">
        <v>198.88</v>
      </c>
      <c r="AJ9" s="149">
        <v>749.42</v>
      </c>
      <c r="AK9" s="149"/>
      <c r="AL9" s="149">
        <v>26.13</v>
      </c>
      <c r="AM9" s="149"/>
      <c r="AN9" s="149">
        <v>0</v>
      </c>
      <c r="AO9" s="149"/>
      <c r="AP9" s="149">
        <v>83.26</v>
      </c>
      <c r="AQ9" s="149">
        <v>221.18</v>
      </c>
      <c r="AR9" s="149">
        <v>11961.76</v>
      </c>
      <c r="AS9" s="149">
        <v>648.51</v>
      </c>
      <c r="AT9" s="149">
        <v>0</v>
      </c>
      <c r="AU9" s="149">
        <v>242.94</v>
      </c>
      <c r="AV9" s="149"/>
      <c r="AW9" s="149">
        <v>0</v>
      </c>
      <c r="AX9" s="149"/>
      <c r="AY9" s="149">
        <v>9352.98</v>
      </c>
      <c r="AZ9" s="149">
        <v>94.58</v>
      </c>
      <c r="BA9" s="149">
        <v>0</v>
      </c>
      <c r="BB9" s="149">
        <v>5.42</v>
      </c>
    </row>
    <row r="10" spans="1:54" x14ac:dyDescent="0.25">
      <c r="A10" s="150" t="s">
        <v>1668</v>
      </c>
      <c r="B10" s="149" t="e">
        <v>#N/A</v>
      </c>
      <c r="C10" s="149">
        <v>357.69999999999993</v>
      </c>
      <c r="D10" s="149">
        <v>161.30000000000001</v>
      </c>
      <c r="E10" s="149">
        <v>861462.64</v>
      </c>
      <c r="F10" s="149">
        <v>165278.60999999999</v>
      </c>
      <c r="G10" s="149">
        <v>118.69999999999999</v>
      </c>
      <c r="H10" s="149">
        <v>5.8000000000000007</v>
      </c>
      <c r="I10" s="149">
        <v>1689445.59</v>
      </c>
      <c r="J10" s="149">
        <v>5652719.4700000007</v>
      </c>
      <c r="K10" s="149">
        <v>1445681.14</v>
      </c>
      <c r="L10" s="149">
        <v>0</v>
      </c>
      <c r="M10" s="149">
        <v>2038.3000000000002</v>
      </c>
      <c r="N10" s="149">
        <v>337.84999999999997</v>
      </c>
      <c r="O10" s="149">
        <v>20.7</v>
      </c>
      <c r="P10" s="149">
        <v>0</v>
      </c>
      <c r="Q10" s="149">
        <v>0</v>
      </c>
      <c r="R10" s="149">
        <v>0</v>
      </c>
      <c r="S10" s="149">
        <v>0</v>
      </c>
      <c r="T10" s="149">
        <v>0</v>
      </c>
      <c r="U10" s="149">
        <v>0</v>
      </c>
      <c r="V10" s="149">
        <v>0</v>
      </c>
      <c r="W10" s="149">
        <v>0</v>
      </c>
      <c r="X10" s="149">
        <v>0</v>
      </c>
      <c r="Y10" s="149">
        <v>219.16</v>
      </c>
      <c r="Z10" s="149">
        <v>0</v>
      </c>
      <c r="AA10" s="149">
        <v>193.15999999999997</v>
      </c>
      <c r="AB10" s="149">
        <v>0</v>
      </c>
      <c r="AC10" s="149">
        <v>0</v>
      </c>
      <c r="AD10" s="149"/>
      <c r="AE10" s="149">
        <v>64.739999999999995</v>
      </c>
      <c r="AF10" s="149">
        <v>3833602.2899999996</v>
      </c>
      <c r="AG10" s="149">
        <v>753.93000000000006</v>
      </c>
      <c r="AH10" s="149"/>
      <c r="AI10" s="149">
        <v>810.93999999999994</v>
      </c>
      <c r="AJ10" s="149">
        <v>2935.0699999999997</v>
      </c>
      <c r="AK10" s="149"/>
      <c r="AL10" s="149">
        <v>97.47999999999999</v>
      </c>
      <c r="AM10" s="149"/>
      <c r="AN10" s="149">
        <v>229.74</v>
      </c>
      <c r="AO10" s="149"/>
      <c r="AP10" s="149">
        <v>115.98</v>
      </c>
      <c r="AQ10" s="149">
        <v>130728.59</v>
      </c>
      <c r="AR10" s="149">
        <v>116340.76999999999</v>
      </c>
      <c r="AS10" s="149">
        <v>13648.300000000001</v>
      </c>
      <c r="AT10" s="149">
        <v>233.41</v>
      </c>
      <c r="AU10" s="149">
        <v>5421.98</v>
      </c>
      <c r="AV10" s="149"/>
      <c r="AW10" s="149">
        <v>135078.47999999998</v>
      </c>
      <c r="AX10" s="149"/>
      <c r="AY10" s="149">
        <v>11456.65</v>
      </c>
      <c r="AZ10" s="149">
        <v>496.04999999999995</v>
      </c>
      <c r="BA10" s="149">
        <v>0</v>
      </c>
      <c r="BB10" s="149">
        <v>103.95</v>
      </c>
    </row>
    <row r="11" spans="1:54" x14ac:dyDescent="0.25">
      <c r="D11" s="35"/>
      <c r="E11" s="36"/>
      <c r="F11" s="36"/>
    </row>
    <row r="12" spans="1:54" x14ac:dyDescent="0.25">
      <c r="B12" s="330" t="s">
        <v>1894</v>
      </c>
      <c r="D12" s="35"/>
      <c r="E12" s="36"/>
      <c r="F12" s="36"/>
    </row>
    <row r="13" spans="1:54" x14ac:dyDescent="0.25">
      <c r="C13" s="136" t="s">
        <v>1648</v>
      </c>
      <c r="D13" s="136" t="s">
        <v>1649</v>
      </c>
      <c r="E13" s="136" t="s">
        <v>1650</v>
      </c>
      <c r="F13" s="136" t="s">
        <v>1651</v>
      </c>
      <c r="G13" s="136" t="s">
        <v>1652</v>
      </c>
      <c r="H13" s="136" t="s">
        <v>1653</v>
      </c>
      <c r="I13" s="136" t="s">
        <v>1654</v>
      </c>
      <c r="J13" s="136" t="s">
        <v>1655</v>
      </c>
      <c r="K13" s="136" t="s">
        <v>1656</v>
      </c>
      <c r="L13" s="136" t="s">
        <v>1657</v>
      </c>
      <c r="M13" s="136" t="s">
        <v>1658</v>
      </c>
      <c r="N13" s="136" t="s">
        <v>1659</v>
      </c>
      <c r="O13" s="136" t="s">
        <v>1657</v>
      </c>
      <c r="P13" s="136" t="s">
        <v>1660</v>
      </c>
      <c r="Q13" s="137" t="s">
        <v>1661</v>
      </c>
      <c r="R13" s="136" t="s">
        <v>1662</v>
      </c>
      <c r="S13" s="136" t="s">
        <v>1663</v>
      </c>
      <c r="T13" s="136" t="s">
        <v>1664</v>
      </c>
      <c r="U13" s="136" t="s">
        <v>1665</v>
      </c>
      <c r="V13" s="136" t="s">
        <v>1666</v>
      </c>
    </row>
    <row r="14" spans="1:54" x14ac:dyDescent="0.25">
      <c r="B14" s="138" t="str">
        <f>'Biodiesel (transposta)'!DF21</f>
        <v>ADM DO BRASIL LTDA</v>
      </c>
      <c r="C14" s="139">
        <f>'Biodiesel (transposta)'!DG21</f>
        <v>33.39</v>
      </c>
      <c r="D14" s="139">
        <f>'Biodiesel (transposta)'!DH21</f>
        <v>44.9</v>
      </c>
      <c r="E14" s="140">
        <f>'Biodiesel (transposta)'!DI21</f>
        <v>7985.8258351893101</v>
      </c>
      <c r="F14" s="141">
        <f>'Biodiesel (transposta)'!DN21</f>
        <v>318133.34999999998</v>
      </c>
      <c r="G14" s="141">
        <f>'Biodiesel (transposta)'!DO21</f>
        <v>0</v>
      </c>
      <c r="H14" s="141">
        <f>'Biodiesel (transposta)'!DP21</f>
        <v>318133.34999999998</v>
      </c>
      <c r="I14" s="142">
        <f>'Biodiesel (transposta)'!DQ21</f>
        <v>1</v>
      </c>
      <c r="J14" s="140">
        <f>'Biodiesel (transposta)'!DR21</f>
        <v>0</v>
      </c>
      <c r="K14" s="140">
        <f>'Biodiesel (transposta)'!DS21</f>
        <v>0</v>
      </c>
      <c r="L14" s="140">
        <f>'Biodiesel (transposta)'!DT21</f>
        <v>0</v>
      </c>
      <c r="M14" s="140">
        <f>'Biodiesel (transposta)'!DU21</f>
        <v>0</v>
      </c>
      <c r="N14" s="140">
        <f>'Biodiesel (transposta)'!DV21</f>
        <v>0</v>
      </c>
      <c r="O14" s="140">
        <f>'Biodiesel (transposta)'!DW21</f>
        <v>0</v>
      </c>
      <c r="P14" s="140">
        <f>'Biodiesel (transposta)'!DX21</f>
        <v>0</v>
      </c>
      <c r="Q14" s="143">
        <f>'Biodiesel (transposta)'!DY21</f>
        <v>318133.34999999998</v>
      </c>
      <c r="R14" s="140">
        <f>'Biodiesel (transposta)'!DZ21</f>
        <v>358563.58</v>
      </c>
      <c r="S14" s="139">
        <f>'Biodiesel (transposta)'!EA21</f>
        <v>1.1270857959406018</v>
      </c>
      <c r="T14" s="139">
        <f>'Biodiesel (transposta)'!EB21</f>
        <v>1.1270857959406018</v>
      </c>
      <c r="U14" s="139" t="e">
        <f>'Biodiesel (transposta)'!EC21</f>
        <v>#DIV/0!</v>
      </c>
      <c r="V14" s="139">
        <f>'Biodiesel (transposta)'!ED21</f>
        <v>1.1270857959406018</v>
      </c>
    </row>
    <row r="15" spans="1:54" x14ac:dyDescent="0.25">
      <c r="B15" s="144" t="str">
        <f>'Biodiesel (transposta)'!DF22</f>
        <v>Amazonbio - Indústria e Comércio de Biodiesel da Amazônia Ltda.</v>
      </c>
      <c r="C15" s="139">
        <f>'Biodiesel (transposta)'!DG22</f>
        <v>100</v>
      </c>
      <c r="D15" s="139">
        <f>'Biodiesel (transposta)'!DH22</f>
        <v>80.400000000000006</v>
      </c>
      <c r="E15" s="140">
        <f>'Biodiesel (transposta)'!DI22</f>
        <v>197.28258706467662</v>
      </c>
      <c r="F15" s="140">
        <f>'Biodiesel (transposta)'!DN22</f>
        <v>0</v>
      </c>
      <c r="G15" s="140">
        <f>'Biodiesel (transposta)'!DO22</f>
        <v>0</v>
      </c>
      <c r="H15" s="140">
        <f>'Biodiesel (transposta)'!DP22</f>
        <v>0</v>
      </c>
      <c r="I15" s="142">
        <f>'Biodiesel (transposta)'!DQ22</f>
        <v>0</v>
      </c>
      <c r="J15" s="140">
        <f>'Biodiesel (transposta)'!DR22</f>
        <v>0</v>
      </c>
      <c r="K15" s="140">
        <f>'Biodiesel (transposta)'!DS22</f>
        <v>0</v>
      </c>
      <c r="L15" s="140">
        <f>'Biodiesel (transposta)'!DT22</f>
        <v>0</v>
      </c>
      <c r="M15" s="140">
        <f>'Biodiesel (transposta)'!DU22</f>
        <v>0</v>
      </c>
      <c r="N15" s="140">
        <f>'Biodiesel (transposta)'!DV22</f>
        <v>16269.99</v>
      </c>
      <c r="O15" s="140">
        <f>'Biodiesel (transposta)'!DW22</f>
        <v>0</v>
      </c>
      <c r="P15" s="140">
        <f>'Biodiesel (transposta)'!DX22</f>
        <v>16269.99</v>
      </c>
      <c r="Q15" s="143">
        <f>'Biodiesel (transposta)'!DY22</f>
        <v>16269.99</v>
      </c>
      <c r="R15" s="140">
        <f>'Biodiesel (transposta)'!DZ22</f>
        <v>15861.52</v>
      </c>
      <c r="S15" s="139">
        <f>'Biodiesel (transposta)'!EA22</f>
        <v>0.97489426852751604</v>
      </c>
      <c r="T15" s="139" t="e">
        <f>'Biodiesel (transposta)'!EB22</f>
        <v>#DIV/0!</v>
      </c>
      <c r="U15" s="139" t="e">
        <f>'Biodiesel (transposta)'!EC22</f>
        <v>#DIV/0!</v>
      </c>
      <c r="V15" s="139" t="e">
        <f>'Biodiesel (transposta)'!ED22</f>
        <v>#DIV/0!</v>
      </c>
    </row>
    <row r="16" spans="1:54" x14ac:dyDescent="0.25">
      <c r="B16" s="138" t="str">
        <f>'Biodiesel (transposta)'!DF23</f>
        <v>Bocchi Indústria e Comércio de Cereais Ltda</v>
      </c>
      <c r="C16" s="139" t="e">
        <f>'Biodiesel (transposta)'!DG23</f>
        <v>#N/A</v>
      </c>
      <c r="D16" s="139">
        <f>'Biodiesel (transposta)'!DH23</f>
        <v>50.7</v>
      </c>
      <c r="E16" s="140">
        <f>'Biodiesel (transposta)'!DI23</f>
        <v>1160.5224852071005</v>
      </c>
      <c r="F16" s="141">
        <f>'Biodiesel (transposta)'!DN23</f>
        <v>46712.52</v>
      </c>
      <c r="G16" s="141">
        <f>'Biodiesel (transposta)'!DO23</f>
        <v>1865.64</v>
      </c>
      <c r="H16" s="141">
        <f>'Biodiesel (transposta)'!DP23</f>
        <v>48578.159999999996</v>
      </c>
      <c r="I16" s="142">
        <f>'Biodiesel (transposta)'!DQ23</f>
        <v>0.9024444389538604</v>
      </c>
      <c r="J16" s="140">
        <f>'Biodiesel (transposta)'!DR23</f>
        <v>0</v>
      </c>
      <c r="K16" s="140">
        <f>'Biodiesel (transposta)'!DS23</f>
        <v>0</v>
      </c>
      <c r="L16" s="140">
        <f>'Biodiesel (transposta)'!DT23</f>
        <v>0</v>
      </c>
      <c r="M16" s="140">
        <f>'Biodiesel (transposta)'!DU23</f>
        <v>0</v>
      </c>
      <c r="N16" s="140">
        <f>'Biodiesel (transposta)'!DV23</f>
        <v>5251.37</v>
      </c>
      <c r="O16" s="140">
        <f>'Biodiesel (transposta)'!DW23</f>
        <v>0</v>
      </c>
      <c r="P16" s="140">
        <f>'Biodiesel (transposta)'!DX23</f>
        <v>5251.37</v>
      </c>
      <c r="Q16" s="143">
        <f>'Biodiesel (transposta)'!DY23</f>
        <v>53829.53</v>
      </c>
      <c r="R16" s="140">
        <f>'Biodiesel (transposta)'!DZ23</f>
        <v>58838.49</v>
      </c>
      <c r="S16" s="139">
        <f>'Biodiesel (transposta)'!EA23</f>
        <v>1.0930522707517603</v>
      </c>
      <c r="T16" s="139">
        <f>'Biodiesel (transposta)'!EB23</f>
        <v>1.2595871513675563</v>
      </c>
      <c r="U16" s="139">
        <f>'Biodiesel (transposta)'!EC23</f>
        <v>31.537965523895281</v>
      </c>
      <c r="V16" s="139">
        <f>'Biodiesel (transposta)'!ED23</f>
        <v>1.2112128166237668</v>
      </c>
    </row>
    <row r="17" spans="2:22" x14ac:dyDescent="0.25">
      <c r="B17" s="138" t="str">
        <f>'Biodiesel (transposta)'!DF24</f>
        <v>BSBIOS  Indústria  e  Comércio  de  Biodiesel  Sul  Brasil  Ltda - Marialva/PR</v>
      </c>
      <c r="C17" s="139">
        <f>'Biodiesel (transposta)'!DG24</f>
        <v>39.590000000000003</v>
      </c>
      <c r="D17" s="139">
        <f>'Biodiesel (transposta)'!DH24</f>
        <v>81</v>
      </c>
      <c r="E17" s="140">
        <f>'Biodiesel (transposta)'!DI24</f>
        <v>3342.2666666666664</v>
      </c>
      <c r="F17" s="141">
        <f>'Biodiesel (transposta)'!DN24</f>
        <v>0</v>
      </c>
      <c r="G17" s="141">
        <f>'Biodiesel (transposta)'!DO24</f>
        <v>143039.78</v>
      </c>
      <c r="H17" s="141">
        <f>'Biodiesel (transposta)'!DP24</f>
        <v>143039.78</v>
      </c>
      <c r="I17" s="142">
        <f>'Biodiesel (transposta)'!DQ24</f>
        <v>0.57845079041919989</v>
      </c>
      <c r="J17" s="140">
        <f>'Biodiesel (transposta)'!DR24</f>
        <v>0</v>
      </c>
      <c r="K17" s="140">
        <f>'Biodiesel (transposta)'!DS24</f>
        <v>3418.56</v>
      </c>
      <c r="L17" s="140">
        <f>'Biodiesel (transposta)'!DT24</f>
        <v>0</v>
      </c>
      <c r="M17" s="140">
        <f>'Biodiesel (transposta)'!DU24</f>
        <v>0</v>
      </c>
      <c r="N17" s="140">
        <f>'Biodiesel (transposta)'!DV24</f>
        <v>100822.47</v>
      </c>
      <c r="O17" s="140">
        <f>'Biodiesel (transposta)'!DW24</f>
        <v>0</v>
      </c>
      <c r="P17" s="140">
        <f>'Biodiesel (transposta)'!DX24</f>
        <v>104241.03</v>
      </c>
      <c r="Q17" s="143">
        <f>'Biodiesel (transposta)'!DY24</f>
        <v>247280.81</v>
      </c>
      <c r="R17" s="140">
        <f>'Biodiesel (transposta)'!DZ24</f>
        <v>270723.59999999998</v>
      </c>
      <c r="S17" s="139">
        <f>'Biodiesel (transposta)'!EA24</f>
        <v>1.0948023018850512</v>
      </c>
      <c r="T17" s="139" t="e">
        <f>'Biodiesel (transposta)'!EB24</f>
        <v>#DIV/0!</v>
      </c>
      <c r="U17" s="139">
        <f>'Biodiesel (transposta)'!EC24</f>
        <v>1.8926455283977643</v>
      </c>
      <c r="V17" s="139">
        <f>'Biodiesel (transposta)'!ED24</f>
        <v>1.8926455283977643</v>
      </c>
    </row>
    <row r="18" spans="2:22" x14ac:dyDescent="0.25">
      <c r="B18" s="138" t="str">
        <f>'Biodiesel (transposta)'!DF25</f>
        <v>BSBIOS Indústria e Comércio de Biodiesel Sul Brasil SA - Passo Fundo / RS</v>
      </c>
      <c r="C18" s="139">
        <f>'Biodiesel (transposta)'!DG25</f>
        <v>20.72</v>
      </c>
      <c r="D18" s="139">
        <f>'Biodiesel (transposta)'!DH25</f>
        <v>81.3</v>
      </c>
      <c r="E18" s="140">
        <f>'Biodiesel (transposta)'!DI25</f>
        <v>3387.6436654366544</v>
      </c>
      <c r="F18" s="141">
        <f>'Biodiesel (transposta)'!DN25</f>
        <v>198110.68</v>
      </c>
      <c r="G18" s="141">
        <f>'Biodiesel (transposta)'!DO25</f>
        <v>28.37</v>
      </c>
      <c r="H18" s="141">
        <f>'Biodiesel (transposta)'!DP25</f>
        <v>198139.05</v>
      </c>
      <c r="I18" s="142">
        <f>'Biodiesel (transposta)'!DQ25</f>
        <v>0.78703311640233498</v>
      </c>
      <c r="J18" s="140">
        <f>'Biodiesel (transposta)'!DR25</f>
        <v>0</v>
      </c>
      <c r="K18" s="140">
        <f>'Biodiesel (transposta)'!DS25</f>
        <v>0</v>
      </c>
      <c r="L18" s="140">
        <f>'Biodiesel (transposta)'!DT25</f>
        <v>0</v>
      </c>
      <c r="M18" s="140">
        <f>'Biodiesel (transposta)'!DU25</f>
        <v>0</v>
      </c>
      <c r="N18" s="140">
        <f>'Biodiesel (transposta)'!DV25</f>
        <v>53615.35</v>
      </c>
      <c r="O18" s="140">
        <f>'Biodiesel (transposta)'!DW25</f>
        <v>0</v>
      </c>
      <c r="P18" s="140">
        <f>'Biodiesel (transposta)'!DX25</f>
        <v>53615.35</v>
      </c>
      <c r="Q18" s="143">
        <f>'Biodiesel (transposta)'!DY25</f>
        <v>251754.4</v>
      </c>
      <c r="R18" s="140">
        <f>'Biodiesel (transposta)'!DZ25</f>
        <v>275415.43</v>
      </c>
      <c r="S18" s="139">
        <f>'Biodiesel (transposta)'!EA25</f>
        <v>1.0939845738545186</v>
      </c>
      <c r="T18" s="139">
        <f>'Biodiesel (transposta)'!EB25</f>
        <v>1.3902099069065836</v>
      </c>
      <c r="U18" s="139">
        <f>'Biodiesel (transposta)'!EC25</f>
        <v>9707.9813182939724</v>
      </c>
      <c r="V18" s="139">
        <f>'Biodiesel (transposta)'!ED25</f>
        <v>1.3900108534890019</v>
      </c>
    </row>
    <row r="19" spans="2:22" x14ac:dyDescent="0.25">
      <c r="B19" s="138" t="str">
        <f>'Biodiesel (transposta)'!DF26</f>
        <v>COFCO INTERNATIONAL GRAINS LTDA</v>
      </c>
      <c r="C19" s="139">
        <f>'Biodiesel (transposta)'!DG26</f>
        <v>31.9</v>
      </c>
      <c r="D19" s="139">
        <f>'Biodiesel (transposta)'!DH26</f>
        <v>43.4</v>
      </c>
      <c r="E19" s="140">
        <f>'Biodiesel (transposta)'!DI26</f>
        <v>5311.6182027649775</v>
      </c>
      <c r="F19" s="141">
        <f>'Biodiesel (transposta)'!DN26</f>
        <v>203594.97</v>
      </c>
      <c r="G19" s="141">
        <f>'Biodiesel (transposta)'!DO26</f>
        <v>1962.49</v>
      </c>
      <c r="H19" s="141">
        <f>'Biodiesel (transposta)'!DP26</f>
        <v>205557.46</v>
      </c>
      <c r="I19" s="142">
        <f>'Biodiesel (transposta)'!DQ26</f>
        <v>0.90161719824037734</v>
      </c>
      <c r="J19" s="140">
        <f>'Biodiesel (transposta)'!DR26</f>
        <v>0</v>
      </c>
      <c r="K19" s="140">
        <f>'Biodiesel (transposta)'!DS26</f>
        <v>6160.06</v>
      </c>
      <c r="L19" s="140">
        <f>'Biodiesel (transposta)'!DT26</f>
        <v>0</v>
      </c>
      <c r="M19" s="140">
        <f>'Biodiesel (transposta)'!DU26</f>
        <v>0</v>
      </c>
      <c r="N19" s="140">
        <f>'Biodiesel (transposta)'!DV26</f>
        <v>16269.99</v>
      </c>
      <c r="O19" s="140">
        <f>'Biodiesel (transposta)'!DW26</f>
        <v>0</v>
      </c>
      <c r="P19" s="140">
        <f>'Biodiesel (transposta)'!DX26</f>
        <v>22430.05</v>
      </c>
      <c r="Q19" s="143">
        <f>'Biodiesel (transposta)'!DY26</f>
        <v>227987.50999999998</v>
      </c>
      <c r="R19" s="140">
        <f>'Biodiesel (transposta)'!DZ26</f>
        <v>230524.23</v>
      </c>
      <c r="S19" s="139">
        <f>'Biodiesel (transposta)'!EA26</f>
        <v>1.0111265744338365</v>
      </c>
      <c r="T19" s="139">
        <f>'Biodiesel (transposta)'!EB26</f>
        <v>1.1322687883693787</v>
      </c>
      <c r="U19" s="139">
        <f>'Biodiesel (transposta)'!EC26</f>
        <v>117.46517434483744</v>
      </c>
      <c r="V19" s="139">
        <f>'Biodiesel (transposta)'!ED26</f>
        <v>1.1214588368624521</v>
      </c>
    </row>
    <row r="20" spans="2:22" x14ac:dyDescent="0.25">
      <c r="B20" s="144" t="str">
        <f>'Biodiesel (transposta)'!DF27</f>
        <v>Delta Biocombustíveis Indústria e Comércio Ltda.</v>
      </c>
      <c r="C20" s="139">
        <f>'Biodiesel (transposta)'!DG27</f>
        <v>45.85</v>
      </c>
      <c r="D20" s="139">
        <f>'Biodiesel (transposta)'!DH27</f>
        <v>81.2</v>
      </c>
      <c r="E20" s="140">
        <f>'Biodiesel (transposta)'!DI27</f>
        <v>1280.9187192118227</v>
      </c>
      <c r="F20" s="140">
        <f>'Biodiesel (transposta)'!DN27</f>
        <v>0</v>
      </c>
      <c r="G20" s="140">
        <f>'Biodiesel (transposta)'!DO27</f>
        <v>50872.160000000003</v>
      </c>
      <c r="H20" s="140">
        <f>'Biodiesel (transposta)'!DP27</f>
        <v>50872.160000000003</v>
      </c>
      <c r="I20" s="142">
        <f>'Biodiesel (transposta)'!DQ27</f>
        <v>0.52801385336597395</v>
      </c>
      <c r="J20" s="140">
        <f>'Biodiesel (transposta)'!DR27</f>
        <v>0</v>
      </c>
      <c r="K20" s="140">
        <f>'Biodiesel (transposta)'!DS27</f>
        <v>229.58</v>
      </c>
      <c r="L20" s="140">
        <f>'Biodiesel (transposta)'!DT27</f>
        <v>0</v>
      </c>
      <c r="M20" s="140">
        <f>'Biodiesel (transposta)'!DU27</f>
        <v>11236.77</v>
      </c>
      <c r="N20" s="140">
        <f>'Biodiesel (transposta)'!DV27</f>
        <v>32535.17</v>
      </c>
      <c r="O20" s="140">
        <f>'Biodiesel (transposta)'!DW27</f>
        <v>1472.58</v>
      </c>
      <c r="P20" s="140">
        <f>'Biodiesel (transposta)'!DX27</f>
        <v>45474.1</v>
      </c>
      <c r="Q20" s="143">
        <f>'Biodiesel (transposta)'!DY27</f>
        <v>96346.260000000009</v>
      </c>
      <c r="R20" s="140">
        <f>'Biodiesel (transposta)'!DZ27</f>
        <v>104010.6</v>
      </c>
      <c r="S20" s="139">
        <f>'Biodiesel (transposta)'!EA27</f>
        <v>1.0795499482802964</v>
      </c>
      <c r="T20" s="139" t="e">
        <f>'Biodiesel (transposta)'!EB27</f>
        <v>#DIV/0!</v>
      </c>
      <c r="U20" s="139">
        <f>'Biodiesel (transposta)'!EC27</f>
        <v>2.0445485310629623</v>
      </c>
      <c r="V20" s="139">
        <f>'Biodiesel (transposta)'!ED27</f>
        <v>2.0445485310629623</v>
      </c>
    </row>
    <row r="21" spans="2:22" x14ac:dyDescent="0.25">
      <c r="B21" s="144" t="str">
        <f>'Biodiesel (transposta)'!DF28</f>
        <v>POTENCIAL BIODIESEL LTDA</v>
      </c>
      <c r="C21" s="139">
        <f>'Biodiesel (transposta)'!DG28</f>
        <v>25.66</v>
      </c>
      <c r="D21" s="139">
        <f>'Biodiesel (transposta)'!DH28</f>
        <v>80.900000000000006</v>
      </c>
      <c r="E21" s="140">
        <f>'Biodiesel (transposta)'!DI28</f>
        <v>4038.6951792336213</v>
      </c>
      <c r="F21" s="140">
        <f>'Biodiesel (transposta)'!DN28</f>
        <v>0</v>
      </c>
      <c r="G21" s="140">
        <f>'Biodiesel (transposta)'!DO28</f>
        <v>215032.83</v>
      </c>
      <c r="H21" s="140">
        <f>'Biodiesel (transposta)'!DP28</f>
        <v>215032.83</v>
      </c>
      <c r="I21" s="142">
        <f>'Biodiesel (transposta)'!DQ28</f>
        <v>0.72775947018264542</v>
      </c>
      <c r="J21" s="140">
        <f>'Biodiesel (transposta)'!DR28</f>
        <v>0</v>
      </c>
      <c r="K21" s="140">
        <f>'Biodiesel (transposta)'!DS28</f>
        <v>1483.65</v>
      </c>
      <c r="L21" s="140">
        <f>'Biodiesel (transposta)'!DT28</f>
        <v>0</v>
      </c>
      <c r="M21" s="140">
        <f>'Biodiesel (transposta)'!DU28</f>
        <v>2264.8200000000002</v>
      </c>
      <c r="N21" s="140">
        <f>'Biodiesel (transposta)'!DV28</f>
        <v>76691.09</v>
      </c>
      <c r="O21" s="140">
        <f>'Biodiesel (transposta)'!DW28</f>
        <v>0</v>
      </c>
      <c r="P21" s="140">
        <f>'Biodiesel (transposta)'!DX28</f>
        <v>80439.56</v>
      </c>
      <c r="Q21" s="143">
        <f>'Biodiesel (transposta)'!DY28</f>
        <v>295472.39</v>
      </c>
      <c r="R21" s="140">
        <f>'Biodiesel (transposta)'!DZ28</f>
        <v>326730.44</v>
      </c>
      <c r="S21" s="139">
        <f>'Biodiesel (transposta)'!EA28</f>
        <v>1.1057900875272981</v>
      </c>
      <c r="T21" s="139" t="e">
        <f>'Biodiesel (transposta)'!EB28</f>
        <v>#DIV/0!</v>
      </c>
      <c r="U21" s="139">
        <f>'Biodiesel (transposta)'!EC28</f>
        <v>1.5194444494824348</v>
      </c>
      <c r="V21" s="139">
        <f>'Biodiesel (transposta)'!ED28</f>
        <v>1.5194444494824348</v>
      </c>
    </row>
    <row r="22" spans="2:22" x14ac:dyDescent="0.25">
      <c r="B22" s="138" t="str">
        <f>'Biodiesel (transposta)'!DF29</f>
        <v>Três Tentos Agroindustrial S.A.</v>
      </c>
      <c r="C22" s="139">
        <f>'Biodiesel (transposta)'!DG29</f>
        <v>66.62</v>
      </c>
      <c r="D22" s="139">
        <f>'Biodiesel (transposta)'!DH29</f>
        <v>56.4</v>
      </c>
      <c r="E22" s="140">
        <f>'Biodiesel (transposta)'!DI29</f>
        <v>2286.4209219858158</v>
      </c>
      <c r="F22" s="141">
        <f>'Biodiesel (transposta)'!DN29</f>
        <v>94911.12</v>
      </c>
      <c r="G22" s="141">
        <f>'Biodiesel (transposta)'!DO29</f>
        <v>18382.330000000002</v>
      </c>
      <c r="H22" s="141">
        <f>'Biodiesel (transposta)'!DP29</f>
        <v>113293.45</v>
      </c>
      <c r="I22" s="142">
        <f>'Biodiesel (transposta)'!DQ29</f>
        <v>0.99586783252349564</v>
      </c>
      <c r="J22" s="140">
        <f>'Biodiesel (transposta)'!DR29</f>
        <v>0</v>
      </c>
      <c r="K22" s="140">
        <f>'Biodiesel (transposta)'!DS29</f>
        <v>0</v>
      </c>
      <c r="L22" s="140">
        <f>'Biodiesel (transposta)'!DT29</f>
        <v>0</v>
      </c>
      <c r="M22" s="140">
        <f>'Biodiesel (transposta)'!DU29</f>
        <v>0</v>
      </c>
      <c r="N22" s="140">
        <f>'Biodiesel (transposta)'!DV29</f>
        <v>470.09</v>
      </c>
      <c r="O22" s="140">
        <f>'Biodiesel (transposta)'!DW29</f>
        <v>0</v>
      </c>
      <c r="P22" s="140">
        <f>'Biodiesel (transposta)'!DX29</f>
        <v>470.09</v>
      </c>
      <c r="Q22" s="143">
        <f>'Biodiesel (transposta)'!DY29</f>
        <v>113763.54</v>
      </c>
      <c r="R22" s="140">
        <f>'Biodiesel (transposta)'!DZ29</f>
        <v>128954.14</v>
      </c>
      <c r="S22" s="139">
        <f>'Biodiesel (transposta)'!EA29</f>
        <v>1.1335278420485158</v>
      </c>
      <c r="T22" s="139">
        <f>'Biodiesel (transposta)'!EB29</f>
        <v>1.3586831553562955</v>
      </c>
      <c r="U22" s="139">
        <f>'Biodiesel (transposta)'!EC29</f>
        <v>7.0151139708622345</v>
      </c>
      <c r="V22" s="139">
        <f>'Biodiesel (transposta)'!ED29</f>
        <v>1.1382312040104703</v>
      </c>
    </row>
    <row r="23" spans="2:22" x14ac:dyDescent="0.25">
      <c r="B23" s="144" t="str">
        <f>'Biodiesel (transposta)'!DF30</f>
        <v>BIOCAMP INDUSTRIA E COMERCIO DE IMPORTAÇÃO E EXPORTAÇÃO DE BIODIESEL LTDA</v>
      </c>
      <c r="C23" s="139" t="e">
        <f>'Biodiesel (transposta)'!DG30</f>
        <v>#N/A</v>
      </c>
      <c r="D23" s="139">
        <f>'Biodiesel (transposta)'!DH30</f>
        <v>80.400000000000006</v>
      </c>
      <c r="E23" s="140">
        <f>'Biodiesel (transposta)'!DI30</f>
        <v>1266.1457711442786</v>
      </c>
      <c r="F23" s="140">
        <f>'Biodiesel (transposta)'!DN30</f>
        <v>0</v>
      </c>
      <c r="G23" s="140">
        <f>'Biodiesel (transposta)'!DO30</f>
        <v>24742.42</v>
      </c>
      <c r="H23" s="140">
        <f>'Biodiesel (transposta)'!DP30</f>
        <v>24742.42</v>
      </c>
      <c r="I23" s="142">
        <f>'Biodiesel (transposta)'!DQ30</f>
        <v>0.25824195551658996</v>
      </c>
      <c r="J23" s="140">
        <f>'Biodiesel (transposta)'!DR30</f>
        <v>0</v>
      </c>
      <c r="K23" s="140">
        <f>'Biodiesel (transposta)'!DS30</f>
        <v>21487.919999999998</v>
      </c>
      <c r="L23" s="140">
        <f>'Biodiesel (transposta)'!DT30</f>
        <v>39.22</v>
      </c>
      <c r="M23" s="140">
        <f>'Biodiesel (transposta)'!DU30</f>
        <v>0</v>
      </c>
      <c r="N23" s="140">
        <f>'Biodiesel (transposta)'!DV30</f>
        <v>48871.16</v>
      </c>
      <c r="O23" s="140">
        <f>'Biodiesel (transposta)'!DW30</f>
        <v>670.28</v>
      </c>
      <c r="P23" s="140">
        <f>'Biodiesel (transposta)'!DX30</f>
        <v>71068.58</v>
      </c>
      <c r="Q23" s="143">
        <f>'Biodiesel (transposta)'!DY30</f>
        <v>95811</v>
      </c>
      <c r="R23" s="140">
        <f>'Biodiesel (transposta)'!DZ30</f>
        <v>101798.12</v>
      </c>
      <c r="S23" s="139">
        <f>'Biodiesel (transposta)'!EA30</f>
        <v>1.0624888582730583</v>
      </c>
      <c r="T23" s="139" t="e">
        <f>'Biodiesel (transposta)'!EB30</f>
        <v>#DIV/0!</v>
      </c>
      <c r="U23" s="139">
        <f>'Biodiesel (transposta)'!EC30</f>
        <v>4.1143154145794956</v>
      </c>
      <c r="V23" s="139">
        <f>'Biodiesel (transposta)'!ED30</f>
        <v>4.1143154145794956</v>
      </c>
    </row>
    <row r="24" spans="2:22" x14ac:dyDescent="0.25">
      <c r="B24" s="144" t="str">
        <f>'Biodiesel (transposta)'!DF31</f>
        <v>OLFAR S.A.- ALIMENTO E ENERGIA</v>
      </c>
      <c r="C24" s="139">
        <f>'Biodiesel (transposta)'!DG31</f>
        <v>99.74</v>
      </c>
      <c r="D24" s="139">
        <f>'Biodiesel (transposta)'!DH31</f>
        <v>80.8</v>
      </c>
      <c r="E24" s="140">
        <f>'Biodiesel (transposta)'!DI31</f>
        <v>978.95544554455455</v>
      </c>
      <c r="F24" s="140">
        <f>'Biodiesel (transposta)'!DN31</f>
        <v>0</v>
      </c>
      <c r="G24" s="140">
        <f>'Biodiesel (transposta)'!DO31</f>
        <v>0</v>
      </c>
      <c r="H24" s="140">
        <f>'Biodiesel (transposta)'!DP31</f>
        <v>0</v>
      </c>
      <c r="I24" s="142">
        <f>'Biodiesel (transposta)'!DQ31</f>
        <v>0</v>
      </c>
      <c r="J24" s="140">
        <f>'Biodiesel (transposta)'!DR31</f>
        <v>0</v>
      </c>
      <c r="K24" s="140">
        <f>'Biodiesel (transposta)'!DS31</f>
        <v>0</v>
      </c>
      <c r="L24" s="140">
        <f>'Biodiesel (transposta)'!DT31</f>
        <v>0</v>
      </c>
      <c r="M24" s="140">
        <f>'Biodiesel (transposta)'!DU31</f>
        <v>32295.89</v>
      </c>
      <c r="N24" s="140">
        <f>'Biodiesel (transposta)'!DV31</f>
        <v>42249.8</v>
      </c>
      <c r="O24" s="140">
        <f>'Biodiesel (transposta)'!DW31</f>
        <v>1255.6600000000001</v>
      </c>
      <c r="P24" s="140">
        <f>'Biodiesel (transposta)'!DX31</f>
        <v>75801.350000000006</v>
      </c>
      <c r="Q24" s="143">
        <f>'Biodiesel (transposta)'!DY31</f>
        <v>75801.350000000006</v>
      </c>
      <c r="R24" s="140">
        <f>'Biodiesel (transposta)'!DZ31</f>
        <v>79099.600000000006</v>
      </c>
      <c r="S24" s="139">
        <f>'Biodiesel (transposta)'!EA31</f>
        <v>1.0435117580359716</v>
      </c>
      <c r="T24" s="139" t="e">
        <f>'Biodiesel (transposta)'!EB31</f>
        <v>#DIV/0!</v>
      </c>
      <c r="U24" s="139" t="e">
        <f>'Biodiesel (transposta)'!EC31</f>
        <v>#DIV/0!</v>
      </c>
      <c r="V24" s="139" t="e">
        <f>'Biodiesel (transposta)'!ED31</f>
        <v>#DIV/0!</v>
      </c>
    </row>
    <row r="25" spans="2:22" x14ac:dyDescent="0.25">
      <c r="B25" s="144" t="str">
        <f>'Biodiesel (transposta)'!DF32</f>
        <v>JBS BIODIESEL</v>
      </c>
      <c r="C25" s="139">
        <f>'Biodiesel (transposta)'!DG32</f>
        <v>92.57</v>
      </c>
      <c r="D25" s="139">
        <f>'Biodiesel (transposta)'!DH32</f>
        <v>79.599999999999994</v>
      </c>
      <c r="E25" s="140">
        <f>'Biodiesel (transposta)'!DI32</f>
        <v>1960.4033919597989</v>
      </c>
      <c r="F25" s="140">
        <f>'Biodiesel (transposta)'!DN32</f>
        <v>0</v>
      </c>
      <c r="G25" s="140">
        <f>'Biodiesel (transposta)'!DO32</f>
        <v>8525.01</v>
      </c>
      <c r="H25" s="140">
        <f>'Biodiesel (transposta)'!DP32</f>
        <v>8525.01</v>
      </c>
      <c r="I25" s="142">
        <f>'Biodiesel (transposta)'!DQ32</f>
        <v>5.9261761290846864E-2</v>
      </c>
      <c r="J25" s="140">
        <f>'Biodiesel (transposta)'!DR32</f>
        <v>40.47</v>
      </c>
      <c r="K25" s="140">
        <f>'Biodiesel (transposta)'!DS32</f>
        <v>1408.76</v>
      </c>
      <c r="L25" s="140">
        <f>'Biodiesel (transposta)'!DT32</f>
        <v>395.34</v>
      </c>
      <c r="M25" s="140">
        <f>'Biodiesel (transposta)'!DU32</f>
        <v>32024.17</v>
      </c>
      <c r="N25" s="140">
        <f>'Biodiesel (transposta)'!DV32</f>
        <v>83642.37</v>
      </c>
      <c r="O25" s="140">
        <f>'Biodiesel (transposta)'!DW32</f>
        <v>17817.349999999999</v>
      </c>
      <c r="P25" s="140">
        <f>'Biodiesel (transposta)'!DX32</f>
        <v>135328.46</v>
      </c>
      <c r="Q25" s="143">
        <f>'Biodiesel (transposta)'!DY32</f>
        <v>143853.47</v>
      </c>
      <c r="R25" s="140">
        <f>'Biodiesel (transposta)'!DZ32</f>
        <v>156048.10999999999</v>
      </c>
      <c r="S25" s="139">
        <f>'Biodiesel (transposta)'!EA32</f>
        <v>1.0847712606445989</v>
      </c>
      <c r="T25" s="139" t="e">
        <f>'Biodiesel (transposta)'!EB32</f>
        <v>#DIV/0!</v>
      </c>
      <c r="U25" s="139">
        <f>'Biodiesel (transposta)'!EC32</f>
        <v>18.304742164525319</v>
      </c>
      <c r="V25" s="139">
        <f>'Biodiesel (transposta)'!ED32</f>
        <v>18.304742164525319</v>
      </c>
    </row>
    <row r="26" spans="2:22" x14ac:dyDescent="0.25">
      <c r="B26" s="144" t="str">
        <f>'Biodiesel (transposta)'!DF33</f>
        <v>Petrobras Biocombustível AS - Usina de Candeias - BA</v>
      </c>
      <c r="C26" s="139">
        <f>'Biodiesel (transposta)'!DG33</f>
        <v>22.56</v>
      </c>
      <c r="D26" s="139">
        <f>'Biodiesel (transposta)'!DH33</f>
        <v>79.3</v>
      </c>
      <c r="E26" s="140">
        <f>'Biodiesel (transposta)'!DI33</f>
        <v>2389.0706179066833</v>
      </c>
      <c r="F26" s="140">
        <f>'Biodiesel (transposta)'!DN33</f>
        <v>0</v>
      </c>
      <c r="G26" s="140">
        <f>'Biodiesel (transposta)'!DO33</f>
        <v>52245.120000000003</v>
      </c>
      <c r="H26" s="140">
        <f>'Biodiesel (transposta)'!DP33</f>
        <v>52245.120000000003</v>
      </c>
      <c r="I26" s="142">
        <f>'Biodiesel (transposta)'!DQ33</f>
        <v>0.31419435358351233</v>
      </c>
      <c r="J26" s="140">
        <f>'Biodiesel (transposta)'!DR33</f>
        <v>10002.92</v>
      </c>
      <c r="K26" s="140">
        <f>'Biodiesel (transposta)'!DS33</f>
        <v>12911.91</v>
      </c>
      <c r="L26" s="140">
        <f>'Biodiesel (transposta)'!DT33</f>
        <v>53636.87</v>
      </c>
      <c r="M26" s="140">
        <f>'Biodiesel (transposta)'!DU33</f>
        <v>403.29</v>
      </c>
      <c r="N26" s="140">
        <f>'Biodiesel (transposta)'!DV33</f>
        <v>37082.699999999997</v>
      </c>
      <c r="O26" s="140">
        <f>'Biodiesel (transposta)'!DW33</f>
        <v>0</v>
      </c>
      <c r="P26" s="140">
        <f>'Biodiesel (transposta)'!DX33</f>
        <v>114037.69</v>
      </c>
      <c r="Q26" s="143">
        <f>'Biodiesel (transposta)'!DY33</f>
        <v>166282.81</v>
      </c>
      <c r="R26" s="140">
        <f>'Biodiesel (transposta)'!DZ33</f>
        <v>189453.3</v>
      </c>
      <c r="S26" s="139">
        <f>'Biodiesel (transposta)'!EA33</f>
        <v>1.1393438684371522</v>
      </c>
      <c r="T26" s="139" t="e">
        <f>'Biodiesel (transposta)'!EB33</f>
        <v>#DIV/0!</v>
      </c>
      <c r="U26" s="139">
        <f>'Biodiesel (transposta)'!EC33</f>
        <v>3.6262391587960745</v>
      </c>
      <c r="V26" s="139">
        <f>'Biodiesel (transposta)'!ED33</f>
        <v>3.6262391587960745</v>
      </c>
    </row>
    <row r="27" spans="2:22" x14ac:dyDescent="0.25">
      <c r="B27" s="144" t="str">
        <f>'Biodiesel (transposta)'!DF34</f>
        <v>Petrobras Biocombustível AS - Usina de Montes Claros - MG</v>
      </c>
      <c r="C27" s="139">
        <f>'Biodiesel (transposta)'!DG34</f>
        <v>51.84</v>
      </c>
      <c r="D27" s="139">
        <f>'Biodiesel (transposta)'!DH34</f>
        <v>76.8</v>
      </c>
      <c r="E27" s="140">
        <f>'Biodiesel (transposta)'!DI34</f>
        <v>1670.3294270833335</v>
      </c>
      <c r="F27" s="140">
        <f>'Biodiesel (transposta)'!DN34</f>
        <v>0</v>
      </c>
      <c r="G27" s="140">
        <f>'Biodiesel (transposta)'!DO34</f>
        <v>9259.43</v>
      </c>
      <c r="H27" s="140">
        <f>'Biodiesel (transposta)'!DP34</f>
        <v>9259.43</v>
      </c>
      <c r="I27" s="142">
        <f>'Biodiesel (transposta)'!DQ34</f>
        <v>8.242232219338054E-2</v>
      </c>
      <c r="J27" s="140">
        <f>'Biodiesel (transposta)'!DR34</f>
        <v>0</v>
      </c>
      <c r="K27" s="140">
        <f>'Biodiesel (transposta)'!DS34</f>
        <v>1598.37</v>
      </c>
      <c r="L27" s="140">
        <f>'Biodiesel (transposta)'!DT34</f>
        <v>43153.69</v>
      </c>
      <c r="M27" s="140">
        <f>'Biodiesel (transposta)'!DU34</f>
        <v>310</v>
      </c>
      <c r="N27" s="140">
        <f>'Biodiesel (transposta)'!DV34</f>
        <v>58019.8</v>
      </c>
      <c r="O27" s="140">
        <f>'Biodiesel (transposta)'!DW34</f>
        <v>0</v>
      </c>
      <c r="P27" s="140">
        <f>'Biodiesel (transposta)'!DX34</f>
        <v>103081.86000000002</v>
      </c>
      <c r="Q27" s="143">
        <f>'Biodiesel (transposta)'!DY34</f>
        <v>112341.29000000001</v>
      </c>
      <c r="R27" s="140">
        <f>'Biodiesel (transposta)'!DZ34</f>
        <v>128281.3</v>
      </c>
      <c r="S27" s="139">
        <f>'Biodiesel (transposta)'!EA34</f>
        <v>1.1418891486825546</v>
      </c>
      <c r="T27" s="139" t="e">
        <f>'Biodiesel (transposta)'!EB34</f>
        <v>#DIV/0!</v>
      </c>
      <c r="U27" s="139">
        <f>'Biodiesel (transposta)'!EC34</f>
        <v>13.854124929936292</v>
      </c>
      <c r="V27" s="139">
        <f>'Biodiesel (transposta)'!ED34</f>
        <v>13.854124929936292</v>
      </c>
    </row>
    <row r="28" spans="2:22" x14ac:dyDescent="0.25">
      <c r="B28" s="144" t="str">
        <f>'Biodiesel (transposta)'!DF35</f>
        <v>Oleoplan S.A. Óleos Vegetais Planalto</v>
      </c>
      <c r="C28" s="139">
        <f>'Biodiesel (transposta)'!DG35</f>
        <v>37.17</v>
      </c>
      <c r="D28" s="139">
        <f>'Biodiesel (transposta)'!DH35</f>
        <v>81.2</v>
      </c>
      <c r="E28" s="140">
        <f>'Biodiesel (transposta)'!DI35</f>
        <v>4295.0511083743841</v>
      </c>
      <c r="F28" s="140">
        <f>'Biodiesel (transposta)'!DN35</f>
        <v>118455.65</v>
      </c>
      <c r="G28" s="140">
        <f>'Biodiesel (transposta)'!DO35</f>
        <v>74680.570000000007</v>
      </c>
      <c r="H28" s="140">
        <f>'Biodiesel (transposta)'!DP35</f>
        <v>193136.22</v>
      </c>
      <c r="I28" s="142">
        <f>'Biodiesel (transposta)'!DQ35</f>
        <v>0.61739341971171136</v>
      </c>
      <c r="J28" s="140">
        <f>'Biodiesel (transposta)'!DR35</f>
        <v>0</v>
      </c>
      <c r="K28" s="140">
        <f>'Biodiesel (transposta)'!DS35</f>
        <v>0</v>
      </c>
      <c r="L28" s="140">
        <f>'Biodiesel (transposta)'!DT35</f>
        <v>3380.22</v>
      </c>
      <c r="M28" s="140">
        <f>'Biodiesel (transposta)'!DU35</f>
        <v>1457.82</v>
      </c>
      <c r="N28" s="140">
        <f>'Biodiesel (transposta)'!DV35</f>
        <v>102689.29</v>
      </c>
      <c r="O28" s="140">
        <f>'Biodiesel (transposta)'!DW35</f>
        <v>12161.65</v>
      </c>
      <c r="P28" s="140">
        <f>'Biodiesel (transposta)'!DX35</f>
        <v>119688.97999999998</v>
      </c>
      <c r="Q28" s="143">
        <f>'Biodiesel (transposta)'!DY35</f>
        <v>312825.19999999995</v>
      </c>
      <c r="R28" s="140">
        <f>'Biodiesel (transposta)'!DZ35</f>
        <v>348758.15</v>
      </c>
      <c r="S28" s="139">
        <f>'Biodiesel (transposta)'!EA35</f>
        <v>1.114865905943639</v>
      </c>
      <c r="T28" s="139">
        <f>'Biodiesel (transposta)'!EB35</f>
        <v>2.94420865530686</v>
      </c>
      <c r="U28" s="139">
        <f>'Biodiesel (transposta)'!EC35</f>
        <v>4.6699985016182923</v>
      </c>
      <c r="V28" s="139">
        <f>'Biodiesel (transposta)'!ED35</f>
        <v>1.8057625338219834</v>
      </c>
    </row>
    <row r="29" spans="2:22" x14ac:dyDescent="0.25">
      <c r="M29" s="144"/>
    </row>
    <row r="30" spans="2:22" x14ac:dyDescent="0.25">
      <c r="I30" s="144"/>
      <c r="Q30" s="145"/>
    </row>
    <row r="31" spans="2:22" x14ac:dyDescent="0.25">
      <c r="B31" s="144" t="str">
        <f>B14</f>
        <v>ADM DO BRASIL LTDA</v>
      </c>
      <c r="C31" s="139">
        <f>'Biodiesel (transposta)'!DG38</f>
        <v>33.39</v>
      </c>
      <c r="D31" s="139">
        <f>'Biodiesel (transposta)'!DH38</f>
        <v>44.9</v>
      </c>
      <c r="E31" s="140">
        <f>'Biodiesel (transposta)'!DI38</f>
        <v>7985.8258351893101</v>
      </c>
      <c r="F31" s="140">
        <f>'Biodiesel (transposta)'!DN38</f>
        <v>318133.34999999998</v>
      </c>
      <c r="G31" s="140">
        <f>'Biodiesel (transposta)'!DO38</f>
        <v>0</v>
      </c>
      <c r="H31" s="140">
        <f>'Biodiesel (transposta)'!DP38</f>
        <v>318133.34999999998</v>
      </c>
      <c r="I31" s="142">
        <f>'Biodiesel (transposta)'!DQ38</f>
        <v>1</v>
      </c>
      <c r="J31" s="140">
        <f>'Biodiesel (transposta)'!DR38</f>
        <v>0</v>
      </c>
      <c r="K31" s="140">
        <f>'Biodiesel (transposta)'!DS38</f>
        <v>0</v>
      </c>
      <c r="L31" s="140">
        <f>'Biodiesel (transposta)'!DT38</f>
        <v>0</v>
      </c>
      <c r="M31" s="140">
        <f>'Biodiesel (transposta)'!DU38</f>
        <v>0</v>
      </c>
      <c r="N31" s="140">
        <f>'Biodiesel (transposta)'!DV38</f>
        <v>0</v>
      </c>
      <c r="O31" s="140">
        <f>'Biodiesel (transposta)'!DW38</f>
        <v>0</v>
      </c>
      <c r="P31" s="140">
        <f>'Biodiesel (transposta)'!DX38</f>
        <v>0</v>
      </c>
      <c r="Q31" s="140">
        <f>'Biodiesel (transposta)'!DY38</f>
        <v>318133.34999999998</v>
      </c>
      <c r="R31" s="140">
        <f>'Biodiesel (transposta)'!DZ38</f>
        <v>358563.58</v>
      </c>
      <c r="S31" s="139">
        <f>'Biodiesel (transposta)'!EA38</f>
        <v>1.1270857959406018</v>
      </c>
      <c r="T31" s="139">
        <f>'Biodiesel (transposta)'!EB38</f>
        <v>1.1270857959406018</v>
      </c>
      <c r="U31" s="139" t="e">
        <f>'Biodiesel (transposta)'!EC38</f>
        <v>#DIV/0!</v>
      </c>
      <c r="V31" s="139">
        <f>'Biodiesel (transposta)'!ED38</f>
        <v>1.1270857959406018</v>
      </c>
    </row>
    <row r="32" spans="2:22" x14ac:dyDescent="0.25">
      <c r="B32" s="144" t="str">
        <f>'Biodiesel (transposta)'!DF39</f>
        <v>Bocchi Indústria e Comércio de Cereais Ltda</v>
      </c>
      <c r="C32" s="139" t="e">
        <f>'Biodiesel (transposta)'!DG39</f>
        <v>#N/A</v>
      </c>
      <c r="D32" s="139">
        <f>'Biodiesel (transposta)'!DH39</f>
        <v>50.7</v>
      </c>
      <c r="E32" s="140">
        <f>'Biodiesel (transposta)'!DI39</f>
        <v>1160.5224852071005</v>
      </c>
      <c r="F32" s="140">
        <f>'Biodiesel (transposta)'!DN39</f>
        <v>46712.52</v>
      </c>
      <c r="G32" s="140">
        <f>'Biodiesel (transposta)'!DO39</f>
        <v>1865.64</v>
      </c>
      <c r="H32" s="140">
        <f>'Biodiesel (transposta)'!DP39</f>
        <v>48578.159999999996</v>
      </c>
      <c r="I32" s="142">
        <f>'Biodiesel (transposta)'!DQ39</f>
        <v>0.9024444389538604</v>
      </c>
      <c r="J32" s="140">
        <f>'Biodiesel (transposta)'!DR39</f>
        <v>0</v>
      </c>
      <c r="K32" s="140">
        <f>'Biodiesel (transposta)'!DS39</f>
        <v>0</v>
      </c>
      <c r="L32" s="140">
        <f>'Biodiesel (transposta)'!DT39</f>
        <v>0</v>
      </c>
      <c r="M32" s="140">
        <f>'Biodiesel (transposta)'!DU39</f>
        <v>0</v>
      </c>
      <c r="N32" s="140">
        <f>'Biodiesel (transposta)'!DV39</f>
        <v>5251.37</v>
      </c>
      <c r="O32" s="140">
        <f>'Biodiesel (transposta)'!DW39</f>
        <v>0</v>
      </c>
      <c r="P32" s="140">
        <f>'Biodiesel (transposta)'!DX39</f>
        <v>5251.37</v>
      </c>
      <c r="Q32" s="140">
        <f>'Biodiesel (transposta)'!DY39</f>
        <v>53829.53</v>
      </c>
      <c r="R32" s="140">
        <f>'Biodiesel (transposta)'!DZ39</f>
        <v>58838.49</v>
      </c>
      <c r="S32" s="139">
        <f>'Biodiesel (transposta)'!EA39</f>
        <v>1.0930522707517603</v>
      </c>
      <c r="T32" s="139">
        <f>'Biodiesel (transposta)'!EB39</f>
        <v>1.2595871513675563</v>
      </c>
      <c r="U32" s="139">
        <f>'Biodiesel (transposta)'!EC39</f>
        <v>31.537965523895281</v>
      </c>
      <c r="V32" s="139">
        <f>'Biodiesel (transposta)'!ED39</f>
        <v>1.2112128166237668</v>
      </c>
    </row>
    <row r="33" spans="2:22" x14ac:dyDescent="0.25">
      <c r="B33" s="144" t="str">
        <f>'Biodiesel (transposta)'!DF40</f>
        <v>COFCO INTERNATIONAL GRAINS LTDA</v>
      </c>
      <c r="C33" s="139">
        <f>'Biodiesel (transposta)'!DG40</f>
        <v>31.9</v>
      </c>
      <c r="D33" s="139">
        <f>'Biodiesel (transposta)'!DH40</f>
        <v>43.4</v>
      </c>
      <c r="E33" s="140">
        <f>'Biodiesel (transposta)'!DI40</f>
        <v>5311.6182027649775</v>
      </c>
      <c r="F33" s="140">
        <f>'Biodiesel (transposta)'!DN40</f>
        <v>203594.97</v>
      </c>
      <c r="G33" s="140">
        <f>'Biodiesel (transposta)'!DO40</f>
        <v>1962.49</v>
      </c>
      <c r="H33" s="140">
        <f>'Biodiesel (transposta)'!DP40</f>
        <v>205557.46</v>
      </c>
      <c r="I33" s="142">
        <f>'Biodiesel (transposta)'!DQ40</f>
        <v>0.90161719824037734</v>
      </c>
      <c r="J33" s="140">
        <f>'Biodiesel (transposta)'!DR40</f>
        <v>0</v>
      </c>
      <c r="K33" s="140">
        <f>'Biodiesel (transposta)'!DS40</f>
        <v>6160.06</v>
      </c>
      <c r="L33" s="140">
        <f>'Biodiesel (transposta)'!DT40</f>
        <v>0</v>
      </c>
      <c r="M33" s="140">
        <f>'Biodiesel (transposta)'!DU40</f>
        <v>0</v>
      </c>
      <c r="N33" s="140">
        <f>'Biodiesel (transposta)'!DV40</f>
        <v>16269.99</v>
      </c>
      <c r="O33" s="140">
        <f>'Biodiesel (transposta)'!DW40</f>
        <v>0</v>
      </c>
      <c r="P33" s="140">
        <f>'Biodiesel (transposta)'!DX40</f>
        <v>22430.05</v>
      </c>
      <c r="Q33" s="140">
        <f>'Biodiesel (transposta)'!DY40</f>
        <v>227987.50999999998</v>
      </c>
      <c r="R33" s="140">
        <f>'Biodiesel (transposta)'!DZ40</f>
        <v>230524.23</v>
      </c>
      <c r="S33" s="139">
        <f>'Biodiesel (transposta)'!EA40</f>
        <v>1.0111265744338365</v>
      </c>
      <c r="T33" s="139">
        <f>'Biodiesel (transposta)'!EB40</f>
        <v>1.1322687883693787</v>
      </c>
      <c r="U33" s="139">
        <f>'Biodiesel (transposta)'!EC40</f>
        <v>117.46517434483744</v>
      </c>
      <c r="V33" s="139">
        <f>'Biodiesel (transposta)'!ED40</f>
        <v>1.1214588368624521</v>
      </c>
    </row>
    <row r="34" spans="2:22" x14ac:dyDescent="0.25">
      <c r="B34" s="144" t="str">
        <f>'Biodiesel (transposta)'!DF41</f>
        <v>Três Tentos Agroindustrial S.A.</v>
      </c>
      <c r="C34" s="139">
        <f>'Biodiesel (transposta)'!DG41</f>
        <v>66.62</v>
      </c>
      <c r="D34" s="139">
        <f>'Biodiesel (transposta)'!DH41</f>
        <v>56.4</v>
      </c>
      <c r="E34" s="140">
        <f>'Biodiesel (transposta)'!DI41</f>
        <v>2286.4209219858158</v>
      </c>
      <c r="F34" s="140">
        <f>'Biodiesel (transposta)'!DN41</f>
        <v>94911.12</v>
      </c>
      <c r="G34" s="140">
        <f>'Biodiesel (transposta)'!DO41</f>
        <v>18382.330000000002</v>
      </c>
      <c r="H34" s="140">
        <f>'Biodiesel (transposta)'!DP41</f>
        <v>113293.45</v>
      </c>
      <c r="I34" s="142">
        <f>'Biodiesel (transposta)'!DQ41</f>
        <v>0.99586783252349564</v>
      </c>
      <c r="J34" s="140">
        <f>'Biodiesel (transposta)'!DR41</f>
        <v>0</v>
      </c>
      <c r="K34" s="140">
        <f>'Biodiesel (transposta)'!DS41</f>
        <v>0</v>
      </c>
      <c r="L34" s="140">
        <f>'Biodiesel (transposta)'!DT41</f>
        <v>0</v>
      </c>
      <c r="M34" s="140">
        <f>'Biodiesel (transposta)'!DU41</f>
        <v>0</v>
      </c>
      <c r="N34" s="140">
        <f>'Biodiesel (transposta)'!DV41</f>
        <v>470.09</v>
      </c>
      <c r="O34" s="140">
        <f>'Biodiesel (transposta)'!DW41</f>
        <v>0</v>
      </c>
      <c r="P34" s="140">
        <f>'Biodiesel (transposta)'!DX41</f>
        <v>470.09</v>
      </c>
      <c r="Q34" s="140">
        <f>'Biodiesel (transposta)'!DY41</f>
        <v>113763.54</v>
      </c>
      <c r="R34" s="140">
        <f>'Biodiesel (transposta)'!DZ41</f>
        <v>128954.14</v>
      </c>
      <c r="S34" s="139">
        <f>'Biodiesel (transposta)'!EA41</f>
        <v>1.1335278420485158</v>
      </c>
      <c r="T34" s="139">
        <f>'Biodiesel (transposta)'!EB41</f>
        <v>1.3586831553562955</v>
      </c>
      <c r="U34" s="139">
        <f>'Biodiesel (transposta)'!EC41</f>
        <v>7.0151139708622345</v>
      </c>
      <c r="V34" s="139">
        <f>'Biodiesel (transposta)'!ED41</f>
        <v>1.1382312040104703</v>
      </c>
    </row>
    <row r="35" spans="2:22" x14ac:dyDescent="0.25">
      <c r="I35" s="144"/>
      <c r="Q35" s="145"/>
    </row>
    <row r="36" spans="2:22" x14ac:dyDescent="0.25">
      <c r="C36" s="146">
        <f>'Biodiesel (transposta)'!DG43</f>
        <v>18</v>
      </c>
      <c r="D36" s="146">
        <f>'Biodiesel (transposta)'!DH43</f>
        <v>19</v>
      </c>
      <c r="E36" s="146">
        <f>'Biodiesel (transposta)'!DI43</f>
        <v>20</v>
      </c>
      <c r="F36" s="146">
        <f>'Biodiesel (transposta)'!DN43</f>
        <v>23</v>
      </c>
      <c r="G36" s="146">
        <f>'Biodiesel (transposta)'!DO43</f>
        <v>24</v>
      </c>
      <c r="H36" s="146">
        <f>'Biodiesel (transposta)'!DP43</f>
        <v>25</v>
      </c>
      <c r="I36" s="146">
        <f>'Biodiesel (transposta)'!DQ43</f>
        <v>29</v>
      </c>
      <c r="J36" s="146">
        <f>'Biodiesel (transposta)'!DR43</f>
        <v>30</v>
      </c>
      <c r="K36" s="146">
        <f>'Biodiesel (transposta)'!DS43</f>
        <v>31</v>
      </c>
      <c r="L36" s="146">
        <f>'Biodiesel (transposta)'!DT43</f>
        <v>32</v>
      </c>
      <c r="M36" s="146">
        <f>'Biodiesel (transposta)'!DU43</f>
        <v>33</v>
      </c>
      <c r="N36" s="146">
        <f>'Biodiesel (transposta)'!DV43</f>
        <v>34</v>
      </c>
      <c r="O36" s="146">
        <f>'Biodiesel (transposta)'!DW43</f>
        <v>51</v>
      </c>
      <c r="P36" s="146">
        <f>'Biodiesel (transposta)'!DX43</f>
        <v>68</v>
      </c>
      <c r="Q36" s="146">
        <f>'Biodiesel (transposta)'!DY43</f>
        <v>69</v>
      </c>
      <c r="R36" s="146">
        <f>'Biodiesel (transposta)'!DZ43</f>
        <v>70</v>
      </c>
      <c r="S36" s="146">
        <f>'Biodiesel (transposta)'!EA43</f>
        <v>71</v>
      </c>
      <c r="T36" s="146">
        <f>'Biodiesel (transposta)'!EB43</f>
        <v>73</v>
      </c>
      <c r="U36" s="146">
        <f>'Biodiesel (transposta)'!EC43</f>
        <v>74</v>
      </c>
      <c r="V36" s="146">
        <f>'Biodiesel (transposta)'!ED43</f>
        <v>92</v>
      </c>
    </row>
    <row r="37" spans="2:22" x14ac:dyDescent="0.25">
      <c r="B37" t="str">
        <f>'Biodiesel (transposta)'!DF44</f>
        <v>Nome da Usina:</v>
      </c>
      <c r="C37" s="147">
        <f>'Biodiesel (transposta)'!DG44</f>
        <v>0</v>
      </c>
      <c r="D37" s="147">
        <f>'Biodiesel (transposta)'!DH44</f>
        <v>0</v>
      </c>
      <c r="E37" s="147">
        <f>'Biodiesel (transposta)'!DI44</f>
        <v>0</v>
      </c>
      <c r="F37" s="147">
        <f>'Biodiesel (transposta)'!DN44</f>
        <v>0</v>
      </c>
      <c r="G37" s="147">
        <f>'Biodiesel (transposta)'!DO44</f>
        <v>0</v>
      </c>
      <c r="H37" s="147">
        <f>'Biodiesel (transposta)'!DP44</f>
        <v>0</v>
      </c>
      <c r="I37" s="147">
        <f>'Biodiesel (transposta)'!DQ44</f>
        <v>0</v>
      </c>
      <c r="J37" s="147">
        <f>'Biodiesel (transposta)'!DR44</f>
        <v>0</v>
      </c>
      <c r="K37" s="147">
        <f>'Biodiesel (transposta)'!DS44</f>
        <v>0</v>
      </c>
      <c r="L37" s="147">
        <f>'Biodiesel (transposta)'!DT44</f>
        <v>0</v>
      </c>
      <c r="M37" s="147">
        <f>'Biodiesel (transposta)'!DU44</f>
        <v>0</v>
      </c>
      <c r="N37" s="147">
        <f>'Biodiesel (transposta)'!DV44</f>
        <v>0</v>
      </c>
      <c r="O37" s="147">
        <f>'Biodiesel (transposta)'!DW44</f>
        <v>0</v>
      </c>
      <c r="P37" s="147">
        <f>'Biodiesel (transposta)'!DX44</f>
        <v>0</v>
      </c>
      <c r="Q37" s="147">
        <f>'Biodiesel (transposta)'!DY44</f>
        <v>0</v>
      </c>
      <c r="R37" s="147">
        <f>'Biodiesel (transposta)'!DZ44</f>
        <v>0</v>
      </c>
      <c r="S37" s="147">
        <f>'Biodiesel (transposta)'!EA44</f>
        <v>0</v>
      </c>
      <c r="T37" s="147">
        <f>'Biodiesel (transposta)'!EB44</f>
        <v>0</v>
      </c>
      <c r="U37" s="147">
        <f>'Biodiesel (transposta)'!EC44</f>
        <v>0</v>
      </c>
      <c r="V37" s="147">
        <f>'Biodiesel (transposta)'!ED44</f>
        <v>0</v>
      </c>
    </row>
    <row r="38" spans="2:22" x14ac:dyDescent="0.25">
      <c r="B38" s="144" t="str">
        <f>'Biodiesel (transposta)'!DF45</f>
        <v>ADM DO BRASIL LTDA</v>
      </c>
      <c r="C38" s="147">
        <f>'Biodiesel (transposta)'!DG45</f>
        <v>646292.98</v>
      </c>
      <c r="D38" s="147">
        <f>'Biodiesel (transposta)'!DH45</f>
        <v>2132775.14</v>
      </c>
      <c r="E38" s="147">
        <f>'Biodiesel (transposta)'!DI45</f>
        <v>632494.92000000004</v>
      </c>
      <c r="F38" s="147">
        <f>'Biodiesel (transposta)'!DN45</f>
        <v>0</v>
      </c>
      <c r="G38" s="147">
        <f>'Biodiesel (transposta)'!DO45</f>
        <v>546.6</v>
      </c>
      <c r="H38" s="147">
        <f>'Biodiesel (transposta)'!DP45</f>
        <v>90.6</v>
      </c>
      <c r="I38" s="147">
        <f>'Biodiesel (transposta)'!DQ45</f>
        <v>5.55</v>
      </c>
      <c r="J38" s="147">
        <f>'Biodiesel (transposta)'!DR45</f>
        <v>0</v>
      </c>
      <c r="K38" s="147">
        <f>'Biodiesel (transposta)'!DS45</f>
        <v>0</v>
      </c>
      <c r="L38" s="147">
        <f>'Biodiesel (transposta)'!DT45</f>
        <v>0</v>
      </c>
      <c r="M38" s="147">
        <f>'Biodiesel (transposta)'!DU45</f>
        <v>0</v>
      </c>
      <c r="N38" s="147">
        <f>'Biodiesel (transposta)'!DV45</f>
        <v>0</v>
      </c>
      <c r="O38" s="147">
        <f>'Biodiesel (transposta)'!DW45</f>
        <v>17.36</v>
      </c>
      <c r="P38" s="147">
        <f>'Biodiesel (transposta)'!DX45</f>
        <v>2054720.12</v>
      </c>
      <c r="Q38" s="147">
        <f>'Biodiesel (transposta)'!DY45</f>
        <v>365.59</v>
      </c>
      <c r="R38" s="147">
        <f>'Biodiesel (transposta)'!DZ45</f>
        <v>206.72</v>
      </c>
      <c r="S38" s="147">
        <f>'Biodiesel (transposta)'!EA45</f>
        <v>712.65</v>
      </c>
      <c r="T38" s="147">
        <f>'Biodiesel (transposta)'!EB45</f>
        <v>0</v>
      </c>
      <c r="U38" s="147">
        <f>'Biodiesel (transposta)'!EC45</f>
        <v>37.369999999999997</v>
      </c>
      <c r="V38" s="147">
        <f>'Biodiesel (transposta)'!ED45</f>
        <v>0</v>
      </c>
    </row>
    <row r="39" spans="2:22" x14ac:dyDescent="0.25">
      <c r="B39" s="144" t="str">
        <f>'Biodiesel (transposta)'!DF46</f>
        <v>Bocchi Indústria e Comércio de Cereais Ltda</v>
      </c>
      <c r="C39" s="147">
        <f>'Biodiesel (transposta)'!DG46</f>
        <v>47203.8</v>
      </c>
      <c r="D39" s="147">
        <f>'Biodiesel (transposta)'!DH46</f>
        <v>168679.45</v>
      </c>
      <c r="E39" s="147">
        <f>'Biodiesel (transposta)'!DI46</f>
        <v>82479.59</v>
      </c>
      <c r="F39" s="147">
        <f>'Biodiesel (transposta)'!DN46</f>
        <v>0</v>
      </c>
      <c r="G39" s="147">
        <f>'Biodiesel (transposta)'!DO46</f>
        <v>546.6</v>
      </c>
      <c r="H39" s="147">
        <f>'Biodiesel (transposta)'!DP46</f>
        <v>90.6</v>
      </c>
      <c r="I39" s="147">
        <f>'Biodiesel (transposta)'!DQ46</f>
        <v>5.55</v>
      </c>
      <c r="J39" s="147">
        <f>'Biodiesel (transposta)'!DR46</f>
        <v>0</v>
      </c>
      <c r="K39" s="147">
        <f>'Biodiesel (transposta)'!DS46</f>
        <v>0</v>
      </c>
      <c r="L39" s="147">
        <f>'Biodiesel (transposta)'!DT46</f>
        <v>0</v>
      </c>
      <c r="M39" s="147">
        <f>'Biodiesel (transposta)'!DU46</f>
        <v>0</v>
      </c>
      <c r="N39" s="147">
        <f>'Biodiesel (transposta)'!DV46</f>
        <v>0</v>
      </c>
      <c r="O39" s="147">
        <f>'Biodiesel (transposta)'!DW46</f>
        <v>17.36</v>
      </c>
      <c r="P39" s="147">
        <f>'Biodiesel (transposta)'!DX46</f>
        <v>233818.09</v>
      </c>
      <c r="Q39" s="147">
        <f>'Biodiesel (transposta)'!DY46</f>
        <v>28.05</v>
      </c>
      <c r="R39" s="147">
        <f>'Biodiesel (transposta)'!DZ46</f>
        <v>199.9</v>
      </c>
      <c r="S39" s="147">
        <f>'Biodiesel (transposta)'!EA46</f>
        <v>767.22</v>
      </c>
      <c r="T39" s="147">
        <f>'Biodiesel (transposta)'!EB46</f>
        <v>0</v>
      </c>
      <c r="U39" s="147">
        <f>'Biodiesel (transposta)'!EC46</f>
        <v>0</v>
      </c>
      <c r="V39" s="147">
        <f>'Biodiesel (transposta)'!ED46</f>
        <v>0</v>
      </c>
    </row>
    <row r="40" spans="2:22" x14ac:dyDescent="0.25">
      <c r="B40" s="144" t="str">
        <f>'Biodiesel (transposta)'!DF47</f>
        <v>COFCO INTERNATIONAL GRAINS LTDA</v>
      </c>
      <c r="C40" s="147">
        <f>'Biodiesel (transposta)'!DG47</f>
        <v>381568.29</v>
      </c>
      <c r="D40" s="147">
        <f>'Biodiesel (transposta)'!DH47</f>
        <v>1267146</v>
      </c>
      <c r="E40" s="147">
        <f>'Biodiesel (transposta)'!DI47</f>
        <v>357349.46</v>
      </c>
      <c r="F40" s="147">
        <f>'Biodiesel (transposta)'!DN47</f>
        <v>0</v>
      </c>
      <c r="G40" s="147">
        <f>'Biodiesel (transposta)'!DO47</f>
        <v>546.6</v>
      </c>
      <c r="H40" s="147">
        <f>'Biodiesel (transposta)'!DP47</f>
        <v>90.6</v>
      </c>
      <c r="I40" s="147">
        <f>'Biodiesel (transposta)'!DQ47</f>
        <v>5.55</v>
      </c>
      <c r="J40" s="147">
        <f>'Biodiesel (transposta)'!DR47</f>
        <v>0</v>
      </c>
      <c r="K40" s="147">
        <f>'Biodiesel (transposta)'!DS47</f>
        <v>0</v>
      </c>
      <c r="L40" s="147">
        <f>'Biodiesel (transposta)'!DT47</f>
        <v>0</v>
      </c>
      <c r="M40" s="147">
        <f>'Biodiesel (transposta)'!DU47</f>
        <v>0</v>
      </c>
      <c r="N40" s="147">
        <f>'Biodiesel (transposta)'!DV47</f>
        <v>0</v>
      </c>
      <c r="O40" s="147">
        <f>'Biodiesel (transposta)'!DW47</f>
        <v>17.36</v>
      </c>
      <c r="P40" s="147">
        <f>'Biodiesel (transposta)'!DX47</f>
        <v>1074600.3899999999</v>
      </c>
      <c r="Q40" s="147">
        <f>'Biodiesel (transposta)'!DY47</f>
        <v>360.29</v>
      </c>
      <c r="R40" s="147">
        <f>'Biodiesel (transposta)'!DZ47</f>
        <v>205.44</v>
      </c>
      <c r="S40" s="147">
        <f>'Biodiesel (transposta)'!EA47</f>
        <v>705.78</v>
      </c>
      <c r="T40" s="147">
        <f>'Biodiesel (transposta)'!EB47</f>
        <v>0</v>
      </c>
      <c r="U40" s="147">
        <f>'Biodiesel (transposta)'!EC47</f>
        <v>33.979999999999997</v>
      </c>
      <c r="V40" s="147">
        <f>'Biodiesel (transposta)'!ED47</f>
        <v>0</v>
      </c>
    </row>
    <row r="41" spans="2:22" x14ac:dyDescent="0.25">
      <c r="B41" s="144" t="str">
        <f>'Biodiesel (transposta)'!DF48</f>
        <v>Três Tentos Agroindustrial S.A.</v>
      </c>
      <c r="C41" s="147">
        <f>'Biodiesel (transposta)'!DG48</f>
        <v>614380.52</v>
      </c>
      <c r="D41" s="147">
        <f>'Biodiesel (transposta)'!DH48</f>
        <v>2084118.88</v>
      </c>
      <c r="E41" s="147">
        <f>'Biodiesel (transposta)'!DI48</f>
        <v>373357.17</v>
      </c>
      <c r="F41" s="147">
        <f>'Biodiesel (transposta)'!DN48</f>
        <v>0</v>
      </c>
      <c r="G41" s="147">
        <f>'Biodiesel (transposta)'!DO48</f>
        <v>398.5</v>
      </c>
      <c r="H41" s="147">
        <f>'Biodiesel (transposta)'!DP48</f>
        <v>66.05</v>
      </c>
      <c r="I41" s="147">
        <f>'Biodiesel (transposta)'!DQ48</f>
        <v>4.05</v>
      </c>
      <c r="J41" s="147">
        <f>'Biodiesel (transposta)'!DR48</f>
        <v>0</v>
      </c>
      <c r="K41" s="147">
        <f>'Biodiesel (transposta)'!DS48</f>
        <v>0</v>
      </c>
      <c r="L41" s="147">
        <f>'Biodiesel (transposta)'!DT48</f>
        <v>0</v>
      </c>
      <c r="M41" s="147">
        <f>'Biodiesel (transposta)'!DU48</f>
        <v>0</v>
      </c>
      <c r="N41" s="147">
        <f>'Biodiesel (transposta)'!DV48</f>
        <v>0</v>
      </c>
      <c r="O41" s="147">
        <f>'Biodiesel (transposta)'!DW48</f>
        <v>12.66</v>
      </c>
      <c r="P41" s="147">
        <f>'Biodiesel (transposta)'!DX48</f>
        <v>470463.69</v>
      </c>
      <c r="Q41" s="147">
        <f>'Biodiesel (transposta)'!DY48</f>
        <v>0</v>
      </c>
      <c r="R41" s="147">
        <f>'Biodiesel (transposta)'!DZ48</f>
        <v>198.88</v>
      </c>
      <c r="S41" s="147">
        <f>'Biodiesel (transposta)'!EA48</f>
        <v>749.42</v>
      </c>
      <c r="T41" s="147">
        <f>'Biodiesel (transposta)'!EB48</f>
        <v>0</v>
      </c>
      <c r="U41" s="147">
        <f>'Biodiesel (transposta)'!EC48</f>
        <v>26.13</v>
      </c>
      <c r="V41" s="147">
        <f>'Biodiesel (transposta)'!ED48</f>
        <v>0</v>
      </c>
    </row>
  </sheetData>
  <conditionalFormatting sqref="D14:D28">
    <cfRule type="colorScale" priority="16">
      <colorScale>
        <cfvo type="min"/>
        <cfvo type="max"/>
        <color rgb="FFFF0000"/>
        <color theme="0"/>
      </colorScale>
    </cfRule>
  </conditionalFormatting>
  <conditionalFormatting sqref="C14:C28">
    <cfRule type="colorScale" priority="15">
      <colorScale>
        <cfvo type="min"/>
        <cfvo type="max"/>
        <color rgb="FFFF0000"/>
        <color theme="0"/>
      </colorScale>
    </cfRule>
  </conditionalFormatting>
  <conditionalFormatting sqref="S14:S28">
    <cfRule type="colorScale" priority="14">
      <colorScale>
        <cfvo type="min"/>
        <cfvo type="max"/>
        <color rgb="FFFF0000"/>
        <color theme="0"/>
      </colorScale>
    </cfRule>
  </conditionalFormatting>
  <conditionalFormatting sqref="T14:T28">
    <cfRule type="colorScale" priority="13">
      <colorScale>
        <cfvo type="min"/>
        <cfvo type="max"/>
        <color rgb="FFFF0000"/>
        <color theme="0"/>
      </colorScale>
    </cfRule>
  </conditionalFormatting>
  <conditionalFormatting sqref="U14:U28">
    <cfRule type="colorScale" priority="12">
      <colorScale>
        <cfvo type="min"/>
        <cfvo type="max"/>
        <color rgb="FFFF0000"/>
        <color theme="0"/>
      </colorScale>
    </cfRule>
  </conditionalFormatting>
  <conditionalFormatting sqref="V14:V28">
    <cfRule type="colorScale" priority="11">
      <colorScale>
        <cfvo type="min"/>
        <cfvo type="max"/>
        <color rgb="FFFF0000"/>
        <color theme="0"/>
      </colorScale>
    </cfRule>
  </conditionalFormatting>
  <conditionalFormatting sqref="E14:E28">
    <cfRule type="colorScale" priority="10">
      <colorScale>
        <cfvo type="min"/>
        <cfvo type="max"/>
        <color rgb="FFFF0000"/>
        <color theme="0"/>
      </colorScale>
    </cfRule>
  </conditionalFormatting>
  <conditionalFormatting sqref="I14:I28">
    <cfRule type="colorScale" priority="9">
      <colorScale>
        <cfvo type="min"/>
        <cfvo type="max"/>
        <color rgb="FFFF0000"/>
        <color theme="0"/>
      </colorScale>
    </cfRule>
  </conditionalFormatting>
  <conditionalFormatting sqref="E31:E34">
    <cfRule type="colorScale" priority="8">
      <colorScale>
        <cfvo type="min"/>
        <cfvo type="max"/>
        <color rgb="FFFF0000"/>
        <color theme="0"/>
      </colorScale>
    </cfRule>
  </conditionalFormatting>
  <conditionalFormatting sqref="D31:D34">
    <cfRule type="colorScale" priority="7">
      <colorScale>
        <cfvo type="min"/>
        <cfvo type="max"/>
        <color rgb="FFFF0000"/>
        <color theme="0"/>
      </colorScale>
    </cfRule>
  </conditionalFormatting>
  <conditionalFormatting sqref="C31:C34">
    <cfRule type="colorScale" priority="6">
      <colorScale>
        <cfvo type="min"/>
        <cfvo type="max"/>
        <color rgb="FFFF0000"/>
        <color theme="0"/>
      </colorScale>
    </cfRule>
  </conditionalFormatting>
  <conditionalFormatting sqref="I31:I34">
    <cfRule type="colorScale" priority="5">
      <colorScale>
        <cfvo type="min"/>
        <cfvo type="max"/>
        <color rgb="FFFF0000"/>
        <color theme="0"/>
      </colorScale>
    </cfRule>
  </conditionalFormatting>
  <conditionalFormatting sqref="S31:S34">
    <cfRule type="colorScale" priority="4">
      <colorScale>
        <cfvo type="min"/>
        <cfvo type="max"/>
        <color rgb="FFFF0000"/>
        <color theme="0"/>
      </colorScale>
    </cfRule>
  </conditionalFormatting>
  <conditionalFormatting sqref="T31:T34">
    <cfRule type="colorScale" priority="3">
      <colorScale>
        <cfvo type="min"/>
        <cfvo type="max"/>
        <color rgb="FFFF0000"/>
        <color theme="0"/>
      </colorScale>
    </cfRule>
  </conditionalFormatting>
  <conditionalFormatting sqref="U31:U34">
    <cfRule type="colorScale" priority="2">
      <colorScale>
        <cfvo type="min"/>
        <cfvo type="max"/>
        <color rgb="FFFF0000"/>
        <color theme="0"/>
      </colorScale>
    </cfRule>
  </conditionalFormatting>
  <conditionalFormatting sqref="V31:V34">
    <cfRule type="colorScale" priority="1">
      <colorScale>
        <cfvo type="min"/>
        <cfvo type="max"/>
        <color rgb="FFFF0000"/>
        <color theme="0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8FF8-68A0-44A7-A28A-0CCB4E532002}">
  <dimension ref="A3:J1262"/>
  <sheetViews>
    <sheetView workbookViewId="0"/>
  </sheetViews>
  <sheetFormatPr defaultColWidth="8.85546875" defaultRowHeight="15" x14ac:dyDescent="0.25"/>
  <cols>
    <col min="1" max="1" width="36.42578125" bestFit="1" customWidth="1"/>
    <col min="2" max="2" width="21.85546875" bestFit="1" customWidth="1"/>
    <col min="3" max="3" width="22" bestFit="1" customWidth="1"/>
    <col min="5" max="6" width="11.42578125" bestFit="1" customWidth="1"/>
    <col min="9" max="9" width="37.42578125" bestFit="1" customWidth="1"/>
  </cols>
  <sheetData>
    <row r="3" spans="1:10" ht="20.25" thickBot="1" x14ac:dyDescent="0.35">
      <c r="A3" s="400" t="s">
        <v>2576</v>
      </c>
      <c r="B3" s="400" t="s">
        <v>2591</v>
      </c>
      <c r="C3" s="400" t="s">
        <v>2575</v>
      </c>
      <c r="D3" s="400" t="s">
        <v>2705</v>
      </c>
      <c r="E3" s="400" t="s">
        <v>2703</v>
      </c>
      <c r="F3" s="400" t="s">
        <v>2704</v>
      </c>
      <c r="H3" s="468" t="s">
        <v>2707</v>
      </c>
      <c r="I3" s="468"/>
    </row>
    <row r="4" spans="1:10" ht="13.5" customHeight="1" x14ac:dyDescent="0.25">
      <c r="A4" t="s">
        <v>2594</v>
      </c>
      <c r="B4" t="s">
        <v>2577</v>
      </c>
      <c r="C4" t="s">
        <v>2593</v>
      </c>
      <c r="D4" t="s">
        <v>2706</v>
      </c>
      <c r="E4">
        <v>0</v>
      </c>
      <c r="F4">
        <v>0</v>
      </c>
      <c r="H4" s="399">
        <v>2020</v>
      </c>
      <c r="I4" s="399" t="s">
        <v>2701</v>
      </c>
    </row>
    <row r="5" spans="1:10" ht="12.75" customHeight="1" x14ac:dyDescent="0.25">
      <c r="A5" t="s">
        <v>2596</v>
      </c>
      <c r="B5" t="s">
        <v>2580</v>
      </c>
      <c r="C5" t="s">
        <v>2595</v>
      </c>
      <c r="D5" t="s">
        <v>2706</v>
      </c>
      <c r="E5">
        <v>334702.28100000002</v>
      </c>
      <c r="F5" s="147">
        <v>283153</v>
      </c>
      <c r="H5" s="399">
        <v>2019</v>
      </c>
      <c r="I5" s="399" t="s">
        <v>2702</v>
      </c>
      <c r="J5" s="147"/>
    </row>
    <row r="6" spans="1:10" x14ac:dyDescent="0.25">
      <c r="A6" t="s">
        <v>2598</v>
      </c>
      <c r="B6" t="s">
        <v>2578</v>
      </c>
      <c r="C6" t="s">
        <v>2597</v>
      </c>
      <c r="D6" t="s">
        <v>2706</v>
      </c>
      <c r="E6">
        <v>130473.402</v>
      </c>
      <c r="F6" s="147">
        <v>118407</v>
      </c>
      <c r="J6" s="147"/>
    </row>
    <row r="7" spans="1:10" x14ac:dyDescent="0.25">
      <c r="A7" t="s">
        <v>2599</v>
      </c>
      <c r="B7" t="s">
        <v>2580</v>
      </c>
      <c r="C7" t="s">
        <v>2595</v>
      </c>
      <c r="D7" t="s">
        <v>2706</v>
      </c>
      <c r="E7">
        <v>0</v>
      </c>
      <c r="F7">
        <v>0</v>
      </c>
    </row>
    <row r="8" spans="1:10" x14ac:dyDescent="0.25">
      <c r="A8" t="s">
        <v>2601</v>
      </c>
      <c r="B8" t="s">
        <v>2581</v>
      </c>
      <c r="C8" t="s">
        <v>2600</v>
      </c>
      <c r="D8" t="s">
        <v>2706</v>
      </c>
      <c r="E8">
        <v>0</v>
      </c>
      <c r="F8">
        <v>0</v>
      </c>
    </row>
    <row r="9" spans="1:10" x14ac:dyDescent="0.25">
      <c r="A9" t="s">
        <v>2602</v>
      </c>
      <c r="B9" t="s">
        <v>2580</v>
      </c>
      <c r="C9" t="s">
        <v>2595</v>
      </c>
      <c r="D9" t="s">
        <v>2706</v>
      </c>
      <c r="E9">
        <v>0</v>
      </c>
      <c r="F9">
        <v>0</v>
      </c>
    </row>
    <row r="10" spans="1:10" x14ac:dyDescent="0.25">
      <c r="A10" t="s">
        <v>2604</v>
      </c>
      <c r="B10" t="s">
        <v>2581</v>
      </c>
      <c r="C10" t="s">
        <v>2603</v>
      </c>
      <c r="D10" t="s">
        <v>2706</v>
      </c>
      <c r="E10">
        <v>15861.522999999999</v>
      </c>
      <c r="F10" s="147">
        <v>6707</v>
      </c>
      <c r="J10" s="147"/>
    </row>
    <row r="11" spans="1:10" x14ac:dyDescent="0.25">
      <c r="A11" t="s">
        <v>2605</v>
      </c>
      <c r="B11" t="s">
        <v>2580</v>
      </c>
      <c r="C11" t="s">
        <v>2595</v>
      </c>
      <c r="D11" t="s">
        <v>2706</v>
      </c>
      <c r="E11">
        <v>0</v>
      </c>
      <c r="F11">
        <v>0</v>
      </c>
    </row>
    <row r="12" spans="1:10" x14ac:dyDescent="0.25">
      <c r="A12" t="s">
        <v>2606</v>
      </c>
      <c r="B12" t="s">
        <v>2580</v>
      </c>
      <c r="C12" t="s">
        <v>2595</v>
      </c>
      <c r="D12" t="s">
        <v>2706</v>
      </c>
      <c r="E12">
        <v>0</v>
      </c>
      <c r="F12">
        <v>0</v>
      </c>
    </row>
    <row r="13" spans="1:10" x14ac:dyDescent="0.25">
      <c r="A13" t="s">
        <v>2608</v>
      </c>
      <c r="B13" t="s">
        <v>2578</v>
      </c>
      <c r="C13" t="s">
        <v>2607</v>
      </c>
      <c r="D13" t="s">
        <v>2706</v>
      </c>
      <c r="E13">
        <v>0</v>
      </c>
      <c r="F13">
        <v>0</v>
      </c>
    </row>
    <row r="14" spans="1:10" x14ac:dyDescent="0.25">
      <c r="A14" t="s">
        <v>2610</v>
      </c>
      <c r="B14" t="s">
        <v>2577</v>
      </c>
      <c r="C14" t="s">
        <v>2609</v>
      </c>
      <c r="D14" t="s">
        <v>2706</v>
      </c>
      <c r="E14">
        <v>162049.79500000001</v>
      </c>
      <c r="F14" s="147">
        <v>129638</v>
      </c>
      <c r="J14" s="147"/>
    </row>
    <row r="15" spans="1:10" x14ac:dyDescent="0.25">
      <c r="A15" t="s">
        <v>2612</v>
      </c>
      <c r="B15" t="s">
        <v>2578</v>
      </c>
      <c r="C15" t="s">
        <v>2611</v>
      </c>
      <c r="D15" t="s">
        <v>2706</v>
      </c>
      <c r="E15">
        <v>334586.75599999999</v>
      </c>
      <c r="F15" s="147">
        <v>258890</v>
      </c>
      <c r="J15" s="147"/>
    </row>
    <row r="16" spans="1:10" x14ac:dyDescent="0.25">
      <c r="A16" t="s">
        <v>2613</v>
      </c>
      <c r="B16" t="s">
        <v>2580</v>
      </c>
      <c r="C16" t="s">
        <v>2595</v>
      </c>
      <c r="D16" t="s">
        <v>2706</v>
      </c>
      <c r="E16">
        <v>0</v>
      </c>
      <c r="F16">
        <v>0</v>
      </c>
    </row>
    <row r="17" spans="1:10" x14ac:dyDescent="0.25">
      <c r="A17" t="s">
        <v>2615</v>
      </c>
      <c r="B17" t="s">
        <v>2580</v>
      </c>
      <c r="C17" t="s">
        <v>2614</v>
      </c>
      <c r="D17" t="s">
        <v>2706</v>
      </c>
      <c r="E17">
        <v>158299.598</v>
      </c>
      <c r="F17" s="147">
        <v>131189</v>
      </c>
      <c r="J17" s="147"/>
    </row>
    <row r="18" spans="1:10" x14ac:dyDescent="0.25">
      <c r="A18" t="s">
        <v>2617</v>
      </c>
      <c r="B18" t="s">
        <v>2580</v>
      </c>
      <c r="C18" t="s">
        <v>2616</v>
      </c>
      <c r="D18" t="s">
        <v>2706</v>
      </c>
      <c r="E18">
        <v>0</v>
      </c>
      <c r="F18">
        <v>0</v>
      </c>
    </row>
    <row r="19" spans="1:10" x14ac:dyDescent="0.25">
      <c r="A19" t="s">
        <v>2618</v>
      </c>
      <c r="B19" t="s">
        <v>2580</v>
      </c>
      <c r="C19" t="s">
        <v>2595</v>
      </c>
      <c r="D19" t="s">
        <v>2706</v>
      </c>
      <c r="E19">
        <v>7925.37</v>
      </c>
      <c r="F19" s="147">
        <v>10384</v>
      </c>
      <c r="J19" s="147"/>
    </row>
    <row r="20" spans="1:10" x14ac:dyDescent="0.25">
      <c r="A20" t="s">
        <v>2619</v>
      </c>
      <c r="B20" t="s">
        <v>2580</v>
      </c>
      <c r="C20" t="s">
        <v>2595</v>
      </c>
      <c r="D20" t="s">
        <v>2706</v>
      </c>
      <c r="E20">
        <v>102588.86</v>
      </c>
      <c r="F20">
        <v>0</v>
      </c>
    </row>
    <row r="21" spans="1:10" x14ac:dyDescent="0.25">
      <c r="A21" t="s">
        <v>2620</v>
      </c>
      <c r="B21" t="s">
        <v>2578</v>
      </c>
      <c r="C21" t="s">
        <v>2607</v>
      </c>
      <c r="D21" t="s">
        <v>2706</v>
      </c>
      <c r="E21">
        <v>0</v>
      </c>
      <c r="F21">
        <v>0</v>
      </c>
    </row>
    <row r="22" spans="1:10" x14ac:dyDescent="0.25">
      <c r="A22" t="s">
        <v>2621</v>
      </c>
      <c r="B22" t="s">
        <v>2580</v>
      </c>
      <c r="C22" t="s">
        <v>2614</v>
      </c>
      <c r="D22" t="s">
        <v>2706</v>
      </c>
      <c r="E22">
        <v>0</v>
      </c>
      <c r="F22">
        <v>0</v>
      </c>
    </row>
    <row r="23" spans="1:10" x14ac:dyDescent="0.25">
      <c r="A23" t="s">
        <v>2622</v>
      </c>
      <c r="B23" t="s">
        <v>2577</v>
      </c>
      <c r="C23" t="s">
        <v>2593</v>
      </c>
      <c r="D23" t="s">
        <v>2706</v>
      </c>
      <c r="E23">
        <v>0</v>
      </c>
      <c r="F23">
        <v>0</v>
      </c>
    </row>
    <row r="24" spans="1:10" x14ac:dyDescent="0.25">
      <c r="A24" t="s">
        <v>2623</v>
      </c>
      <c r="B24" t="s">
        <v>2578</v>
      </c>
      <c r="C24" t="s">
        <v>2607</v>
      </c>
      <c r="D24" t="s">
        <v>2706</v>
      </c>
      <c r="E24">
        <v>0</v>
      </c>
      <c r="F24">
        <v>0</v>
      </c>
    </row>
    <row r="25" spans="1:10" x14ac:dyDescent="0.25">
      <c r="A25" t="s">
        <v>2624</v>
      </c>
      <c r="B25" t="s">
        <v>2580</v>
      </c>
      <c r="C25" t="s">
        <v>2595</v>
      </c>
      <c r="D25" t="s">
        <v>2706</v>
      </c>
      <c r="E25">
        <v>95232.558999999994</v>
      </c>
      <c r="F25" s="147">
        <v>53657</v>
      </c>
      <c r="J25" s="147"/>
    </row>
    <row r="26" spans="1:10" x14ac:dyDescent="0.25">
      <c r="A26" t="s">
        <v>2625</v>
      </c>
      <c r="B26" t="s">
        <v>2577</v>
      </c>
      <c r="C26" t="s">
        <v>2609</v>
      </c>
      <c r="D26" t="s">
        <v>2706</v>
      </c>
      <c r="E26">
        <v>0</v>
      </c>
      <c r="F26">
        <v>0</v>
      </c>
    </row>
    <row r="27" spans="1:10" x14ac:dyDescent="0.25">
      <c r="A27" t="s">
        <v>2626</v>
      </c>
      <c r="B27" t="s">
        <v>2577</v>
      </c>
      <c r="C27" t="s">
        <v>2593</v>
      </c>
      <c r="D27" t="s">
        <v>2706</v>
      </c>
      <c r="E27">
        <v>0</v>
      </c>
      <c r="F27">
        <v>0</v>
      </c>
    </row>
    <row r="28" spans="1:10" x14ac:dyDescent="0.25">
      <c r="A28" t="s">
        <v>2628</v>
      </c>
      <c r="B28" t="s">
        <v>2581</v>
      </c>
      <c r="C28" t="s">
        <v>2627</v>
      </c>
      <c r="D28" t="s">
        <v>2706</v>
      </c>
      <c r="E28">
        <v>0</v>
      </c>
      <c r="F28">
        <v>0</v>
      </c>
    </row>
    <row r="29" spans="1:10" x14ac:dyDescent="0.25">
      <c r="A29" t="s">
        <v>2629</v>
      </c>
      <c r="B29" t="s">
        <v>2577</v>
      </c>
      <c r="C29" t="s">
        <v>2609</v>
      </c>
      <c r="D29" t="s">
        <v>2706</v>
      </c>
      <c r="E29">
        <v>0</v>
      </c>
      <c r="F29">
        <v>0</v>
      </c>
    </row>
    <row r="30" spans="1:10" x14ac:dyDescent="0.25">
      <c r="A30" t="s">
        <v>2630</v>
      </c>
      <c r="B30" t="s">
        <v>2580</v>
      </c>
      <c r="C30" t="s">
        <v>2595</v>
      </c>
      <c r="D30" t="s">
        <v>2706</v>
      </c>
      <c r="E30">
        <v>5263.0780000000004</v>
      </c>
      <c r="F30" s="147">
        <v>4391</v>
      </c>
      <c r="J30" s="147"/>
    </row>
    <row r="31" spans="1:10" x14ac:dyDescent="0.25">
      <c r="A31" t="s">
        <v>2631</v>
      </c>
      <c r="B31" t="s">
        <v>2578</v>
      </c>
      <c r="C31" t="s">
        <v>2611</v>
      </c>
      <c r="D31" t="s">
        <v>2706</v>
      </c>
      <c r="E31">
        <v>58752.233999999997</v>
      </c>
      <c r="F31" s="147">
        <v>56849</v>
      </c>
      <c r="J31" s="147"/>
    </row>
    <row r="32" spans="1:10" x14ac:dyDescent="0.25">
      <c r="A32" t="s">
        <v>2633</v>
      </c>
      <c r="B32" t="s">
        <v>2585</v>
      </c>
      <c r="C32" t="s">
        <v>2632</v>
      </c>
      <c r="D32" t="s">
        <v>2706</v>
      </c>
      <c r="E32">
        <v>0</v>
      </c>
      <c r="F32">
        <v>0</v>
      </c>
    </row>
    <row r="33" spans="1:10" x14ac:dyDescent="0.25">
      <c r="A33" t="s">
        <v>2635</v>
      </c>
      <c r="B33" t="s">
        <v>2585</v>
      </c>
      <c r="C33" t="s">
        <v>2634</v>
      </c>
      <c r="D33" t="s">
        <v>2706</v>
      </c>
      <c r="E33">
        <v>0</v>
      </c>
      <c r="F33">
        <v>0</v>
      </c>
    </row>
    <row r="34" spans="1:10" x14ac:dyDescent="0.25">
      <c r="A34" t="s">
        <v>2637</v>
      </c>
      <c r="B34" t="s">
        <v>2585</v>
      </c>
      <c r="C34" t="s">
        <v>2636</v>
      </c>
      <c r="D34" t="s">
        <v>2706</v>
      </c>
      <c r="E34">
        <v>0</v>
      </c>
      <c r="F34">
        <v>0</v>
      </c>
    </row>
    <row r="35" spans="1:10" x14ac:dyDescent="0.25">
      <c r="A35" t="s">
        <v>2638</v>
      </c>
      <c r="B35" t="s">
        <v>2581</v>
      </c>
      <c r="C35" t="s">
        <v>2627</v>
      </c>
      <c r="D35" t="s">
        <v>2706</v>
      </c>
      <c r="E35">
        <v>0</v>
      </c>
      <c r="F35">
        <v>0</v>
      </c>
    </row>
    <row r="36" spans="1:10" x14ac:dyDescent="0.25">
      <c r="A36" t="s">
        <v>2639</v>
      </c>
      <c r="B36" t="s">
        <v>2578</v>
      </c>
      <c r="C36" t="s">
        <v>2611</v>
      </c>
      <c r="D36" t="s">
        <v>2706</v>
      </c>
      <c r="E36">
        <v>0</v>
      </c>
      <c r="F36">
        <v>0</v>
      </c>
    </row>
    <row r="37" spans="1:10" x14ac:dyDescent="0.25">
      <c r="A37" t="s">
        <v>2641</v>
      </c>
      <c r="B37" t="s">
        <v>2585</v>
      </c>
      <c r="C37" t="s">
        <v>2640</v>
      </c>
      <c r="D37" t="s">
        <v>2706</v>
      </c>
      <c r="E37">
        <v>0</v>
      </c>
      <c r="F37">
        <v>0</v>
      </c>
    </row>
    <row r="38" spans="1:10" x14ac:dyDescent="0.25">
      <c r="A38" t="s">
        <v>2642</v>
      </c>
      <c r="B38" t="s">
        <v>2580</v>
      </c>
      <c r="C38" t="s">
        <v>2595</v>
      </c>
      <c r="D38" t="s">
        <v>2706</v>
      </c>
      <c r="E38">
        <v>0</v>
      </c>
      <c r="F38">
        <v>0</v>
      </c>
    </row>
    <row r="39" spans="1:10" x14ac:dyDescent="0.25">
      <c r="A39" t="s">
        <v>2699</v>
      </c>
      <c r="B39" t="s">
        <v>2578</v>
      </c>
      <c r="C39" t="s">
        <v>2611</v>
      </c>
      <c r="D39" t="s">
        <v>2706</v>
      </c>
      <c r="E39">
        <v>287688.02299999999</v>
      </c>
      <c r="F39" s="147">
        <v>287348</v>
      </c>
      <c r="J39" s="147"/>
    </row>
    <row r="40" spans="1:10" x14ac:dyDescent="0.25">
      <c r="A40" t="s">
        <v>2643</v>
      </c>
      <c r="B40" t="s">
        <v>2578</v>
      </c>
      <c r="C40" t="s">
        <v>2607</v>
      </c>
      <c r="D40" t="s">
        <v>2706</v>
      </c>
      <c r="E40">
        <v>317139.038</v>
      </c>
      <c r="F40" s="147">
        <v>333417</v>
      </c>
      <c r="J40" s="147"/>
    </row>
    <row r="41" spans="1:10" x14ac:dyDescent="0.25">
      <c r="A41" t="s">
        <v>2644</v>
      </c>
      <c r="B41" t="s">
        <v>2580</v>
      </c>
      <c r="C41" t="s">
        <v>2595</v>
      </c>
      <c r="D41" t="s">
        <v>2706</v>
      </c>
      <c r="E41">
        <v>145038.47</v>
      </c>
      <c r="F41" s="147">
        <v>132547</v>
      </c>
      <c r="J41" s="147"/>
    </row>
    <row r="42" spans="1:10" x14ac:dyDescent="0.25">
      <c r="A42" t="s">
        <v>2645</v>
      </c>
      <c r="B42" t="s">
        <v>2580</v>
      </c>
      <c r="C42" t="s">
        <v>2595</v>
      </c>
      <c r="D42" t="s">
        <v>2706</v>
      </c>
      <c r="E42">
        <v>22030.012999999999</v>
      </c>
      <c r="F42" s="147">
        <v>13379</v>
      </c>
      <c r="J42" s="147"/>
    </row>
    <row r="43" spans="1:10" x14ac:dyDescent="0.25">
      <c r="A43" t="s">
        <v>2646</v>
      </c>
      <c r="B43" t="s">
        <v>2578</v>
      </c>
      <c r="C43" t="s">
        <v>2611</v>
      </c>
      <c r="D43" t="s">
        <v>2706</v>
      </c>
      <c r="E43">
        <v>114708.262</v>
      </c>
      <c r="F43" s="147">
        <v>124807</v>
      </c>
      <c r="J43" s="147"/>
    </row>
    <row r="44" spans="1:10" x14ac:dyDescent="0.25">
      <c r="A44" t="s">
        <v>2647</v>
      </c>
      <c r="B44" t="s">
        <v>2578</v>
      </c>
      <c r="C44" t="s">
        <v>2611</v>
      </c>
      <c r="D44" t="s">
        <v>2706</v>
      </c>
      <c r="E44">
        <v>0</v>
      </c>
      <c r="F44">
        <v>0</v>
      </c>
    </row>
    <row r="45" spans="1:10" x14ac:dyDescent="0.25">
      <c r="A45" t="s">
        <v>2648</v>
      </c>
      <c r="B45" t="s">
        <v>2580</v>
      </c>
      <c r="C45" t="s">
        <v>2614</v>
      </c>
      <c r="D45" t="s">
        <v>2706</v>
      </c>
      <c r="E45">
        <v>163024.49400000001</v>
      </c>
      <c r="F45" s="147">
        <v>150451</v>
      </c>
      <c r="J45" s="147"/>
    </row>
    <row r="46" spans="1:10" x14ac:dyDescent="0.25">
      <c r="A46" t="s">
        <v>2649</v>
      </c>
      <c r="B46" t="s">
        <v>2580</v>
      </c>
      <c r="C46" t="s">
        <v>2614</v>
      </c>
      <c r="D46" t="s">
        <v>2706</v>
      </c>
      <c r="E46">
        <v>159964.484</v>
      </c>
      <c r="F46" s="147">
        <v>151007</v>
      </c>
      <c r="J46" s="147"/>
    </row>
    <row r="47" spans="1:10" x14ac:dyDescent="0.25">
      <c r="A47" t="s">
        <v>2650</v>
      </c>
      <c r="B47" t="s">
        <v>2580</v>
      </c>
      <c r="C47" t="s">
        <v>2595</v>
      </c>
      <c r="D47" t="s">
        <v>2706</v>
      </c>
      <c r="E47">
        <v>85646.687000000005</v>
      </c>
      <c r="F47" s="147">
        <v>76930</v>
      </c>
      <c r="J47" s="147"/>
    </row>
    <row r="48" spans="1:10" x14ac:dyDescent="0.25">
      <c r="A48" t="s">
        <v>2651</v>
      </c>
      <c r="B48" t="s">
        <v>2580</v>
      </c>
      <c r="C48" t="s">
        <v>2616</v>
      </c>
      <c r="D48" t="s">
        <v>2706</v>
      </c>
      <c r="E48">
        <v>229562.21299999999</v>
      </c>
      <c r="F48" s="147">
        <v>166868</v>
      </c>
      <c r="J48" s="147"/>
    </row>
    <row r="49" spans="1:10" x14ac:dyDescent="0.25">
      <c r="A49" t="s">
        <v>2653</v>
      </c>
      <c r="B49" t="s">
        <v>2577</v>
      </c>
      <c r="C49" t="s">
        <v>2652</v>
      </c>
      <c r="D49" t="s">
        <v>2706</v>
      </c>
      <c r="E49">
        <v>31223.45</v>
      </c>
      <c r="F49" s="147">
        <v>19716</v>
      </c>
      <c r="J49" s="147"/>
    </row>
    <row r="50" spans="1:10" x14ac:dyDescent="0.25">
      <c r="A50" t="s">
        <v>2654</v>
      </c>
      <c r="B50" t="s">
        <v>2580</v>
      </c>
      <c r="C50" t="s">
        <v>2595</v>
      </c>
      <c r="D50" t="s">
        <v>2706</v>
      </c>
      <c r="E50">
        <v>0</v>
      </c>
      <c r="F50">
        <v>0</v>
      </c>
    </row>
    <row r="51" spans="1:10" x14ac:dyDescent="0.25">
      <c r="A51" t="s">
        <v>2655</v>
      </c>
      <c r="B51" t="s">
        <v>2585</v>
      </c>
      <c r="C51" t="s">
        <v>2636</v>
      </c>
      <c r="D51" t="s">
        <v>2706</v>
      </c>
      <c r="E51">
        <v>0</v>
      </c>
      <c r="F51">
        <v>0</v>
      </c>
    </row>
    <row r="52" spans="1:10" x14ac:dyDescent="0.25">
      <c r="A52" t="s">
        <v>2656</v>
      </c>
      <c r="B52" t="s">
        <v>2580</v>
      </c>
      <c r="C52" t="s">
        <v>2616</v>
      </c>
      <c r="D52" t="s">
        <v>2706</v>
      </c>
      <c r="E52">
        <v>113931.17200000001</v>
      </c>
      <c r="F52" s="147">
        <v>74470</v>
      </c>
      <c r="J52" s="147"/>
    </row>
    <row r="53" spans="1:10" x14ac:dyDescent="0.25">
      <c r="A53" t="s">
        <v>2657</v>
      </c>
      <c r="B53" t="s">
        <v>2580</v>
      </c>
      <c r="C53" t="s">
        <v>2616</v>
      </c>
      <c r="D53" t="s">
        <v>2706</v>
      </c>
      <c r="E53">
        <v>7735.6239999999998</v>
      </c>
      <c r="F53" s="147">
        <v>120750</v>
      </c>
      <c r="J53" s="147"/>
    </row>
    <row r="54" spans="1:10" x14ac:dyDescent="0.25">
      <c r="A54" t="s">
        <v>2658</v>
      </c>
      <c r="B54" t="s">
        <v>2580</v>
      </c>
      <c r="C54" t="s">
        <v>2595</v>
      </c>
      <c r="D54" t="s">
        <v>2706</v>
      </c>
      <c r="E54">
        <v>0</v>
      </c>
      <c r="F54">
        <v>0</v>
      </c>
    </row>
    <row r="55" spans="1:10" x14ac:dyDescent="0.25">
      <c r="A55" t="s">
        <v>2659</v>
      </c>
      <c r="B55" t="s">
        <v>2580</v>
      </c>
      <c r="C55" t="s">
        <v>2595</v>
      </c>
      <c r="D55" t="s">
        <v>2706</v>
      </c>
      <c r="E55">
        <v>0</v>
      </c>
      <c r="F55">
        <v>0</v>
      </c>
    </row>
    <row r="56" spans="1:10" x14ac:dyDescent="0.25">
      <c r="A56" t="s">
        <v>2660</v>
      </c>
      <c r="B56" t="s">
        <v>2580</v>
      </c>
      <c r="C56" t="s">
        <v>2595</v>
      </c>
      <c r="D56" t="s">
        <v>2706</v>
      </c>
      <c r="E56">
        <v>0</v>
      </c>
      <c r="F56">
        <v>0</v>
      </c>
    </row>
    <row r="57" spans="1:10" x14ac:dyDescent="0.25">
      <c r="A57" t="s">
        <v>2661</v>
      </c>
      <c r="B57" t="s">
        <v>2580</v>
      </c>
      <c r="C57" t="s">
        <v>2595</v>
      </c>
      <c r="D57" t="s">
        <v>2706</v>
      </c>
      <c r="E57">
        <v>0</v>
      </c>
      <c r="F57">
        <v>0</v>
      </c>
    </row>
    <row r="58" spans="1:10" x14ac:dyDescent="0.25">
      <c r="A58" t="s">
        <v>2662</v>
      </c>
      <c r="B58" t="s">
        <v>2580</v>
      </c>
      <c r="C58" t="s">
        <v>2595</v>
      </c>
      <c r="D58" t="s">
        <v>2706</v>
      </c>
      <c r="E58">
        <v>83.367999999999995</v>
      </c>
      <c r="F58" s="147">
        <v>11050</v>
      </c>
      <c r="J58" s="147"/>
    </row>
    <row r="59" spans="1:10" x14ac:dyDescent="0.25">
      <c r="A59" t="s">
        <v>2663</v>
      </c>
      <c r="B59" t="s">
        <v>2581</v>
      </c>
      <c r="C59" t="s">
        <v>2600</v>
      </c>
      <c r="D59" t="s">
        <v>2706</v>
      </c>
      <c r="E59">
        <v>0</v>
      </c>
      <c r="F59">
        <v>0</v>
      </c>
    </row>
    <row r="60" spans="1:10" x14ac:dyDescent="0.25">
      <c r="A60" t="s">
        <v>2664</v>
      </c>
      <c r="B60" t="s">
        <v>2577</v>
      </c>
      <c r="C60" t="s">
        <v>2609</v>
      </c>
      <c r="D60" t="s">
        <v>2706</v>
      </c>
      <c r="E60">
        <v>0</v>
      </c>
      <c r="F60">
        <v>0</v>
      </c>
    </row>
    <row r="61" spans="1:10" x14ac:dyDescent="0.25">
      <c r="A61" t="s">
        <v>2665</v>
      </c>
      <c r="B61" t="s">
        <v>2580</v>
      </c>
      <c r="C61" t="s">
        <v>2595</v>
      </c>
      <c r="D61" t="s">
        <v>2706</v>
      </c>
      <c r="E61">
        <v>139533.90900000001</v>
      </c>
      <c r="F61" s="147">
        <v>129805</v>
      </c>
      <c r="J61" s="147"/>
    </row>
    <row r="62" spans="1:10" x14ac:dyDescent="0.25">
      <c r="A62" t="s">
        <v>2666</v>
      </c>
      <c r="B62" t="s">
        <v>2577</v>
      </c>
      <c r="C62" t="s">
        <v>2609</v>
      </c>
      <c r="D62" t="s">
        <v>2706</v>
      </c>
      <c r="E62">
        <v>0</v>
      </c>
      <c r="F62">
        <v>0</v>
      </c>
    </row>
    <row r="63" spans="1:10" x14ac:dyDescent="0.25">
      <c r="A63" t="s">
        <v>2667</v>
      </c>
      <c r="B63" t="s">
        <v>2578</v>
      </c>
      <c r="C63" t="s">
        <v>2611</v>
      </c>
      <c r="D63" t="s">
        <v>2706</v>
      </c>
      <c r="E63">
        <v>114973.09699999999</v>
      </c>
      <c r="F63" s="147">
        <v>108152</v>
      </c>
      <c r="J63" s="147"/>
    </row>
    <row r="64" spans="1:10" x14ac:dyDescent="0.25">
      <c r="A64" t="s">
        <v>2668</v>
      </c>
      <c r="B64" t="s">
        <v>2577</v>
      </c>
      <c r="C64" t="s">
        <v>2652</v>
      </c>
      <c r="D64" t="s">
        <v>2706</v>
      </c>
      <c r="E64">
        <v>0</v>
      </c>
      <c r="F64">
        <v>0</v>
      </c>
    </row>
    <row r="65" spans="1:10" x14ac:dyDescent="0.25">
      <c r="A65" t="s">
        <v>2669</v>
      </c>
      <c r="B65" t="s">
        <v>2578</v>
      </c>
      <c r="C65" t="s">
        <v>2611</v>
      </c>
      <c r="D65" t="s">
        <v>2706</v>
      </c>
      <c r="E65">
        <v>12859.483</v>
      </c>
      <c r="F65" s="147">
        <v>22007</v>
      </c>
      <c r="J65" s="147"/>
    </row>
    <row r="66" spans="1:10" x14ac:dyDescent="0.25">
      <c r="A66" t="s">
        <v>2670</v>
      </c>
      <c r="B66" t="s">
        <v>2577</v>
      </c>
      <c r="C66" t="s">
        <v>2609</v>
      </c>
      <c r="D66" t="s">
        <v>2706</v>
      </c>
      <c r="E66">
        <v>0</v>
      </c>
      <c r="F66">
        <v>0</v>
      </c>
    </row>
    <row r="67" spans="1:10" x14ac:dyDescent="0.25">
      <c r="A67" t="s">
        <v>2671</v>
      </c>
      <c r="B67" t="s">
        <v>2580</v>
      </c>
      <c r="C67" t="s">
        <v>2614</v>
      </c>
      <c r="D67" t="s">
        <v>2706</v>
      </c>
      <c r="E67">
        <v>352273.61499999999</v>
      </c>
      <c r="F67" s="147">
        <v>269573</v>
      </c>
      <c r="J67" s="147"/>
    </row>
    <row r="68" spans="1:10" x14ac:dyDescent="0.25">
      <c r="A68" t="s">
        <v>2672</v>
      </c>
      <c r="B68" t="s">
        <v>2581</v>
      </c>
      <c r="C68" t="s">
        <v>2627</v>
      </c>
      <c r="D68" t="s">
        <v>2706</v>
      </c>
      <c r="E68">
        <v>92418.021999999997</v>
      </c>
      <c r="F68" s="147">
        <v>114924</v>
      </c>
      <c r="J68" s="147"/>
    </row>
    <row r="69" spans="1:10" x14ac:dyDescent="0.25">
      <c r="A69" t="s">
        <v>2673</v>
      </c>
      <c r="B69" t="s">
        <v>2577</v>
      </c>
      <c r="C69" t="s">
        <v>2609</v>
      </c>
      <c r="D69" t="s">
        <v>2706</v>
      </c>
      <c r="E69">
        <v>0</v>
      </c>
      <c r="F69">
        <v>0</v>
      </c>
    </row>
    <row r="70" spans="1:10" x14ac:dyDescent="0.25">
      <c r="A70" t="s">
        <v>2674</v>
      </c>
      <c r="B70" t="s">
        <v>2585</v>
      </c>
      <c r="C70" t="s">
        <v>2632</v>
      </c>
      <c r="D70" t="s">
        <v>2706</v>
      </c>
      <c r="E70">
        <v>0</v>
      </c>
      <c r="F70" s="147">
        <v>25008</v>
      </c>
      <c r="J70" s="147"/>
    </row>
    <row r="71" spans="1:10" x14ac:dyDescent="0.25">
      <c r="A71" t="s">
        <v>2675</v>
      </c>
      <c r="B71" t="s">
        <v>2580</v>
      </c>
      <c r="C71" t="s">
        <v>2614</v>
      </c>
      <c r="D71" t="s">
        <v>2706</v>
      </c>
      <c r="E71">
        <v>0</v>
      </c>
      <c r="F71">
        <v>0</v>
      </c>
    </row>
    <row r="72" spans="1:10" x14ac:dyDescent="0.25">
      <c r="A72" t="s">
        <v>2676</v>
      </c>
      <c r="B72" t="s">
        <v>2580</v>
      </c>
      <c r="C72" t="s">
        <v>2614</v>
      </c>
      <c r="D72" t="s">
        <v>2706</v>
      </c>
      <c r="E72">
        <v>31078.988000000001</v>
      </c>
      <c r="F72" s="147">
        <v>48114</v>
      </c>
      <c r="J72" s="147"/>
    </row>
    <row r="73" spans="1:10" x14ac:dyDescent="0.25">
      <c r="A73" t="s">
        <v>2677</v>
      </c>
      <c r="B73" t="s">
        <v>2580</v>
      </c>
      <c r="C73" t="s">
        <v>2595</v>
      </c>
      <c r="D73" t="s">
        <v>2706</v>
      </c>
      <c r="E73">
        <v>287841.68599999999</v>
      </c>
      <c r="F73" s="147">
        <v>251508</v>
      </c>
      <c r="J73" s="147"/>
    </row>
    <row r="74" spans="1:10" x14ac:dyDescent="0.25">
      <c r="A74" t="s">
        <v>2678</v>
      </c>
      <c r="B74" t="s">
        <v>2585</v>
      </c>
      <c r="C74" t="s">
        <v>2634</v>
      </c>
      <c r="D74" t="s">
        <v>2706</v>
      </c>
      <c r="E74">
        <v>0</v>
      </c>
      <c r="F74">
        <v>0</v>
      </c>
    </row>
    <row r="75" spans="1:10" x14ac:dyDescent="0.25">
      <c r="A75" t="s">
        <v>2679</v>
      </c>
      <c r="B75" t="s">
        <v>2578</v>
      </c>
      <c r="C75" t="s">
        <v>2611</v>
      </c>
      <c r="D75" t="s">
        <v>2706</v>
      </c>
      <c r="E75">
        <v>329446.38400000002</v>
      </c>
      <c r="F75" s="147">
        <v>289142</v>
      </c>
      <c r="J75" s="147"/>
    </row>
    <row r="76" spans="1:10" x14ac:dyDescent="0.25">
      <c r="A76" t="s">
        <v>2680</v>
      </c>
      <c r="B76" t="s">
        <v>2577</v>
      </c>
      <c r="C76" t="s">
        <v>2652</v>
      </c>
      <c r="D76" t="s">
        <v>2706</v>
      </c>
      <c r="E76">
        <v>106449.773</v>
      </c>
      <c r="F76" s="147">
        <v>97739</v>
      </c>
      <c r="J76" s="147"/>
    </row>
    <row r="77" spans="1:10" x14ac:dyDescent="0.25">
      <c r="A77" t="s">
        <v>2680</v>
      </c>
      <c r="B77" t="s">
        <v>2578</v>
      </c>
      <c r="C77" t="s">
        <v>2611</v>
      </c>
      <c r="D77" t="s">
        <v>2706</v>
      </c>
      <c r="E77">
        <v>199875.78700000001</v>
      </c>
      <c r="F77" s="147">
        <v>189007</v>
      </c>
      <c r="J77" s="147"/>
    </row>
    <row r="78" spans="1:10" x14ac:dyDescent="0.25">
      <c r="A78" t="s">
        <v>2681</v>
      </c>
      <c r="B78" t="s">
        <v>2581</v>
      </c>
      <c r="C78" t="s">
        <v>2603</v>
      </c>
      <c r="D78" t="s">
        <v>2706</v>
      </c>
      <c r="E78">
        <v>0</v>
      </c>
      <c r="F78">
        <v>0</v>
      </c>
    </row>
    <row r="79" spans="1:10" x14ac:dyDescent="0.25">
      <c r="A79" t="s">
        <v>2682</v>
      </c>
      <c r="B79" t="s">
        <v>2585</v>
      </c>
      <c r="C79" t="s">
        <v>2634</v>
      </c>
      <c r="D79" t="s">
        <v>2706</v>
      </c>
      <c r="E79">
        <v>0</v>
      </c>
      <c r="F79">
        <v>0</v>
      </c>
    </row>
    <row r="80" spans="1:10" x14ac:dyDescent="0.25">
      <c r="A80" t="s">
        <v>2684</v>
      </c>
      <c r="B80" t="s">
        <v>2585</v>
      </c>
      <c r="C80" t="s">
        <v>2683</v>
      </c>
      <c r="D80" t="s">
        <v>2706</v>
      </c>
      <c r="E80">
        <v>0</v>
      </c>
      <c r="F80">
        <v>0</v>
      </c>
    </row>
    <row r="81" spans="1:10" x14ac:dyDescent="0.25">
      <c r="A81" t="s">
        <v>2685</v>
      </c>
      <c r="B81" t="s">
        <v>2585</v>
      </c>
      <c r="C81" t="s">
        <v>2636</v>
      </c>
      <c r="D81" t="s">
        <v>2706</v>
      </c>
      <c r="E81">
        <v>191116.73199999999</v>
      </c>
      <c r="F81" s="147">
        <v>151346</v>
      </c>
      <c r="J81" s="147"/>
    </row>
    <row r="82" spans="1:10" x14ac:dyDescent="0.25">
      <c r="A82" t="s">
        <v>2686</v>
      </c>
      <c r="B82" t="s">
        <v>2577</v>
      </c>
      <c r="C82" t="s">
        <v>2593</v>
      </c>
      <c r="D82" t="s">
        <v>2706</v>
      </c>
      <c r="E82">
        <v>131111.981</v>
      </c>
      <c r="F82" s="147">
        <v>111526</v>
      </c>
      <c r="J82" s="147"/>
    </row>
    <row r="83" spans="1:10" x14ac:dyDescent="0.25">
      <c r="A83" t="s">
        <v>2687</v>
      </c>
      <c r="B83" t="s">
        <v>2578</v>
      </c>
      <c r="C83" t="s">
        <v>2607</v>
      </c>
      <c r="D83" t="s">
        <v>2706</v>
      </c>
      <c r="E83">
        <v>342201.065</v>
      </c>
      <c r="F83" s="147">
        <v>294406</v>
      </c>
      <c r="J83" s="147"/>
    </row>
    <row r="84" spans="1:10" x14ac:dyDescent="0.25">
      <c r="A84" t="s">
        <v>2688</v>
      </c>
      <c r="B84" t="s">
        <v>2577</v>
      </c>
      <c r="C84" t="s">
        <v>2609</v>
      </c>
      <c r="D84" t="s">
        <v>2706</v>
      </c>
      <c r="E84">
        <v>4814.6130000000003</v>
      </c>
      <c r="F84" s="147">
        <v>9565</v>
      </c>
      <c r="J84" s="147"/>
    </row>
    <row r="85" spans="1:10" x14ac:dyDescent="0.25">
      <c r="A85" t="s">
        <v>2689</v>
      </c>
      <c r="B85" t="s">
        <v>2580</v>
      </c>
      <c r="C85" t="s">
        <v>2595</v>
      </c>
      <c r="D85" t="s">
        <v>2706</v>
      </c>
      <c r="E85">
        <v>0</v>
      </c>
      <c r="F85">
        <v>0</v>
      </c>
    </row>
    <row r="86" spans="1:10" x14ac:dyDescent="0.25">
      <c r="A86" t="s">
        <v>2690</v>
      </c>
      <c r="B86" t="s">
        <v>2577</v>
      </c>
      <c r="C86" t="s">
        <v>2609</v>
      </c>
      <c r="D86" t="s">
        <v>2706</v>
      </c>
      <c r="E86">
        <v>0</v>
      </c>
      <c r="F86">
        <v>0</v>
      </c>
    </row>
    <row r="87" spans="1:10" x14ac:dyDescent="0.25">
      <c r="A87" t="s">
        <v>2691</v>
      </c>
      <c r="B87" t="s">
        <v>2577</v>
      </c>
      <c r="C87" t="s">
        <v>2593</v>
      </c>
      <c r="D87" t="s">
        <v>2706</v>
      </c>
      <c r="E87">
        <v>0</v>
      </c>
      <c r="F87">
        <v>0</v>
      </c>
    </row>
    <row r="88" spans="1:10" x14ac:dyDescent="0.25">
      <c r="A88" t="s">
        <v>2692</v>
      </c>
      <c r="B88" t="s">
        <v>2577</v>
      </c>
      <c r="C88" t="s">
        <v>2609</v>
      </c>
      <c r="D88" t="s">
        <v>2706</v>
      </c>
      <c r="E88">
        <v>0</v>
      </c>
      <c r="F88">
        <v>0</v>
      </c>
    </row>
    <row r="89" spans="1:10" x14ac:dyDescent="0.25">
      <c r="A89" t="s">
        <v>2693</v>
      </c>
      <c r="B89" t="s">
        <v>2580</v>
      </c>
      <c r="C89" t="s">
        <v>2595</v>
      </c>
      <c r="D89" t="s">
        <v>2706</v>
      </c>
      <c r="E89">
        <v>0</v>
      </c>
      <c r="F89">
        <v>0</v>
      </c>
    </row>
    <row r="90" spans="1:10" x14ac:dyDescent="0.25">
      <c r="A90" t="s">
        <v>2694</v>
      </c>
      <c r="B90" t="s">
        <v>2580</v>
      </c>
      <c r="C90" t="s">
        <v>2616</v>
      </c>
      <c r="D90" t="s">
        <v>2706</v>
      </c>
      <c r="E90">
        <v>0</v>
      </c>
      <c r="F90">
        <v>0</v>
      </c>
    </row>
    <row r="91" spans="1:10" x14ac:dyDescent="0.25">
      <c r="A91" t="s">
        <v>2695</v>
      </c>
      <c r="B91" t="s">
        <v>2578</v>
      </c>
      <c r="C91" t="s">
        <v>2611</v>
      </c>
      <c r="D91" t="s">
        <v>2706</v>
      </c>
      <c r="E91">
        <v>154164.38399999999</v>
      </c>
      <c r="F91" s="147">
        <v>155916</v>
      </c>
      <c r="J91" s="147"/>
    </row>
    <row r="92" spans="1:10" x14ac:dyDescent="0.25">
      <c r="A92" t="s">
        <v>2696</v>
      </c>
      <c r="B92" t="s">
        <v>2580</v>
      </c>
      <c r="C92" t="s">
        <v>2595</v>
      </c>
      <c r="D92" t="s">
        <v>2706</v>
      </c>
      <c r="E92">
        <v>0</v>
      </c>
      <c r="F92">
        <v>0</v>
      </c>
    </row>
    <row r="93" spans="1:10" x14ac:dyDescent="0.25">
      <c r="A93" t="s">
        <v>2697</v>
      </c>
      <c r="B93" t="s">
        <v>2585</v>
      </c>
      <c r="C93" t="s">
        <v>2636</v>
      </c>
      <c r="D93" t="s">
        <v>2706</v>
      </c>
      <c r="E93">
        <v>263208.86099999998</v>
      </c>
      <c r="F93" s="147">
        <v>224938</v>
      </c>
      <c r="J93" s="147"/>
    </row>
    <row r="94" spans="1:10" x14ac:dyDescent="0.25">
      <c r="A94" t="s">
        <v>2698</v>
      </c>
      <c r="B94" t="s">
        <v>2581</v>
      </c>
      <c r="C94" t="s">
        <v>2627</v>
      </c>
      <c r="D94" t="s">
        <v>2706</v>
      </c>
      <c r="E94">
        <v>0</v>
      </c>
      <c r="F94">
        <v>0</v>
      </c>
    </row>
    <row r="95" spans="1:10" x14ac:dyDescent="0.25">
      <c r="A95" t="s">
        <v>2700</v>
      </c>
      <c r="B95" t="s">
        <v>2577</v>
      </c>
      <c r="C95" t="s">
        <v>2609</v>
      </c>
      <c r="D95" t="s">
        <v>2706</v>
      </c>
      <c r="E95">
        <v>64225.22</v>
      </c>
      <c r="F95">
        <v>0</v>
      </c>
    </row>
    <row r="96" spans="1:10" x14ac:dyDescent="0.25">
      <c r="A96" t="s">
        <v>2582</v>
      </c>
      <c r="B96" t="s">
        <v>2580</v>
      </c>
      <c r="C96" t="s">
        <v>2579</v>
      </c>
      <c r="D96" t="s">
        <v>2706</v>
      </c>
      <c r="E96">
        <v>0</v>
      </c>
      <c r="F96" s="147">
        <v>1491</v>
      </c>
    </row>
    <row r="97" spans="1:6" x14ac:dyDescent="0.25">
      <c r="A97" t="s">
        <v>2583</v>
      </c>
      <c r="B97" t="s">
        <v>2580</v>
      </c>
      <c r="C97" t="s">
        <v>2579</v>
      </c>
      <c r="D97" t="s">
        <v>2706</v>
      </c>
      <c r="E97">
        <v>0</v>
      </c>
      <c r="F97" s="147">
        <v>72631</v>
      </c>
    </row>
    <row r="98" spans="1:6" x14ac:dyDescent="0.25">
      <c r="A98" t="s">
        <v>2586</v>
      </c>
      <c r="B98" t="s">
        <v>2577</v>
      </c>
      <c r="C98" t="s">
        <v>2584</v>
      </c>
      <c r="D98" t="s">
        <v>2706</v>
      </c>
      <c r="E98">
        <v>0</v>
      </c>
      <c r="F98" s="147">
        <v>57642</v>
      </c>
    </row>
    <row r="187" spans="6:6" x14ac:dyDescent="0.25">
      <c r="F187" t="s">
        <v>2592</v>
      </c>
    </row>
    <row r="188" spans="6:6" x14ac:dyDescent="0.25">
      <c r="F188" t="s">
        <v>2592</v>
      </c>
    </row>
    <row r="189" spans="6:6" x14ac:dyDescent="0.25">
      <c r="F189" t="s">
        <v>2592</v>
      </c>
    </row>
    <row r="190" spans="6:6" x14ac:dyDescent="0.25">
      <c r="F190" t="s">
        <v>2592</v>
      </c>
    </row>
    <row r="191" spans="6:6" x14ac:dyDescent="0.25">
      <c r="F191" t="s">
        <v>2592</v>
      </c>
    </row>
    <row r="192" spans="6:6" x14ac:dyDescent="0.25">
      <c r="F192" t="s">
        <v>2592</v>
      </c>
    </row>
    <row r="193" spans="6:6" x14ac:dyDescent="0.25">
      <c r="F193" t="s">
        <v>2592</v>
      </c>
    </row>
    <row r="194" spans="6:6" x14ac:dyDescent="0.25">
      <c r="F194" t="s">
        <v>2592</v>
      </c>
    </row>
    <row r="195" spans="6:6" x14ac:dyDescent="0.25">
      <c r="F195" t="s">
        <v>2592</v>
      </c>
    </row>
    <row r="196" spans="6:6" x14ac:dyDescent="0.25">
      <c r="F196" t="s">
        <v>2592</v>
      </c>
    </row>
    <row r="197" spans="6:6" x14ac:dyDescent="0.25">
      <c r="F197" t="s">
        <v>2592</v>
      </c>
    </row>
    <row r="198" spans="6:6" x14ac:dyDescent="0.25">
      <c r="F198" t="s">
        <v>2592</v>
      </c>
    </row>
    <row r="199" spans="6:6" x14ac:dyDescent="0.25">
      <c r="F199" t="s">
        <v>2592</v>
      </c>
    </row>
    <row r="200" spans="6:6" x14ac:dyDescent="0.25">
      <c r="F200" t="s">
        <v>2592</v>
      </c>
    </row>
    <row r="201" spans="6:6" x14ac:dyDescent="0.25">
      <c r="F201" t="s">
        <v>2592</v>
      </c>
    </row>
    <row r="202" spans="6:6" x14ac:dyDescent="0.25">
      <c r="F202" t="s">
        <v>2592</v>
      </c>
    </row>
    <row r="203" spans="6:6" x14ac:dyDescent="0.25">
      <c r="F203" t="s">
        <v>2592</v>
      </c>
    </row>
    <row r="204" spans="6:6" x14ac:dyDescent="0.25">
      <c r="F204" t="s">
        <v>2592</v>
      </c>
    </row>
    <row r="205" spans="6:6" x14ac:dyDescent="0.25">
      <c r="F205" t="s">
        <v>2592</v>
      </c>
    </row>
    <row r="206" spans="6:6" x14ac:dyDescent="0.25">
      <c r="F206" t="s">
        <v>2592</v>
      </c>
    </row>
    <row r="207" spans="6:6" x14ac:dyDescent="0.25">
      <c r="F207" t="s">
        <v>2592</v>
      </c>
    </row>
    <row r="208" spans="6:6" x14ac:dyDescent="0.25">
      <c r="F208" t="s">
        <v>2592</v>
      </c>
    </row>
    <row r="209" spans="6:6" x14ac:dyDescent="0.25">
      <c r="F209" t="s">
        <v>2592</v>
      </c>
    </row>
    <row r="210" spans="6:6" x14ac:dyDescent="0.25">
      <c r="F210" t="s">
        <v>2592</v>
      </c>
    </row>
    <row r="211" spans="6:6" x14ac:dyDescent="0.25">
      <c r="F211" t="s">
        <v>2592</v>
      </c>
    </row>
    <row r="212" spans="6:6" x14ac:dyDescent="0.25">
      <c r="F212" t="s">
        <v>2592</v>
      </c>
    </row>
    <row r="213" spans="6:6" x14ac:dyDescent="0.25">
      <c r="F213" t="s">
        <v>2592</v>
      </c>
    </row>
    <row r="214" spans="6:6" x14ac:dyDescent="0.25">
      <c r="F214" t="s">
        <v>2592</v>
      </c>
    </row>
    <row r="215" spans="6:6" x14ac:dyDescent="0.25">
      <c r="F215" t="s">
        <v>2592</v>
      </c>
    </row>
    <row r="216" spans="6:6" x14ac:dyDescent="0.25">
      <c r="F216" t="s">
        <v>2592</v>
      </c>
    </row>
    <row r="217" spans="6:6" x14ac:dyDescent="0.25">
      <c r="F217" t="s">
        <v>2592</v>
      </c>
    </row>
    <row r="218" spans="6:6" x14ac:dyDescent="0.25">
      <c r="F218" t="s">
        <v>2592</v>
      </c>
    </row>
    <row r="219" spans="6:6" x14ac:dyDescent="0.25">
      <c r="F219" t="s">
        <v>2592</v>
      </c>
    </row>
    <row r="220" spans="6:6" x14ac:dyDescent="0.25">
      <c r="F220" t="s">
        <v>2592</v>
      </c>
    </row>
    <row r="221" spans="6:6" x14ac:dyDescent="0.25">
      <c r="F221" t="s">
        <v>2592</v>
      </c>
    </row>
    <row r="222" spans="6:6" x14ac:dyDescent="0.25">
      <c r="F222" t="s">
        <v>2592</v>
      </c>
    </row>
    <row r="223" spans="6:6" x14ac:dyDescent="0.25">
      <c r="F223" t="s">
        <v>2592</v>
      </c>
    </row>
    <row r="224" spans="6:6" x14ac:dyDescent="0.25">
      <c r="F224" t="s">
        <v>2592</v>
      </c>
    </row>
    <row r="225" spans="6:6" x14ac:dyDescent="0.25">
      <c r="F225" t="s">
        <v>2592</v>
      </c>
    </row>
    <row r="226" spans="6:6" x14ac:dyDescent="0.25">
      <c r="F226" t="s">
        <v>2592</v>
      </c>
    </row>
    <row r="227" spans="6:6" x14ac:dyDescent="0.25">
      <c r="F227" t="s">
        <v>2592</v>
      </c>
    </row>
    <row r="228" spans="6:6" x14ac:dyDescent="0.25">
      <c r="F228" t="s">
        <v>2592</v>
      </c>
    </row>
    <row r="229" spans="6:6" x14ac:dyDescent="0.25">
      <c r="F229" t="s">
        <v>2592</v>
      </c>
    </row>
    <row r="230" spans="6:6" x14ac:dyDescent="0.25">
      <c r="F230" t="s">
        <v>2592</v>
      </c>
    </row>
    <row r="231" spans="6:6" x14ac:dyDescent="0.25">
      <c r="F231" t="s">
        <v>2592</v>
      </c>
    </row>
    <row r="232" spans="6:6" x14ac:dyDescent="0.25">
      <c r="F232" t="s">
        <v>2592</v>
      </c>
    </row>
    <row r="233" spans="6:6" x14ac:dyDescent="0.25">
      <c r="F233" t="s">
        <v>2592</v>
      </c>
    </row>
    <row r="234" spans="6:6" x14ac:dyDescent="0.25">
      <c r="F234" t="s">
        <v>2592</v>
      </c>
    </row>
    <row r="235" spans="6:6" x14ac:dyDescent="0.25">
      <c r="F235" t="s">
        <v>2592</v>
      </c>
    </row>
    <row r="236" spans="6:6" x14ac:dyDescent="0.25">
      <c r="F236" t="s">
        <v>2592</v>
      </c>
    </row>
    <row r="237" spans="6:6" x14ac:dyDescent="0.25">
      <c r="F237" t="s">
        <v>2592</v>
      </c>
    </row>
    <row r="238" spans="6:6" x14ac:dyDescent="0.25">
      <c r="F238" t="s">
        <v>2592</v>
      </c>
    </row>
    <row r="239" spans="6:6" x14ac:dyDescent="0.25">
      <c r="F239" t="s">
        <v>2592</v>
      </c>
    </row>
    <row r="240" spans="6:6" x14ac:dyDescent="0.25">
      <c r="F240" t="s">
        <v>2592</v>
      </c>
    </row>
    <row r="241" spans="6:6" x14ac:dyDescent="0.25">
      <c r="F241" t="s">
        <v>2592</v>
      </c>
    </row>
    <row r="242" spans="6:6" x14ac:dyDescent="0.25">
      <c r="F242" t="s">
        <v>2592</v>
      </c>
    </row>
    <row r="243" spans="6:6" x14ac:dyDescent="0.25">
      <c r="F243" t="s">
        <v>2592</v>
      </c>
    </row>
    <row r="244" spans="6:6" x14ac:dyDescent="0.25">
      <c r="F244" t="s">
        <v>2592</v>
      </c>
    </row>
    <row r="245" spans="6:6" x14ac:dyDescent="0.25">
      <c r="F245" t="s">
        <v>2592</v>
      </c>
    </row>
    <row r="246" spans="6:6" x14ac:dyDescent="0.25">
      <c r="F246" t="s">
        <v>2592</v>
      </c>
    </row>
    <row r="247" spans="6:6" x14ac:dyDescent="0.25">
      <c r="F247" t="s">
        <v>2592</v>
      </c>
    </row>
    <row r="248" spans="6:6" x14ac:dyDescent="0.25">
      <c r="F248" t="s">
        <v>2592</v>
      </c>
    </row>
    <row r="249" spans="6:6" x14ac:dyDescent="0.25">
      <c r="F249" t="s">
        <v>2592</v>
      </c>
    </row>
    <row r="250" spans="6:6" x14ac:dyDescent="0.25">
      <c r="F250" t="s">
        <v>2592</v>
      </c>
    </row>
    <row r="251" spans="6:6" x14ac:dyDescent="0.25">
      <c r="F251" t="s">
        <v>2592</v>
      </c>
    </row>
    <row r="252" spans="6:6" x14ac:dyDescent="0.25">
      <c r="F252" t="s">
        <v>2592</v>
      </c>
    </row>
    <row r="253" spans="6:6" x14ac:dyDescent="0.25">
      <c r="F253" t="s">
        <v>2592</v>
      </c>
    </row>
    <row r="254" spans="6:6" x14ac:dyDescent="0.25">
      <c r="F254" t="s">
        <v>2592</v>
      </c>
    </row>
    <row r="255" spans="6:6" x14ac:dyDescent="0.25">
      <c r="F255" t="s">
        <v>2592</v>
      </c>
    </row>
    <row r="256" spans="6:6" x14ac:dyDescent="0.25">
      <c r="F256" t="s">
        <v>2592</v>
      </c>
    </row>
    <row r="257" spans="6:6" x14ac:dyDescent="0.25">
      <c r="F257" t="s">
        <v>2592</v>
      </c>
    </row>
    <row r="258" spans="6:6" x14ac:dyDescent="0.25">
      <c r="F258" t="s">
        <v>2592</v>
      </c>
    </row>
    <row r="259" spans="6:6" x14ac:dyDescent="0.25">
      <c r="F259" t="s">
        <v>2592</v>
      </c>
    </row>
    <row r="260" spans="6:6" x14ac:dyDescent="0.25">
      <c r="F260" t="s">
        <v>2592</v>
      </c>
    </row>
    <row r="261" spans="6:6" x14ac:dyDescent="0.25">
      <c r="F261" t="s">
        <v>2592</v>
      </c>
    </row>
    <row r="262" spans="6:6" x14ac:dyDescent="0.25">
      <c r="F262" t="s">
        <v>2592</v>
      </c>
    </row>
    <row r="263" spans="6:6" x14ac:dyDescent="0.25">
      <c r="F263" t="s">
        <v>2592</v>
      </c>
    </row>
    <row r="264" spans="6:6" x14ac:dyDescent="0.25">
      <c r="F264" t="s">
        <v>2592</v>
      </c>
    </row>
    <row r="265" spans="6:6" x14ac:dyDescent="0.25">
      <c r="F265" t="s">
        <v>2592</v>
      </c>
    </row>
    <row r="266" spans="6:6" x14ac:dyDescent="0.25">
      <c r="F266" t="s">
        <v>2592</v>
      </c>
    </row>
    <row r="267" spans="6:6" x14ac:dyDescent="0.25">
      <c r="F267" t="s">
        <v>2592</v>
      </c>
    </row>
    <row r="268" spans="6:6" x14ac:dyDescent="0.25">
      <c r="F268" t="s">
        <v>2592</v>
      </c>
    </row>
    <row r="269" spans="6:6" x14ac:dyDescent="0.25">
      <c r="F269" t="s">
        <v>2592</v>
      </c>
    </row>
    <row r="270" spans="6:6" x14ac:dyDescent="0.25">
      <c r="F270" t="s">
        <v>2592</v>
      </c>
    </row>
    <row r="271" spans="6:6" x14ac:dyDescent="0.25">
      <c r="F271" t="s">
        <v>2592</v>
      </c>
    </row>
    <row r="272" spans="6:6" x14ac:dyDescent="0.25">
      <c r="F272" t="s">
        <v>2592</v>
      </c>
    </row>
    <row r="273" spans="6:6" x14ac:dyDescent="0.25">
      <c r="F273" t="s">
        <v>2592</v>
      </c>
    </row>
    <row r="274" spans="6:6" x14ac:dyDescent="0.25">
      <c r="F274" t="s">
        <v>2592</v>
      </c>
    </row>
    <row r="275" spans="6:6" x14ac:dyDescent="0.25">
      <c r="F275" t="s">
        <v>2592</v>
      </c>
    </row>
    <row r="276" spans="6:6" x14ac:dyDescent="0.25">
      <c r="F276" t="s">
        <v>2592</v>
      </c>
    </row>
    <row r="277" spans="6:6" x14ac:dyDescent="0.25">
      <c r="F277" t="s">
        <v>2592</v>
      </c>
    </row>
    <row r="278" spans="6:6" x14ac:dyDescent="0.25">
      <c r="F278" t="s">
        <v>2592</v>
      </c>
    </row>
    <row r="279" spans="6:6" x14ac:dyDescent="0.25">
      <c r="F279" t="s">
        <v>2592</v>
      </c>
    </row>
    <row r="280" spans="6:6" x14ac:dyDescent="0.25">
      <c r="F280" t="s">
        <v>2592</v>
      </c>
    </row>
    <row r="281" spans="6:6" x14ac:dyDescent="0.25">
      <c r="F281" t="s">
        <v>2592</v>
      </c>
    </row>
    <row r="282" spans="6:6" x14ac:dyDescent="0.25">
      <c r="F282" t="s">
        <v>2592</v>
      </c>
    </row>
    <row r="283" spans="6:6" x14ac:dyDescent="0.25">
      <c r="F283" t="s">
        <v>2592</v>
      </c>
    </row>
    <row r="284" spans="6:6" x14ac:dyDescent="0.25">
      <c r="F284" t="s">
        <v>2592</v>
      </c>
    </row>
    <row r="285" spans="6:6" x14ac:dyDescent="0.25">
      <c r="F285" t="s">
        <v>2592</v>
      </c>
    </row>
    <row r="286" spans="6:6" x14ac:dyDescent="0.25">
      <c r="F286" t="s">
        <v>2592</v>
      </c>
    </row>
    <row r="287" spans="6:6" x14ac:dyDescent="0.25">
      <c r="F287" t="s">
        <v>2592</v>
      </c>
    </row>
    <row r="288" spans="6:6" x14ac:dyDescent="0.25">
      <c r="F288" t="s">
        <v>2592</v>
      </c>
    </row>
    <row r="289" spans="6:6" x14ac:dyDescent="0.25">
      <c r="F289" t="s">
        <v>2592</v>
      </c>
    </row>
    <row r="290" spans="6:6" x14ac:dyDescent="0.25">
      <c r="F290" t="s">
        <v>2592</v>
      </c>
    </row>
    <row r="291" spans="6:6" x14ac:dyDescent="0.25">
      <c r="F291" t="s">
        <v>2592</v>
      </c>
    </row>
    <row r="292" spans="6:6" x14ac:dyDescent="0.25">
      <c r="F292" t="s">
        <v>2592</v>
      </c>
    </row>
    <row r="293" spans="6:6" x14ac:dyDescent="0.25">
      <c r="F293" t="s">
        <v>2592</v>
      </c>
    </row>
    <row r="294" spans="6:6" x14ac:dyDescent="0.25">
      <c r="F294" t="s">
        <v>2592</v>
      </c>
    </row>
    <row r="295" spans="6:6" x14ac:dyDescent="0.25">
      <c r="F295" t="s">
        <v>2592</v>
      </c>
    </row>
    <row r="296" spans="6:6" x14ac:dyDescent="0.25">
      <c r="F296" t="s">
        <v>2592</v>
      </c>
    </row>
    <row r="297" spans="6:6" x14ac:dyDescent="0.25">
      <c r="F297" t="s">
        <v>2592</v>
      </c>
    </row>
    <row r="298" spans="6:6" x14ac:dyDescent="0.25">
      <c r="F298" t="s">
        <v>2592</v>
      </c>
    </row>
    <row r="299" spans="6:6" x14ac:dyDescent="0.25">
      <c r="F299" t="s">
        <v>2592</v>
      </c>
    </row>
    <row r="300" spans="6:6" x14ac:dyDescent="0.25">
      <c r="F300" t="s">
        <v>2592</v>
      </c>
    </row>
    <row r="301" spans="6:6" x14ac:dyDescent="0.25">
      <c r="F301" t="s">
        <v>2592</v>
      </c>
    </row>
    <row r="302" spans="6:6" x14ac:dyDescent="0.25">
      <c r="F302" t="s">
        <v>2592</v>
      </c>
    </row>
    <row r="303" spans="6:6" x14ac:dyDescent="0.25">
      <c r="F303" t="s">
        <v>2592</v>
      </c>
    </row>
    <row r="304" spans="6:6" x14ac:dyDescent="0.25">
      <c r="F304" t="s">
        <v>2592</v>
      </c>
    </row>
    <row r="305" spans="6:6" x14ac:dyDescent="0.25">
      <c r="F305" t="s">
        <v>2592</v>
      </c>
    </row>
    <row r="306" spans="6:6" x14ac:dyDescent="0.25">
      <c r="F306" t="s">
        <v>2592</v>
      </c>
    </row>
    <row r="307" spans="6:6" x14ac:dyDescent="0.25">
      <c r="F307" t="s">
        <v>2592</v>
      </c>
    </row>
    <row r="308" spans="6:6" x14ac:dyDescent="0.25">
      <c r="F308" t="s">
        <v>2592</v>
      </c>
    </row>
    <row r="309" spans="6:6" x14ac:dyDescent="0.25">
      <c r="F309" t="s">
        <v>2592</v>
      </c>
    </row>
    <row r="310" spans="6:6" x14ac:dyDescent="0.25">
      <c r="F310" t="s">
        <v>2592</v>
      </c>
    </row>
    <row r="311" spans="6:6" x14ac:dyDescent="0.25">
      <c r="F311" t="s">
        <v>2592</v>
      </c>
    </row>
    <row r="312" spans="6:6" x14ac:dyDescent="0.25">
      <c r="F312" t="s">
        <v>2592</v>
      </c>
    </row>
    <row r="313" spans="6:6" x14ac:dyDescent="0.25">
      <c r="F313" t="s">
        <v>2592</v>
      </c>
    </row>
    <row r="314" spans="6:6" x14ac:dyDescent="0.25">
      <c r="F314" t="s">
        <v>2592</v>
      </c>
    </row>
    <row r="315" spans="6:6" x14ac:dyDescent="0.25">
      <c r="F315" t="s">
        <v>2592</v>
      </c>
    </row>
    <row r="316" spans="6:6" x14ac:dyDescent="0.25">
      <c r="F316" t="s">
        <v>2592</v>
      </c>
    </row>
    <row r="317" spans="6:6" x14ac:dyDescent="0.25">
      <c r="F317" t="s">
        <v>2592</v>
      </c>
    </row>
    <row r="318" spans="6:6" x14ac:dyDescent="0.25">
      <c r="F318" t="s">
        <v>2592</v>
      </c>
    </row>
    <row r="319" spans="6:6" x14ac:dyDescent="0.25">
      <c r="F319" t="s">
        <v>2592</v>
      </c>
    </row>
    <row r="320" spans="6:6" x14ac:dyDescent="0.25">
      <c r="F320" t="s">
        <v>2592</v>
      </c>
    </row>
    <row r="321" spans="6:6" x14ac:dyDescent="0.25">
      <c r="F321" t="s">
        <v>2592</v>
      </c>
    </row>
    <row r="322" spans="6:6" x14ac:dyDescent="0.25">
      <c r="F322" t="s">
        <v>2592</v>
      </c>
    </row>
    <row r="323" spans="6:6" x14ac:dyDescent="0.25">
      <c r="F323" t="s">
        <v>2592</v>
      </c>
    </row>
    <row r="324" spans="6:6" x14ac:dyDescent="0.25">
      <c r="F324" t="s">
        <v>2592</v>
      </c>
    </row>
    <row r="325" spans="6:6" x14ac:dyDescent="0.25">
      <c r="F325" t="s">
        <v>2592</v>
      </c>
    </row>
    <row r="326" spans="6:6" x14ac:dyDescent="0.25">
      <c r="F326" t="s">
        <v>2592</v>
      </c>
    </row>
    <row r="327" spans="6:6" x14ac:dyDescent="0.25">
      <c r="F327" t="s">
        <v>2592</v>
      </c>
    </row>
    <row r="328" spans="6:6" x14ac:dyDescent="0.25">
      <c r="F328" t="s">
        <v>2592</v>
      </c>
    </row>
    <row r="329" spans="6:6" x14ac:dyDescent="0.25">
      <c r="F329" t="s">
        <v>2592</v>
      </c>
    </row>
    <row r="330" spans="6:6" x14ac:dyDescent="0.25">
      <c r="F330" t="s">
        <v>2592</v>
      </c>
    </row>
    <row r="331" spans="6:6" x14ac:dyDescent="0.25">
      <c r="F331" t="s">
        <v>2592</v>
      </c>
    </row>
    <row r="332" spans="6:6" x14ac:dyDescent="0.25">
      <c r="F332" t="s">
        <v>2592</v>
      </c>
    </row>
    <row r="333" spans="6:6" x14ac:dyDescent="0.25">
      <c r="F333" t="s">
        <v>2592</v>
      </c>
    </row>
    <row r="334" spans="6:6" x14ac:dyDescent="0.25">
      <c r="F334" t="s">
        <v>2592</v>
      </c>
    </row>
    <row r="335" spans="6:6" x14ac:dyDescent="0.25">
      <c r="F335" t="s">
        <v>2592</v>
      </c>
    </row>
    <row r="336" spans="6:6" x14ac:dyDescent="0.25">
      <c r="F336" t="s">
        <v>2592</v>
      </c>
    </row>
    <row r="337" spans="6:6" x14ac:dyDescent="0.25">
      <c r="F337" t="s">
        <v>2592</v>
      </c>
    </row>
    <row r="338" spans="6:6" x14ac:dyDescent="0.25">
      <c r="F338" t="s">
        <v>2592</v>
      </c>
    </row>
    <row r="339" spans="6:6" x14ac:dyDescent="0.25">
      <c r="F339" t="s">
        <v>2592</v>
      </c>
    </row>
    <row r="340" spans="6:6" x14ac:dyDescent="0.25">
      <c r="F340" t="s">
        <v>2592</v>
      </c>
    </row>
    <row r="341" spans="6:6" x14ac:dyDescent="0.25">
      <c r="F341" t="s">
        <v>2592</v>
      </c>
    </row>
    <row r="342" spans="6:6" x14ac:dyDescent="0.25">
      <c r="F342" t="s">
        <v>2592</v>
      </c>
    </row>
    <row r="343" spans="6:6" x14ac:dyDescent="0.25">
      <c r="F343" t="s">
        <v>2592</v>
      </c>
    </row>
    <row r="344" spans="6:6" x14ac:dyDescent="0.25">
      <c r="F344" t="s">
        <v>2592</v>
      </c>
    </row>
    <row r="345" spans="6:6" x14ac:dyDescent="0.25">
      <c r="F345" t="s">
        <v>2592</v>
      </c>
    </row>
    <row r="346" spans="6:6" x14ac:dyDescent="0.25">
      <c r="F346" t="s">
        <v>2592</v>
      </c>
    </row>
    <row r="347" spans="6:6" x14ac:dyDescent="0.25">
      <c r="F347" t="s">
        <v>2592</v>
      </c>
    </row>
    <row r="348" spans="6:6" x14ac:dyDescent="0.25">
      <c r="F348" t="s">
        <v>2592</v>
      </c>
    </row>
    <row r="349" spans="6:6" x14ac:dyDescent="0.25">
      <c r="F349" t="s">
        <v>2592</v>
      </c>
    </row>
    <row r="350" spans="6:6" x14ac:dyDescent="0.25">
      <c r="F350" t="s">
        <v>2592</v>
      </c>
    </row>
    <row r="351" spans="6:6" x14ac:dyDescent="0.25">
      <c r="F351" t="s">
        <v>2592</v>
      </c>
    </row>
    <row r="352" spans="6:6" x14ac:dyDescent="0.25">
      <c r="F352" t="s">
        <v>2592</v>
      </c>
    </row>
    <row r="353" spans="6:6" x14ac:dyDescent="0.25">
      <c r="F353" t="s">
        <v>2592</v>
      </c>
    </row>
    <row r="354" spans="6:6" x14ac:dyDescent="0.25">
      <c r="F354" t="s">
        <v>2592</v>
      </c>
    </row>
    <row r="355" spans="6:6" x14ac:dyDescent="0.25">
      <c r="F355" t="s">
        <v>2592</v>
      </c>
    </row>
    <row r="356" spans="6:6" x14ac:dyDescent="0.25">
      <c r="F356" t="s">
        <v>2592</v>
      </c>
    </row>
    <row r="357" spans="6:6" x14ac:dyDescent="0.25">
      <c r="F357" t="s">
        <v>2592</v>
      </c>
    </row>
    <row r="358" spans="6:6" x14ac:dyDescent="0.25">
      <c r="F358" t="s">
        <v>2592</v>
      </c>
    </row>
    <row r="359" spans="6:6" x14ac:dyDescent="0.25">
      <c r="F359" t="s">
        <v>2592</v>
      </c>
    </row>
    <row r="360" spans="6:6" x14ac:dyDescent="0.25">
      <c r="F360" t="s">
        <v>2592</v>
      </c>
    </row>
    <row r="361" spans="6:6" x14ac:dyDescent="0.25">
      <c r="F361" t="s">
        <v>2592</v>
      </c>
    </row>
    <row r="362" spans="6:6" x14ac:dyDescent="0.25">
      <c r="F362" t="s">
        <v>2592</v>
      </c>
    </row>
    <row r="363" spans="6:6" x14ac:dyDescent="0.25">
      <c r="F363" t="s">
        <v>2592</v>
      </c>
    </row>
    <row r="364" spans="6:6" x14ac:dyDescent="0.25">
      <c r="F364" t="s">
        <v>2592</v>
      </c>
    </row>
    <row r="365" spans="6:6" x14ac:dyDescent="0.25">
      <c r="F365" t="s">
        <v>2592</v>
      </c>
    </row>
    <row r="366" spans="6:6" x14ac:dyDescent="0.25">
      <c r="F366" t="s">
        <v>2592</v>
      </c>
    </row>
    <row r="367" spans="6:6" x14ac:dyDescent="0.25">
      <c r="F367" t="s">
        <v>2592</v>
      </c>
    </row>
    <row r="368" spans="6:6" x14ac:dyDescent="0.25">
      <c r="F368" t="s">
        <v>2592</v>
      </c>
    </row>
    <row r="369" spans="6:6" x14ac:dyDescent="0.25">
      <c r="F369" t="s">
        <v>2592</v>
      </c>
    </row>
    <row r="370" spans="6:6" x14ac:dyDescent="0.25">
      <c r="F370" t="s">
        <v>2592</v>
      </c>
    </row>
    <row r="371" spans="6:6" x14ac:dyDescent="0.25">
      <c r="F371" t="s">
        <v>2592</v>
      </c>
    </row>
    <row r="372" spans="6:6" x14ac:dyDescent="0.25">
      <c r="F372" t="s">
        <v>2592</v>
      </c>
    </row>
    <row r="373" spans="6:6" x14ac:dyDescent="0.25">
      <c r="F373" t="s">
        <v>2592</v>
      </c>
    </row>
    <row r="374" spans="6:6" x14ac:dyDescent="0.25">
      <c r="F374" t="s">
        <v>2592</v>
      </c>
    </row>
    <row r="375" spans="6:6" x14ac:dyDescent="0.25">
      <c r="F375" t="s">
        <v>2592</v>
      </c>
    </row>
    <row r="376" spans="6:6" x14ac:dyDescent="0.25">
      <c r="F376" t="s">
        <v>2592</v>
      </c>
    </row>
    <row r="377" spans="6:6" x14ac:dyDescent="0.25">
      <c r="F377" t="s">
        <v>2592</v>
      </c>
    </row>
    <row r="378" spans="6:6" x14ac:dyDescent="0.25">
      <c r="F378" t="s">
        <v>2592</v>
      </c>
    </row>
    <row r="379" spans="6:6" x14ac:dyDescent="0.25">
      <c r="F379" t="s">
        <v>2592</v>
      </c>
    </row>
    <row r="380" spans="6:6" x14ac:dyDescent="0.25">
      <c r="F380" t="s">
        <v>2592</v>
      </c>
    </row>
    <row r="381" spans="6:6" x14ac:dyDescent="0.25">
      <c r="F381" t="s">
        <v>2592</v>
      </c>
    </row>
    <row r="382" spans="6:6" x14ac:dyDescent="0.25">
      <c r="F382" t="s">
        <v>2592</v>
      </c>
    </row>
    <row r="383" spans="6:6" x14ac:dyDescent="0.25">
      <c r="F383" t="s">
        <v>2592</v>
      </c>
    </row>
    <row r="384" spans="6:6" x14ac:dyDescent="0.25">
      <c r="F384" t="s">
        <v>2592</v>
      </c>
    </row>
    <row r="385" spans="6:6" x14ac:dyDescent="0.25">
      <c r="F385" t="s">
        <v>2592</v>
      </c>
    </row>
    <row r="386" spans="6:6" x14ac:dyDescent="0.25">
      <c r="F386" t="s">
        <v>2592</v>
      </c>
    </row>
    <row r="387" spans="6:6" x14ac:dyDescent="0.25">
      <c r="F387" t="s">
        <v>2592</v>
      </c>
    </row>
    <row r="388" spans="6:6" x14ac:dyDescent="0.25">
      <c r="F388" t="s">
        <v>2592</v>
      </c>
    </row>
    <row r="389" spans="6:6" x14ac:dyDescent="0.25">
      <c r="F389" t="s">
        <v>2592</v>
      </c>
    </row>
    <row r="390" spans="6:6" x14ac:dyDescent="0.25">
      <c r="F390" t="s">
        <v>2592</v>
      </c>
    </row>
    <row r="391" spans="6:6" x14ac:dyDescent="0.25">
      <c r="F391" t="s">
        <v>2592</v>
      </c>
    </row>
    <row r="392" spans="6:6" x14ac:dyDescent="0.25">
      <c r="F392" t="s">
        <v>2592</v>
      </c>
    </row>
    <row r="393" spans="6:6" x14ac:dyDescent="0.25">
      <c r="F393" t="s">
        <v>2592</v>
      </c>
    </row>
    <row r="394" spans="6:6" x14ac:dyDescent="0.25">
      <c r="F394" t="s">
        <v>2592</v>
      </c>
    </row>
    <row r="395" spans="6:6" x14ac:dyDescent="0.25">
      <c r="F395" t="s">
        <v>2592</v>
      </c>
    </row>
    <row r="396" spans="6:6" x14ac:dyDescent="0.25">
      <c r="F396" t="s">
        <v>2592</v>
      </c>
    </row>
    <row r="397" spans="6:6" x14ac:dyDescent="0.25">
      <c r="F397" t="s">
        <v>2592</v>
      </c>
    </row>
    <row r="398" spans="6:6" x14ac:dyDescent="0.25">
      <c r="F398" t="s">
        <v>2592</v>
      </c>
    </row>
    <row r="399" spans="6:6" x14ac:dyDescent="0.25">
      <c r="F399" t="s">
        <v>2592</v>
      </c>
    </row>
    <row r="400" spans="6:6" x14ac:dyDescent="0.25">
      <c r="F400" t="s">
        <v>2592</v>
      </c>
    </row>
    <row r="401" spans="6:6" x14ac:dyDescent="0.25">
      <c r="F401" t="s">
        <v>2592</v>
      </c>
    </row>
    <row r="402" spans="6:6" x14ac:dyDescent="0.25">
      <c r="F402" t="s">
        <v>2592</v>
      </c>
    </row>
    <row r="403" spans="6:6" x14ac:dyDescent="0.25">
      <c r="F403" t="s">
        <v>2592</v>
      </c>
    </row>
    <row r="404" spans="6:6" x14ac:dyDescent="0.25">
      <c r="F404" t="s">
        <v>2592</v>
      </c>
    </row>
    <row r="405" spans="6:6" x14ac:dyDescent="0.25">
      <c r="F405" t="s">
        <v>2592</v>
      </c>
    </row>
    <row r="406" spans="6:6" x14ac:dyDescent="0.25">
      <c r="F406" t="s">
        <v>2592</v>
      </c>
    </row>
    <row r="407" spans="6:6" x14ac:dyDescent="0.25">
      <c r="F407" t="s">
        <v>2592</v>
      </c>
    </row>
    <row r="408" spans="6:6" x14ac:dyDescent="0.25">
      <c r="F408" t="s">
        <v>2592</v>
      </c>
    </row>
    <row r="409" spans="6:6" x14ac:dyDescent="0.25">
      <c r="F409" t="s">
        <v>2592</v>
      </c>
    </row>
    <row r="410" spans="6:6" x14ac:dyDescent="0.25">
      <c r="F410" t="s">
        <v>2592</v>
      </c>
    </row>
    <row r="411" spans="6:6" x14ac:dyDescent="0.25">
      <c r="F411" t="s">
        <v>2592</v>
      </c>
    </row>
    <row r="412" spans="6:6" x14ac:dyDescent="0.25">
      <c r="F412" t="s">
        <v>2592</v>
      </c>
    </row>
    <row r="413" spans="6:6" x14ac:dyDescent="0.25">
      <c r="F413" t="s">
        <v>2592</v>
      </c>
    </row>
    <row r="414" spans="6:6" x14ac:dyDescent="0.25">
      <c r="F414" t="s">
        <v>2592</v>
      </c>
    </row>
    <row r="415" spans="6:6" x14ac:dyDescent="0.25">
      <c r="F415" t="s">
        <v>2592</v>
      </c>
    </row>
    <row r="416" spans="6:6" x14ac:dyDescent="0.25">
      <c r="F416" t="s">
        <v>2592</v>
      </c>
    </row>
    <row r="417" spans="6:6" x14ac:dyDescent="0.25">
      <c r="F417" t="s">
        <v>2592</v>
      </c>
    </row>
    <row r="418" spans="6:6" x14ac:dyDescent="0.25">
      <c r="F418" t="s">
        <v>2592</v>
      </c>
    </row>
    <row r="419" spans="6:6" x14ac:dyDescent="0.25">
      <c r="F419" t="s">
        <v>2592</v>
      </c>
    </row>
    <row r="420" spans="6:6" x14ac:dyDescent="0.25">
      <c r="F420" t="s">
        <v>2592</v>
      </c>
    </row>
    <row r="421" spans="6:6" x14ac:dyDescent="0.25">
      <c r="F421" t="s">
        <v>2592</v>
      </c>
    </row>
    <row r="422" spans="6:6" x14ac:dyDescent="0.25">
      <c r="F422" t="s">
        <v>2592</v>
      </c>
    </row>
    <row r="423" spans="6:6" x14ac:dyDescent="0.25">
      <c r="F423" t="s">
        <v>2592</v>
      </c>
    </row>
    <row r="424" spans="6:6" x14ac:dyDescent="0.25">
      <c r="F424" t="s">
        <v>2592</v>
      </c>
    </row>
    <row r="425" spans="6:6" x14ac:dyDescent="0.25">
      <c r="F425" t="s">
        <v>2592</v>
      </c>
    </row>
    <row r="426" spans="6:6" x14ac:dyDescent="0.25">
      <c r="F426" t="s">
        <v>2592</v>
      </c>
    </row>
    <row r="427" spans="6:6" x14ac:dyDescent="0.25">
      <c r="F427" t="s">
        <v>2592</v>
      </c>
    </row>
    <row r="428" spans="6:6" x14ac:dyDescent="0.25">
      <c r="F428" t="s">
        <v>2592</v>
      </c>
    </row>
    <row r="429" spans="6:6" x14ac:dyDescent="0.25">
      <c r="F429" t="s">
        <v>2592</v>
      </c>
    </row>
    <row r="430" spans="6:6" x14ac:dyDescent="0.25">
      <c r="F430" t="s">
        <v>2592</v>
      </c>
    </row>
    <row r="431" spans="6:6" x14ac:dyDescent="0.25">
      <c r="F431" t="s">
        <v>2592</v>
      </c>
    </row>
    <row r="432" spans="6:6" x14ac:dyDescent="0.25">
      <c r="F432" t="s">
        <v>2592</v>
      </c>
    </row>
    <row r="433" spans="6:6" x14ac:dyDescent="0.25">
      <c r="F433" t="s">
        <v>2592</v>
      </c>
    </row>
    <row r="434" spans="6:6" x14ac:dyDescent="0.25">
      <c r="F434" t="s">
        <v>2592</v>
      </c>
    </row>
    <row r="435" spans="6:6" x14ac:dyDescent="0.25">
      <c r="F435" t="s">
        <v>2592</v>
      </c>
    </row>
    <row r="436" spans="6:6" x14ac:dyDescent="0.25">
      <c r="F436" t="s">
        <v>2592</v>
      </c>
    </row>
    <row r="437" spans="6:6" x14ac:dyDescent="0.25">
      <c r="F437" t="s">
        <v>2592</v>
      </c>
    </row>
    <row r="438" spans="6:6" x14ac:dyDescent="0.25">
      <c r="F438" t="s">
        <v>2592</v>
      </c>
    </row>
    <row r="439" spans="6:6" x14ac:dyDescent="0.25">
      <c r="F439" t="s">
        <v>2592</v>
      </c>
    </row>
    <row r="440" spans="6:6" x14ac:dyDescent="0.25">
      <c r="F440" t="s">
        <v>2592</v>
      </c>
    </row>
    <row r="441" spans="6:6" x14ac:dyDescent="0.25">
      <c r="F441" t="s">
        <v>2592</v>
      </c>
    </row>
    <row r="442" spans="6:6" x14ac:dyDescent="0.25">
      <c r="F442" t="s">
        <v>2592</v>
      </c>
    </row>
    <row r="443" spans="6:6" x14ac:dyDescent="0.25">
      <c r="F443" t="s">
        <v>2592</v>
      </c>
    </row>
    <row r="444" spans="6:6" x14ac:dyDescent="0.25">
      <c r="F444" t="s">
        <v>2592</v>
      </c>
    </row>
    <row r="445" spans="6:6" x14ac:dyDescent="0.25">
      <c r="F445" t="s">
        <v>2592</v>
      </c>
    </row>
    <row r="446" spans="6:6" x14ac:dyDescent="0.25">
      <c r="F446" t="s">
        <v>2592</v>
      </c>
    </row>
    <row r="447" spans="6:6" x14ac:dyDescent="0.25">
      <c r="F447" t="s">
        <v>2592</v>
      </c>
    </row>
    <row r="448" spans="6:6" x14ac:dyDescent="0.25">
      <c r="F448" t="s">
        <v>2592</v>
      </c>
    </row>
    <row r="449" spans="6:6" x14ac:dyDescent="0.25">
      <c r="F449" t="s">
        <v>2592</v>
      </c>
    </row>
    <row r="450" spans="6:6" x14ac:dyDescent="0.25">
      <c r="F450" t="s">
        <v>2592</v>
      </c>
    </row>
    <row r="451" spans="6:6" x14ac:dyDescent="0.25">
      <c r="F451" t="s">
        <v>2592</v>
      </c>
    </row>
    <row r="452" spans="6:6" x14ac:dyDescent="0.25">
      <c r="F452" t="s">
        <v>2592</v>
      </c>
    </row>
    <row r="453" spans="6:6" x14ac:dyDescent="0.25">
      <c r="F453" t="s">
        <v>2592</v>
      </c>
    </row>
    <row r="454" spans="6:6" x14ac:dyDescent="0.25">
      <c r="F454" t="s">
        <v>2592</v>
      </c>
    </row>
    <row r="455" spans="6:6" x14ac:dyDescent="0.25">
      <c r="F455" t="s">
        <v>2592</v>
      </c>
    </row>
    <row r="456" spans="6:6" x14ac:dyDescent="0.25">
      <c r="F456" t="s">
        <v>2592</v>
      </c>
    </row>
    <row r="457" spans="6:6" x14ac:dyDescent="0.25">
      <c r="F457" t="s">
        <v>2592</v>
      </c>
    </row>
    <row r="458" spans="6:6" x14ac:dyDescent="0.25">
      <c r="F458" t="s">
        <v>2592</v>
      </c>
    </row>
    <row r="459" spans="6:6" x14ac:dyDescent="0.25">
      <c r="F459" t="s">
        <v>2592</v>
      </c>
    </row>
    <row r="460" spans="6:6" x14ac:dyDescent="0.25">
      <c r="F460" t="s">
        <v>2592</v>
      </c>
    </row>
    <row r="461" spans="6:6" x14ac:dyDescent="0.25">
      <c r="F461" t="s">
        <v>2592</v>
      </c>
    </row>
    <row r="462" spans="6:6" x14ac:dyDescent="0.25">
      <c r="F462" t="s">
        <v>2592</v>
      </c>
    </row>
    <row r="463" spans="6:6" x14ac:dyDescent="0.25">
      <c r="F463" t="s">
        <v>2592</v>
      </c>
    </row>
    <row r="464" spans="6:6" x14ac:dyDescent="0.25">
      <c r="F464" t="s">
        <v>2592</v>
      </c>
    </row>
    <row r="465" spans="6:6" x14ac:dyDescent="0.25">
      <c r="F465" t="s">
        <v>2592</v>
      </c>
    </row>
    <row r="466" spans="6:6" x14ac:dyDescent="0.25">
      <c r="F466" t="s">
        <v>2592</v>
      </c>
    </row>
    <row r="467" spans="6:6" x14ac:dyDescent="0.25">
      <c r="F467" t="s">
        <v>2592</v>
      </c>
    </row>
    <row r="468" spans="6:6" x14ac:dyDescent="0.25">
      <c r="F468" t="s">
        <v>2592</v>
      </c>
    </row>
    <row r="469" spans="6:6" x14ac:dyDescent="0.25">
      <c r="F469" t="s">
        <v>2592</v>
      </c>
    </row>
    <row r="470" spans="6:6" x14ac:dyDescent="0.25">
      <c r="F470" t="s">
        <v>2592</v>
      </c>
    </row>
    <row r="471" spans="6:6" x14ac:dyDescent="0.25">
      <c r="F471" t="s">
        <v>2592</v>
      </c>
    </row>
    <row r="472" spans="6:6" x14ac:dyDescent="0.25">
      <c r="F472" t="s">
        <v>2592</v>
      </c>
    </row>
    <row r="473" spans="6:6" x14ac:dyDescent="0.25">
      <c r="F473" t="s">
        <v>2592</v>
      </c>
    </row>
    <row r="474" spans="6:6" x14ac:dyDescent="0.25">
      <c r="F474" t="s">
        <v>2592</v>
      </c>
    </row>
    <row r="475" spans="6:6" x14ac:dyDescent="0.25">
      <c r="F475" t="s">
        <v>2592</v>
      </c>
    </row>
    <row r="476" spans="6:6" x14ac:dyDescent="0.25">
      <c r="F476" t="s">
        <v>2592</v>
      </c>
    </row>
    <row r="477" spans="6:6" x14ac:dyDescent="0.25">
      <c r="F477" t="s">
        <v>2592</v>
      </c>
    </row>
    <row r="478" spans="6:6" x14ac:dyDescent="0.25">
      <c r="F478" t="s">
        <v>2592</v>
      </c>
    </row>
    <row r="479" spans="6:6" x14ac:dyDescent="0.25">
      <c r="F479" t="s">
        <v>2592</v>
      </c>
    </row>
    <row r="480" spans="6:6" x14ac:dyDescent="0.25">
      <c r="F480" t="s">
        <v>2592</v>
      </c>
    </row>
    <row r="481" spans="6:6" x14ac:dyDescent="0.25">
      <c r="F481" t="s">
        <v>2592</v>
      </c>
    </row>
    <row r="482" spans="6:6" x14ac:dyDescent="0.25">
      <c r="F482" t="s">
        <v>2592</v>
      </c>
    </row>
    <row r="483" spans="6:6" x14ac:dyDescent="0.25">
      <c r="F483" t="s">
        <v>2592</v>
      </c>
    </row>
    <row r="484" spans="6:6" x14ac:dyDescent="0.25">
      <c r="F484" t="s">
        <v>2592</v>
      </c>
    </row>
    <row r="485" spans="6:6" x14ac:dyDescent="0.25">
      <c r="F485" t="s">
        <v>2592</v>
      </c>
    </row>
    <row r="486" spans="6:6" x14ac:dyDescent="0.25">
      <c r="F486" t="s">
        <v>2592</v>
      </c>
    </row>
    <row r="487" spans="6:6" x14ac:dyDescent="0.25">
      <c r="F487" t="s">
        <v>2592</v>
      </c>
    </row>
    <row r="488" spans="6:6" x14ac:dyDescent="0.25">
      <c r="F488" t="s">
        <v>2592</v>
      </c>
    </row>
    <row r="489" spans="6:6" x14ac:dyDescent="0.25">
      <c r="F489" t="s">
        <v>2592</v>
      </c>
    </row>
    <row r="490" spans="6:6" x14ac:dyDescent="0.25">
      <c r="F490" t="s">
        <v>2592</v>
      </c>
    </row>
    <row r="491" spans="6:6" x14ac:dyDescent="0.25">
      <c r="F491" t="s">
        <v>2592</v>
      </c>
    </row>
    <row r="492" spans="6:6" x14ac:dyDescent="0.25">
      <c r="F492" t="s">
        <v>2592</v>
      </c>
    </row>
    <row r="493" spans="6:6" x14ac:dyDescent="0.25">
      <c r="F493" t="s">
        <v>2592</v>
      </c>
    </row>
    <row r="494" spans="6:6" x14ac:dyDescent="0.25">
      <c r="F494" t="s">
        <v>2592</v>
      </c>
    </row>
    <row r="495" spans="6:6" x14ac:dyDescent="0.25">
      <c r="F495" t="s">
        <v>2592</v>
      </c>
    </row>
    <row r="496" spans="6:6" x14ac:dyDescent="0.25">
      <c r="F496" t="s">
        <v>2592</v>
      </c>
    </row>
    <row r="497" spans="6:6" x14ac:dyDescent="0.25">
      <c r="F497" t="s">
        <v>2592</v>
      </c>
    </row>
    <row r="498" spans="6:6" x14ac:dyDescent="0.25">
      <c r="F498" t="s">
        <v>2592</v>
      </c>
    </row>
    <row r="499" spans="6:6" x14ac:dyDescent="0.25">
      <c r="F499" t="s">
        <v>2592</v>
      </c>
    </row>
    <row r="500" spans="6:6" x14ac:dyDescent="0.25">
      <c r="F500" t="s">
        <v>2592</v>
      </c>
    </row>
    <row r="501" spans="6:6" x14ac:dyDescent="0.25">
      <c r="F501" t="s">
        <v>2592</v>
      </c>
    </row>
    <row r="502" spans="6:6" x14ac:dyDescent="0.25">
      <c r="F502" t="s">
        <v>2592</v>
      </c>
    </row>
    <row r="503" spans="6:6" x14ac:dyDescent="0.25">
      <c r="F503" t="s">
        <v>2592</v>
      </c>
    </row>
    <row r="504" spans="6:6" x14ac:dyDescent="0.25">
      <c r="F504" t="s">
        <v>2592</v>
      </c>
    </row>
    <row r="505" spans="6:6" x14ac:dyDescent="0.25">
      <c r="F505" t="s">
        <v>2592</v>
      </c>
    </row>
    <row r="506" spans="6:6" x14ac:dyDescent="0.25">
      <c r="F506" t="s">
        <v>2592</v>
      </c>
    </row>
    <row r="507" spans="6:6" x14ac:dyDescent="0.25">
      <c r="F507" t="s">
        <v>2592</v>
      </c>
    </row>
    <row r="508" spans="6:6" x14ac:dyDescent="0.25">
      <c r="F508" t="s">
        <v>2592</v>
      </c>
    </row>
    <row r="509" spans="6:6" x14ac:dyDescent="0.25">
      <c r="F509" t="s">
        <v>2592</v>
      </c>
    </row>
    <row r="510" spans="6:6" x14ac:dyDescent="0.25">
      <c r="F510" t="s">
        <v>2592</v>
      </c>
    </row>
    <row r="511" spans="6:6" x14ac:dyDescent="0.25">
      <c r="F511" t="s">
        <v>2592</v>
      </c>
    </row>
    <row r="512" spans="6:6" x14ac:dyDescent="0.25">
      <c r="F512" t="s">
        <v>2592</v>
      </c>
    </row>
    <row r="513" spans="6:6" x14ac:dyDescent="0.25">
      <c r="F513" t="s">
        <v>2592</v>
      </c>
    </row>
    <row r="514" spans="6:6" x14ac:dyDescent="0.25">
      <c r="F514" t="s">
        <v>2592</v>
      </c>
    </row>
    <row r="515" spans="6:6" x14ac:dyDescent="0.25">
      <c r="F515" t="s">
        <v>2592</v>
      </c>
    </row>
    <row r="516" spans="6:6" x14ac:dyDescent="0.25">
      <c r="F516" t="s">
        <v>2592</v>
      </c>
    </row>
    <row r="517" spans="6:6" x14ac:dyDescent="0.25">
      <c r="F517" t="s">
        <v>2592</v>
      </c>
    </row>
    <row r="518" spans="6:6" x14ac:dyDescent="0.25">
      <c r="F518" t="s">
        <v>2592</v>
      </c>
    </row>
    <row r="519" spans="6:6" x14ac:dyDescent="0.25">
      <c r="F519" t="s">
        <v>2592</v>
      </c>
    </row>
    <row r="520" spans="6:6" x14ac:dyDescent="0.25">
      <c r="F520" t="s">
        <v>2592</v>
      </c>
    </row>
    <row r="521" spans="6:6" x14ac:dyDescent="0.25">
      <c r="F521" t="s">
        <v>2592</v>
      </c>
    </row>
    <row r="522" spans="6:6" x14ac:dyDescent="0.25">
      <c r="F522" t="s">
        <v>2592</v>
      </c>
    </row>
    <row r="523" spans="6:6" x14ac:dyDescent="0.25">
      <c r="F523" t="s">
        <v>2592</v>
      </c>
    </row>
    <row r="524" spans="6:6" x14ac:dyDescent="0.25">
      <c r="F524" t="s">
        <v>2592</v>
      </c>
    </row>
    <row r="525" spans="6:6" x14ac:dyDescent="0.25">
      <c r="F525" t="s">
        <v>2592</v>
      </c>
    </row>
    <row r="526" spans="6:6" x14ac:dyDescent="0.25">
      <c r="F526" t="s">
        <v>2592</v>
      </c>
    </row>
    <row r="527" spans="6:6" x14ac:dyDescent="0.25">
      <c r="F527" t="s">
        <v>2592</v>
      </c>
    </row>
    <row r="528" spans="6:6" x14ac:dyDescent="0.25">
      <c r="F528" t="s">
        <v>2592</v>
      </c>
    </row>
    <row r="529" spans="6:6" x14ac:dyDescent="0.25">
      <c r="F529" t="s">
        <v>2592</v>
      </c>
    </row>
    <row r="530" spans="6:6" x14ac:dyDescent="0.25">
      <c r="F530" t="s">
        <v>2592</v>
      </c>
    </row>
    <row r="531" spans="6:6" x14ac:dyDescent="0.25">
      <c r="F531" t="s">
        <v>2592</v>
      </c>
    </row>
    <row r="532" spans="6:6" x14ac:dyDescent="0.25">
      <c r="F532" t="s">
        <v>2592</v>
      </c>
    </row>
    <row r="533" spans="6:6" x14ac:dyDescent="0.25">
      <c r="F533" t="s">
        <v>2592</v>
      </c>
    </row>
    <row r="534" spans="6:6" x14ac:dyDescent="0.25">
      <c r="F534" t="s">
        <v>2592</v>
      </c>
    </row>
    <row r="535" spans="6:6" x14ac:dyDescent="0.25">
      <c r="F535" t="s">
        <v>2592</v>
      </c>
    </row>
    <row r="536" spans="6:6" x14ac:dyDescent="0.25">
      <c r="F536" t="s">
        <v>2592</v>
      </c>
    </row>
    <row r="537" spans="6:6" x14ac:dyDescent="0.25">
      <c r="F537" t="s">
        <v>2592</v>
      </c>
    </row>
    <row r="538" spans="6:6" x14ac:dyDescent="0.25">
      <c r="F538" t="s">
        <v>2592</v>
      </c>
    </row>
    <row r="539" spans="6:6" x14ac:dyDescent="0.25">
      <c r="F539" t="s">
        <v>2592</v>
      </c>
    </row>
    <row r="540" spans="6:6" x14ac:dyDescent="0.25">
      <c r="F540" t="s">
        <v>2592</v>
      </c>
    </row>
    <row r="541" spans="6:6" x14ac:dyDescent="0.25">
      <c r="F541" t="s">
        <v>2592</v>
      </c>
    </row>
    <row r="542" spans="6:6" x14ac:dyDescent="0.25">
      <c r="F542" t="s">
        <v>2592</v>
      </c>
    </row>
    <row r="543" spans="6:6" x14ac:dyDescent="0.25">
      <c r="F543" t="s">
        <v>2592</v>
      </c>
    </row>
    <row r="544" spans="6:6" x14ac:dyDescent="0.25">
      <c r="F544" t="s">
        <v>2592</v>
      </c>
    </row>
    <row r="545" spans="6:6" x14ac:dyDescent="0.25">
      <c r="F545" t="s">
        <v>2592</v>
      </c>
    </row>
    <row r="546" spans="6:6" x14ac:dyDescent="0.25">
      <c r="F546" t="s">
        <v>2592</v>
      </c>
    </row>
    <row r="547" spans="6:6" x14ac:dyDescent="0.25">
      <c r="F547" t="s">
        <v>2592</v>
      </c>
    </row>
    <row r="548" spans="6:6" x14ac:dyDescent="0.25">
      <c r="F548" t="s">
        <v>2592</v>
      </c>
    </row>
    <row r="549" spans="6:6" x14ac:dyDescent="0.25">
      <c r="F549" t="s">
        <v>2592</v>
      </c>
    </row>
    <row r="550" spans="6:6" x14ac:dyDescent="0.25">
      <c r="F550" t="s">
        <v>2592</v>
      </c>
    </row>
    <row r="551" spans="6:6" x14ac:dyDescent="0.25">
      <c r="F551" t="s">
        <v>2592</v>
      </c>
    </row>
    <row r="552" spans="6:6" x14ac:dyDescent="0.25">
      <c r="F552" t="s">
        <v>2592</v>
      </c>
    </row>
    <row r="553" spans="6:6" x14ac:dyDescent="0.25">
      <c r="F553" t="s">
        <v>2592</v>
      </c>
    </row>
    <row r="554" spans="6:6" x14ac:dyDescent="0.25">
      <c r="F554" t="s">
        <v>2592</v>
      </c>
    </row>
    <row r="555" spans="6:6" x14ac:dyDescent="0.25">
      <c r="F555" t="s">
        <v>2592</v>
      </c>
    </row>
    <row r="556" spans="6:6" x14ac:dyDescent="0.25">
      <c r="F556" t="s">
        <v>2592</v>
      </c>
    </row>
    <row r="557" spans="6:6" x14ac:dyDescent="0.25">
      <c r="F557" t="s">
        <v>2592</v>
      </c>
    </row>
    <row r="558" spans="6:6" x14ac:dyDescent="0.25">
      <c r="F558" t="s">
        <v>2592</v>
      </c>
    </row>
    <row r="559" spans="6:6" x14ac:dyDescent="0.25">
      <c r="F559" t="s">
        <v>2592</v>
      </c>
    </row>
    <row r="560" spans="6:6" x14ac:dyDescent="0.25">
      <c r="F560" t="s">
        <v>2592</v>
      </c>
    </row>
    <row r="561" spans="6:6" x14ac:dyDescent="0.25">
      <c r="F561" t="s">
        <v>2592</v>
      </c>
    </row>
    <row r="562" spans="6:6" x14ac:dyDescent="0.25">
      <c r="F562" t="s">
        <v>2592</v>
      </c>
    </row>
    <row r="563" spans="6:6" x14ac:dyDescent="0.25">
      <c r="F563" t="s">
        <v>2592</v>
      </c>
    </row>
    <row r="564" spans="6:6" x14ac:dyDescent="0.25">
      <c r="F564" t="s">
        <v>2592</v>
      </c>
    </row>
    <row r="565" spans="6:6" x14ac:dyDescent="0.25">
      <c r="F565" t="s">
        <v>2592</v>
      </c>
    </row>
    <row r="566" spans="6:6" x14ac:dyDescent="0.25">
      <c r="F566" t="s">
        <v>2592</v>
      </c>
    </row>
    <row r="567" spans="6:6" x14ac:dyDescent="0.25">
      <c r="F567" t="s">
        <v>2592</v>
      </c>
    </row>
    <row r="568" spans="6:6" x14ac:dyDescent="0.25">
      <c r="F568" t="s">
        <v>2592</v>
      </c>
    </row>
    <row r="569" spans="6:6" x14ac:dyDescent="0.25">
      <c r="F569" t="s">
        <v>2592</v>
      </c>
    </row>
    <row r="570" spans="6:6" x14ac:dyDescent="0.25">
      <c r="F570" t="s">
        <v>2592</v>
      </c>
    </row>
    <row r="571" spans="6:6" x14ac:dyDescent="0.25">
      <c r="F571" t="s">
        <v>2592</v>
      </c>
    </row>
    <row r="572" spans="6:6" x14ac:dyDescent="0.25">
      <c r="F572" t="s">
        <v>2592</v>
      </c>
    </row>
    <row r="573" spans="6:6" x14ac:dyDescent="0.25">
      <c r="F573" t="s">
        <v>2592</v>
      </c>
    </row>
    <row r="574" spans="6:6" x14ac:dyDescent="0.25">
      <c r="F574" t="s">
        <v>2592</v>
      </c>
    </row>
    <row r="575" spans="6:6" x14ac:dyDescent="0.25">
      <c r="F575" t="s">
        <v>2592</v>
      </c>
    </row>
    <row r="576" spans="6:6" x14ac:dyDescent="0.25">
      <c r="F576" t="s">
        <v>2592</v>
      </c>
    </row>
    <row r="577" spans="6:6" x14ac:dyDescent="0.25">
      <c r="F577" t="s">
        <v>2592</v>
      </c>
    </row>
    <row r="578" spans="6:6" x14ac:dyDescent="0.25">
      <c r="F578" t="s">
        <v>2592</v>
      </c>
    </row>
    <row r="579" spans="6:6" x14ac:dyDescent="0.25">
      <c r="F579" t="s">
        <v>2592</v>
      </c>
    </row>
    <row r="580" spans="6:6" x14ac:dyDescent="0.25">
      <c r="F580" t="s">
        <v>2592</v>
      </c>
    </row>
    <row r="581" spans="6:6" x14ac:dyDescent="0.25">
      <c r="F581" t="s">
        <v>2592</v>
      </c>
    </row>
    <row r="582" spans="6:6" x14ac:dyDescent="0.25">
      <c r="F582" t="s">
        <v>2592</v>
      </c>
    </row>
    <row r="583" spans="6:6" x14ac:dyDescent="0.25">
      <c r="F583" t="s">
        <v>2592</v>
      </c>
    </row>
    <row r="584" spans="6:6" x14ac:dyDescent="0.25">
      <c r="F584" t="s">
        <v>2592</v>
      </c>
    </row>
    <row r="585" spans="6:6" x14ac:dyDescent="0.25">
      <c r="F585" t="s">
        <v>2592</v>
      </c>
    </row>
    <row r="586" spans="6:6" x14ac:dyDescent="0.25">
      <c r="F586" t="s">
        <v>2592</v>
      </c>
    </row>
    <row r="587" spans="6:6" x14ac:dyDescent="0.25">
      <c r="F587" t="s">
        <v>2592</v>
      </c>
    </row>
    <row r="588" spans="6:6" x14ac:dyDescent="0.25">
      <c r="F588" t="s">
        <v>2592</v>
      </c>
    </row>
    <row r="589" spans="6:6" x14ac:dyDescent="0.25">
      <c r="F589" t="s">
        <v>2592</v>
      </c>
    </row>
    <row r="590" spans="6:6" x14ac:dyDescent="0.25">
      <c r="F590" t="s">
        <v>2592</v>
      </c>
    </row>
    <row r="591" spans="6:6" x14ac:dyDescent="0.25">
      <c r="F591" t="s">
        <v>2592</v>
      </c>
    </row>
    <row r="592" spans="6:6" x14ac:dyDescent="0.25">
      <c r="F592" t="s">
        <v>2592</v>
      </c>
    </row>
    <row r="593" spans="6:6" x14ac:dyDescent="0.25">
      <c r="F593" t="s">
        <v>2592</v>
      </c>
    </row>
    <row r="594" spans="6:6" x14ac:dyDescent="0.25">
      <c r="F594" t="s">
        <v>2592</v>
      </c>
    </row>
    <row r="595" spans="6:6" x14ac:dyDescent="0.25">
      <c r="F595" t="s">
        <v>2592</v>
      </c>
    </row>
    <row r="596" spans="6:6" x14ac:dyDescent="0.25">
      <c r="F596" t="s">
        <v>2592</v>
      </c>
    </row>
    <row r="597" spans="6:6" x14ac:dyDescent="0.25">
      <c r="F597" t="s">
        <v>2592</v>
      </c>
    </row>
    <row r="598" spans="6:6" x14ac:dyDescent="0.25">
      <c r="F598" t="s">
        <v>2592</v>
      </c>
    </row>
    <row r="599" spans="6:6" x14ac:dyDescent="0.25">
      <c r="F599" t="s">
        <v>2592</v>
      </c>
    </row>
    <row r="600" spans="6:6" x14ac:dyDescent="0.25">
      <c r="F600" t="s">
        <v>2592</v>
      </c>
    </row>
    <row r="601" spans="6:6" x14ac:dyDescent="0.25">
      <c r="F601" t="s">
        <v>2592</v>
      </c>
    </row>
    <row r="602" spans="6:6" x14ac:dyDescent="0.25">
      <c r="F602" t="s">
        <v>2592</v>
      </c>
    </row>
    <row r="603" spans="6:6" x14ac:dyDescent="0.25">
      <c r="F603" t="s">
        <v>2592</v>
      </c>
    </row>
    <row r="604" spans="6:6" x14ac:dyDescent="0.25">
      <c r="F604" t="s">
        <v>2592</v>
      </c>
    </row>
    <row r="605" spans="6:6" x14ac:dyDescent="0.25">
      <c r="F605" t="s">
        <v>2592</v>
      </c>
    </row>
    <row r="606" spans="6:6" x14ac:dyDescent="0.25">
      <c r="F606" t="s">
        <v>2592</v>
      </c>
    </row>
    <row r="607" spans="6:6" x14ac:dyDescent="0.25">
      <c r="F607" t="s">
        <v>2592</v>
      </c>
    </row>
    <row r="608" spans="6:6" x14ac:dyDescent="0.25">
      <c r="F608" t="s">
        <v>2592</v>
      </c>
    </row>
    <row r="609" spans="6:6" x14ac:dyDescent="0.25">
      <c r="F609" t="s">
        <v>2592</v>
      </c>
    </row>
    <row r="610" spans="6:6" x14ac:dyDescent="0.25">
      <c r="F610" t="s">
        <v>2592</v>
      </c>
    </row>
    <row r="611" spans="6:6" x14ac:dyDescent="0.25">
      <c r="F611" t="s">
        <v>2592</v>
      </c>
    </row>
    <row r="612" spans="6:6" x14ac:dyDescent="0.25">
      <c r="F612" t="s">
        <v>2592</v>
      </c>
    </row>
    <row r="613" spans="6:6" x14ac:dyDescent="0.25">
      <c r="F613" t="s">
        <v>2592</v>
      </c>
    </row>
    <row r="614" spans="6:6" x14ac:dyDescent="0.25">
      <c r="F614" t="s">
        <v>2592</v>
      </c>
    </row>
    <row r="615" spans="6:6" x14ac:dyDescent="0.25">
      <c r="F615" t="s">
        <v>2592</v>
      </c>
    </row>
    <row r="616" spans="6:6" x14ac:dyDescent="0.25">
      <c r="F616" t="s">
        <v>2592</v>
      </c>
    </row>
    <row r="617" spans="6:6" x14ac:dyDescent="0.25">
      <c r="F617" t="s">
        <v>2592</v>
      </c>
    </row>
    <row r="618" spans="6:6" x14ac:dyDescent="0.25">
      <c r="F618" t="s">
        <v>2592</v>
      </c>
    </row>
    <row r="619" spans="6:6" x14ac:dyDescent="0.25">
      <c r="F619" t="s">
        <v>2592</v>
      </c>
    </row>
    <row r="620" spans="6:6" x14ac:dyDescent="0.25">
      <c r="F620" t="s">
        <v>2592</v>
      </c>
    </row>
    <row r="621" spans="6:6" x14ac:dyDescent="0.25">
      <c r="F621" t="s">
        <v>2592</v>
      </c>
    </row>
    <row r="622" spans="6:6" x14ac:dyDescent="0.25">
      <c r="F622" t="s">
        <v>2592</v>
      </c>
    </row>
    <row r="623" spans="6:6" x14ac:dyDescent="0.25">
      <c r="F623" t="s">
        <v>2592</v>
      </c>
    </row>
    <row r="624" spans="6:6" x14ac:dyDescent="0.25">
      <c r="F624" t="s">
        <v>2592</v>
      </c>
    </row>
    <row r="625" spans="6:6" x14ac:dyDescent="0.25">
      <c r="F625" t="s">
        <v>2592</v>
      </c>
    </row>
    <row r="626" spans="6:6" x14ac:dyDescent="0.25">
      <c r="F626" t="s">
        <v>2592</v>
      </c>
    </row>
    <row r="627" spans="6:6" x14ac:dyDescent="0.25">
      <c r="F627" t="s">
        <v>2592</v>
      </c>
    </row>
    <row r="628" spans="6:6" x14ac:dyDescent="0.25">
      <c r="F628" t="s">
        <v>2592</v>
      </c>
    </row>
    <row r="629" spans="6:6" x14ac:dyDescent="0.25">
      <c r="F629" t="s">
        <v>2592</v>
      </c>
    </row>
    <row r="630" spans="6:6" x14ac:dyDescent="0.25">
      <c r="F630" t="s">
        <v>2592</v>
      </c>
    </row>
    <row r="631" spans="6:6" x14ac:dyDescent="0.25">
      <c r="F631" t="s">
        <v>2592</v>
      </c>
    </row>
    <row r="632" spans="6:6" x14ac:dyDescent="0.25">
      <c r="F632" t="s">
        <v>2592</v>
      </c>
    </row>
    <row r="633" spans="6:6" x14ac:dyDescent="0.25">
      <c r="F633" t="s">
        <v>2592</v>
      </c>
    </row>
    <row r="634" spans="6:6" x14ac:dyDescent="0.25">
      <c r="F634" t="s">
        <v>2592</v>
      </c>
    </row>
    <row r="635" spans="6:6" x14ac:dyDescent="0.25">
      <c r="F635" t="s">
        <v>2592</v>
      </c>
    </row>
    <row r="636" spans="6:6" x14ac:dyDescent="0.25">
      <c r="F636" t="s">
        <v>2592</v>
      </c>
    </row>
    <row r="637" spans="6:6" x14ac:dyDescent="0.25">
      <c r="F637" t="s">
        <v>2592</v>
      </c>
    </row>
    <row r="638" spans="6:6" x14ac:dyDescent="0.25">
      <c r="F638" t="s">
        <v>2592</v>
      </c>
    </row>
    <row r="639" spans="6:6" x14ac:dyDescent="0.25">
      <c r="F639" t="s">
        <v>2592</v>
      </c>
    </row>
    <row r="640" spans="6:6" x14ac:dyDescent="0.25">
      <c r="F640" t="s">
        <v>2592</v>
      </c>
    </row>
    <row r="641" spans="6:6" x14ac:dyDescent="0.25">
      <c r="F641" t="s">
        <v>2592</v>
      </c>
    </row>
    <row r="642" spans="6:6" x14ac:dyDescent="0.25">
      <c r="F642" t="s">
        <v>2592</v>
      </c>
    </row>
    <row r="643" spans="6:6" x14ac:dyDescent="0.25">
      <c r="F643" t="s">
        <v>2592</v>
      </c>
    </row>
    <row r="644" spans="6:6" x14ac:dyDescent="0.25">
      <c r="F644" t="s">
        <v>2592</v>
      </c>
    </row>
    <row r="645" spans="6:6" x14ac:dyDescent="0.25">
      <c r="F645" t="s">
        <v>2592</v>
      </c>
    </row>
    <row r="646" spans="6:6" x14ac:dyDescent="0.25">
      <c r="F646" t="s">
        <v>2592</v>
      </c>
    </row>
    <row r="647" spans="6:6" x14ac:dyDescent="0.25">
      <c r="F647" t="s">
        <v>2592</v>
      </c>
    </row>
    <row r="648" spans="6:6" x14ac:dyDescent="0.25">
      <c r="F648" t="s">
        <v>2592</v>
      </c>
    </row>
    <row r="649" spans="6:6" x14ac:dyDescent="0.25">
      <c r="F649" t="s">
        <v>2592</v>
      </c>
    </row>
    <row r="650" spans="6:6" x14ac:dyDescent="0.25">
      <c r="F650" t="s">
        <v>2592</v>
      </c>
    </row>
    <row r="651" spans="6:6" x14ac:dyDescent="0.25">
      <c r="F651" t="s">
        <v>2592</v>
      </c>
    </row>
    <row r="652" spans="6:6" x14ac:dyDescent="0.25">
      <c r="F652" t="s">
        <v>2592</v>
      </c>
    </row>
    <row r="653" spans="6:6" x14ac:dyDescent="0.25">
      <c r="F653" t="s">
        <v>2592</v>
      </c>
    </row>
    <row r="654" spans="6:6" x14ac:dyDescent="0.25">
      <c r="F654" t="s">
        <v>2592</v>
      </c>
    </row>
    <row r="655" spans="6:6" x14ac:dyDescent="0.25">
      <c r="F655" t="s">
        <v>2592</v>
      </c>
    </row>
    <row r="656" spans="6:6" x14ac:dyDescent="0.25">
      <c r="F656" t="s">
        <v>2592</v>
      </c>
    </row>
    <row r="657" spans="6:6" x14ac:dyDescent="0.25">
      <c r="F657" t="s">
        <v>2592</v>
      </c>
    </row>
    <row r="658" spans="6:6" x14ac:dyDescent="0.25">
      <c r="F658" t="s">
        <v>2592</v>
      </c>
    </row>
    <row r="659" spans="6:6" x14ac:dyDescent="0.25">
      <c r="F659" t="s">
        <v>2592</v>
      </c>
    </row>
    <row r="660" spans="6:6" x14ac:dyDescent="0.25">
      <c r="F660" t="s">
        <v>2592</v>
      </c>
    </row>
    <row r="661" spans="6:6" x14ac:dyDescent="0.25">
      <c r="F661" t="s">
        <v>2592</v>
      </c>
    </row>
    <row r="662" spans="6:6" x14ac:dyDescent="0.25">
      <c r="F662" t="s">
        <v>2592</v>
      </c>
    </row>
    <row r="663" spans="6:6" x14ac:dyDescent="0.25">
      <c r="F663" t="s">
        <v>2592</v>
      </c>
    </row>
    <row r="664" spans="6:6" x14ac:dyDescent="0.25">
      <c r="F664" t="s">
        <v>2592</v>
      </c>
    </row>
    <row r="665" spans="6:6" x14ac:dyDescent="0.25">
      <c r="F665" t="s">
        <v>2592</v>
      </c>
    </row>
    <row r="666" spans="6:6" x14ac:dyDescent="0.25">
      <c r="F666" t="s">
        <v>2592</v>
      </c>
    </row>
    <row r="667" spans="6:6" x14ac:dyDescent="0.25">
      <c r="F667" t="s">
        <v>2592</v>
      </c>
    </row>
    <row r="668" spans="6:6" x14ac:dyDescent="0.25">
      <c r="F668" t="s">
        <v>2592</v>
      </c>
    </row>
    <row r="669" spans="6:6" x14ac:dyDescent="0.25">
      <c r="F669" t="s">
        <v>2592</v>
      </c>
    </row>
    <row r="670" spans="6:6" x14ac:dyDescent="0.25">
      <c r="F670" t="s">
        <v>2592</v>
      </c>
    </row>
    <row r="671" spans="6:6" x14ac:dyDescent="0.25">
      <c r="F671" t="s">
        <v>2592</v>
      </c>
    </row>
    <row r="672" spans="6:6" x14ac:dyDescent="0.25">
      <c r="F672" t="s">
        <v>2592</v>
      </c>
    </row>
    <row r="673" spans="6:6" x14ac:dyDescent="0.25">
      <c r="F673" t="s">
        <v>2592</v>
      </c>
    </row>
    <row r="674" spans="6:6" x14ac:dyDescent="0.25">
      <c r="F674" t="s">
        <v>2592</v>
      </c>
    </row>
    <row r="675" spans="6:6" x14ac:dyDescent="0.25">
      <c r="F675" t="s">
        <v>2592</v>
      </c>
    </row>
    <row r="676" spans="6:6" x14ac:dyDescent="0.25">
      <c r="F676" t="s">
        <v>2592</v>
      </c>
    </row>
    <row r="677" spans="6:6" x14ac:dyDescent="0.25">
      <c r="F677" t="s">
        <v>2592</v>
      </c>
    </row>
    <row r="678" spans="6:6" x14ac:dyDescent="0.25">
      <c r="F678" t="s">
        <v>2592</v>
      </c>
    </row>
    <row r="679" spans="6:6" x14ac:dyDescent="0.25">
      <c r="F679" t="s">
        <v>2592</v>
      </c>
    </row>
    <row r="680" spans="6:6" x14ac:dyDescent="0.25">
      <c r="F680" t="s">
        <v>2592</v>
      </c>
    </row>
    <row r="681" spans="6:6" x14ac:dyDescent="0.25">
      <c r="F681" t="s">
        <v>2592</v>
      </c>
    </row>
    <row r="682" spans="6:6" x14ac:dyDescent="0.25">
      <c r="F682" t="s">
        <v>2592</v>
      </c>
    </row>
    <row r="683" spans="6:6" x14ac:dyDescent="0.25">
      <c r="F683" t="s">
        <v>2592</v>
      </c>
    </row>
    <row r="684" spans="6:6" x14ac:dyDescent="0.25">
      <c r="F684" t="s">
        <v>2592</v>
      </c>
    </row>
    <row r="685" spans="6:6" x14ac:dyDescent="0.25">
      <c r="F685" t="s">
        <v>2592</v>
      </c>
    </row>
    <row r="686" spans="6:6" x14ac:dyDescent="0.25">
      <c r="F686" t="s">
        <v>2592</v>
      </c>
    </row>
    <row r="687" spans="6:6" x14ac:dyDescent="0.25">
      <c r="F687" t="s">
        <v>2592</v>
      </c>
    </row>
    <row r="688" spans="6:6" x14ac:dyDescent="0.25">
      <c r="F688" t="s">
        <v>2592</v>
      </c>
    </row>
    <row r="689" spans="6:6" x14ac:dyDescent="0.25">
      <c r="F689" t="s">
        <v>2592</v>
      </c>
    </row>
    <row r="690" spans="6:6" x14ac:dyDescent="0.25">
      <c r="F690" t="s">
        <v>2592</v>
      </c>
    </row>
    <row r="691" spans="6:6" x14ac:dyDescent="0.25">
      <c r="F691" t="s">
        <v>2592</v>
      </c>
    </row>
    <row r="692" spans="6:6" x14ac:dyDescent="0.25">
      <c r="F692" t="s">
        <v>2592</v>
      </c>
    </row>
    <row r="693" spans="6:6" x14ac:dyDescent="0.25">
      <c r="F693" t="s">
        <v>2592</v>
      </c>
    </row>
    <row r="694" spans="6:6" x14ac:dyDescent="0.25">
      <c r="F694" t="s">
        <v>2592</v>
      </c>
    </row>
    <row r="695" spans="6:6" x14ac:dyDescent="0.25">
      <c r="F695" t="s">
        <v>2592</v>
      </c>
    </row>
    <row r="696" spans="6:6" x14ac:dyDescent="0.25">
      <c r="F696" t="s">
        <v>2592</v>
      </c>
    </row>
    <row r="697" spans="6:6" x14ac:dyDescent="0.25">
      <c r="F697" t="s">
        <v>2592</v>
      </c>
    </row>
    <row r="698" spans="6:6" x14ac:dyDescent="0.25">
      <c r="F698" t="s">
        <v>2592</v>
      </c>
    </row>
    <row r="699" spans="6:6" x14ac:dyDescent="0.25">
      <c r="F699" t="s">
        <v>2592</v>
      </c>
    </row>
    <row r="700" spans="6:6" x14ac:dyDescent="0.25">
      <c r="F700" t="s">
        <v>2592</v>
      </c>
    </row>
    <row r="701" spans="6:6" x14ac:dyDescent="0.25">
      <c r="F701" t="s">
        <v>2592</v>
      </c>
    </row>
    <row r="702" spans="6:6" x14ac:dyDescent="0.25">
      <c r="F702" t="s">
        <v>2592</v>
      </c>
    </row>
    <row r="703" spans="6:6" x14ac:dyDescent="0.25">
      <c r="F703" t="s">
        <v>2592</v>
      </c>
    </row>
    <row r="704" spans="6:6" x14ac:dyDescent="0.25">
      <c r="F704" t="s">
        <v>2592</v>
      </c>
    </row>
    <row r="705" spans="6:6" x14ac:dyDescent="0.25">
      <c r="F705" t="s">
        <v>2592</v>
      </c>
    </row>
    <row r="706" spans="6:6" x14ac:dyDescent="0.25">
      <c r="F706" t="s">
        <v>2592</v>
      </c>
    </row>
    <row r="707" spans="6:6" x14ac:dyDescent="0.25">
      <c r="F707" t="s">
        <v>2592</v>
      </c>
    </row>
    <row r="708" spans="6:6" x14ac:dyDescent="0.25">
      <c r="F708" t="s">
        <v>2592</v>
      </c>
    </row>
    <row r="709" spans="6:6" x14ac:dyDescent="0.25">
      <c r="F709" t="s">
        <v>2592</v>
      </c>
    </row>
    <row r="710" spans="6:6" x14ac:dyDescent="0.25">
      <c r="F710" t="s">
        <v>2592</v>
      </c>
    </row>
    <row r="711" spans="6:6" x14ac:dyDescent="0.25">
      <c r="F711" t="s">
        <v>2592</v>
      </c>
    </row>
    <row r="712" spans="6:6" x14ac:dyDescent="0.25">
      <c r="F712" t="s">
        <v>2592</v>
      </c>
    </row>
    <row r="713" spans="6:6" x14ac:dyDescent="0.25">
      <c r="F713" t="s">
        <v>2592</v>
      </c>
    </row>
    <row r="714" spans="6:6" x14ac:dyDescent="0.25">
      <c r="F714" t="s">
        <v>2592</v>
      </c>
    </row>
    <row r="715" spans="6:6" x14ac:dyDescent="0.25">
      <c r="F715" t="s">
        <v>2592</v>
      </c>
    </row>
    <row r="716" spans="6:6" x14ac:dyDescent="0.25">
      <c r="F716" t="s">
        <v>2592</v>
      </c>
    </row>
    <row r="717" spans="6:6" x14ac:dyDescent="0.25">
      <c r="F717" t="s">
        <v>2592</v>
      </c>
    </row>
    <row r="718" spans="6:6" x14ac:dyDescent="0.25">
      <c r="F718" t="s">
        <v>2592</v>
      </c>
    </row>
    <row r="719" spans="6:6" x14ac:dyDescent="0.25">
      <c r="F719" t="s">
        <v>2592</v>
      </c>
    </row>
    <row r="720" spans="6:6" x14ac:dyDescent="0.25">
      <c r="F720" t="s">
        <v>2592</v>
      </c>
    </row>
    <row r="721" spans="6:6" x14ac:dyDescent="0.25">
      <c r="F721" t="s">
        <v>2592</v>
      </c>
    </row>
    <row r="722" spans="6:6" x14ac:dyDescent="0.25">
      <c r="F722" t="s">
        <v>2592</v>
      </c>
    </row>
    <row r="723" spans="6:6" x14ac:dyDescent="0.25">
      <c r="F723" t="s">
        <v>2592</v>
      </c>
    </row>
    <row r="724" spans="6:6" x14ac:dyDescent="0.25">
      <c r="F724" t="s">
        <v>2592</v>
      </c>
    </row>
    <row r="725" spans="6:6" x14ac:dyDescent="0.25">
      <c r="F725" t="s">
        <v>2592</v>
      </c>
    </row>
    <row r="726" spans="6:6" x14ac:dyDescent="0.25">
      <c r="F726" t="s">
        <v>2592</v>
      </c>
    </row>
    <row r="727" spans="6:6" x14ac:dyDescent="0.25">
      <c r="F727" t="s">
        <v>2592</v>
      </c>
    </row>
    <row r="728" spans="6:6" x14ac:dyDescent="0.25">
      <c r="F728" t="s">
        <v>2592</v>
      </c>
    </row>
    <row r="729" spans="6:6" x14ac:dyDescent="0.25">
      <c r="F729" t="s">
        <v>2592</v>
      </c>
    </row>
    <row r="730" spans="6:6" x14ac:dyDescent="0.25">
      <c r="F730" t="s">
        <v>2592</v>
      </c>
    </row>
    <row r="731" spans="6:6" x14ac:dyDescent="0.25">
      <c r="F731" t="s">
        <v>2592</v>
      </c>
    </row>
    <row r="732" spans="6:6" x14ac:dyDescent="0.25">
      <c r="F732" t="s">
        <v>2592</v>
      </c>
    </row>
    <row r="733" spans="6:6" x14ac:dyDescent="0.25">
      <c r="F733" t="s">
        <v>2592</v>
      </c>
    </row>
    <row r="734" spans="6:6" x14ac:dyDescent="0.25">
      <c r="F734" t="s">
        <v>2592</v>
      </c>
    </row>
    <row r="735" spans="6:6" x14ac:dyDescent="0.25">
      <c r="F735" t="s">
        <v>2592</v>
      </c>
    </row>
    <row r="736" spans="6:6" x14ac:dyDescent="0.25">
      <c r="F736" t="s">
        <v>2592</v>
      </c>
    </row>
    <row r="737" spans="6:6" x14ac:dyDescent="0.25">
      <c r="F737" t="s">
        <v>2592</v>
      </c>
    </row>
    <row r="738" spans="6:6" x14ac:dyDescent="0.25">
      <c r="F738" t="s">
        <v>2592</v>
      </c>
    </row>
    <row r="739" spans="6:6" x14ac:dyDescent="0.25">
      <c r="F739" t="s">
        <v>2592</v>
      </c>
    </row>
    <row r="740" spans="6:6" x14ac:dyDescent="0.25">
      <c r="F740" t="s">
        <v>2592</v>
      </c>
    </row>
    <row r="741" spans="6:6" x14ac:dyDescent="0.25">
      <c r="F741" t="s">
        <v>2592</v>
      </c>
    </row>
    <row r="742" spans="6:6" x14ac:dyDescent="0.25">
      <c r="F742" t="s">
        <v>2592</v>
      </c>
    </row>
    <row r="743" spans="6:6" x14ac:dyDescent="0.25">
      <c r="F743" t="s">
        <v>2592</v>
      </c>
    </row>
    <row r="744" spans="6:6" x14ac:dyDescent="0.25">
      <c r="F744" t="s">
        <v>2592</v>
      </c>
    </row>
    <row r="745" spans="6:6" x14ac:dyDescent="0.25">
      <c r="F745" t="s">
        <v>2592</v>
      </c>
    </row>
    <row r="746" spans="6:6" x14ac:dyDescent="0.25">
      <c r="F746" t="s">
        <v>2592</v>
      </c>
    </row>
    <row r="747" spans="6:6" x14ac:dyDescent="0.25">
      <c r="F747" t="s">
        <v>2592</v>
      </c>
    </row>
    <row r="748" spans="6:6" x14ac:dyDescent="0.25">
      <c r="F748" t="s">
        <v>2592</v>
      </c>
    </row>
    <row r="749" spans="6:6" x14ac:dyDescent="0.25">
      <c r="F749" t="s">
        <v>2592</v>
      </c>
    </row>
    <row r="750" spans="6:6" x14ac:dyDescent="0.25">
      <c r="F750" t="s">
        <v>2592</v>
      </c>
    </row>
    <row r="751" spans="6:6" x14ac:dyDescent="0.25">
      <c r="F751" t="s">
        <v>2592</v>
      </c>
    </row>
    <row r="752" spans="6:6" x14ac:dyDescent="0.25">
      <c r="F752" t="s">
        <v>2592</v>
      </c>
    </row>
    <row r="753" spans="6:6" x14ac:dyDescent="0.25">
      <c r="F753" t="s">
        <v>2592</v>
      </c>
    </row>
    <row r="754" spans="6:6" x14ac:dyDescent="0.25">
      <c r="F754" t="s">
        <v>2592</v>
      </c>
    </row>
    <row r="755" spans="6:6" x14ac:dyDescent="0.25">
      <c r="F755" t="s">
        <v>2592</v>
      </c>
    </row>
    <row r="756" spans="6:6" x14ac:dyDescent="0.25">
      <c r="F756" t="s">
        <v>2592</v>
      </c>
    </row>
    <row r="757" spans="6:6" x14ac:dyDescent="0.25">
      <c r="F757" t="s">
        <v>2592</v>
      </c>
    </row>
    <row r="758" spans="6:6" x14ac:dyDescent="0.25">
      <c r="F758" t="s">
        <v>2592</v>
      </c>
    </row>
    <row r="759" spans="6:6" x14ac:dyDescent="0.25">
      <c r="F759" t="s">
        <v>2592</v>
      </c>
    </row>
    <row r="760" spans="6:6" x14ac:dyDescent="0.25">
      <c r="F760" t="s">
        <v>2592</v>
      </c>
    </row>
    <row r="761" spans="6:6" x14ac:dyDescent="0.25">
      <c r="F761" t="s">
        <v>2592</v>
      </c>
    </row>
    <row r="762" spans="6:6" x14ac:dyDescent="0.25">
      <c r="F762" t="s">
        <v>2592</v>
      </c>
    </row>
    <row r="763" spans="6:6" x14ac:dyDescent="0.25">
      <c r="F763" t="s">
        <v>2592</v>
      </c>
    </row>
    <row r="764" spans="6:6" x14ac:dyDescent="0.25">
      <c r="F764" t="s">
        <v>2592</v>
      </c>
    </row>
    <row r="765" spans="6:6" x14ac:dyDescent="0.25">
      <c r="F765" t="s">
        <v>2592</v>
      </c>
    </row>
    <row r="766" spans="6:6" x14ac:dyDescent="0.25">
      <c r="F766" t="s">
        <v>2592</v>
      </c>
    </row>
    <row r="767" spans="6:6" x14ac:dyDescent="0.25">
      <c r="F767" t="s">
        <v>2592</v>
      </c>
    </row>
    <row r="768" spans="6:6" x14ac:dyDescent="0.25">
      <c r="F768" t="s">
        <v>2592</v>
      </c>
    </row>
    <row r="769" spans="6:6" x14ac:dyDescent="0.25">
      <c r="F769" t="s">
        <v>2592</v>
      </c>
    </row>
    <row r="770" spans="6:6" x14ac:dyDescent="0.25">
      <c r="F770" t="s">
        <v>2592</v>
      </c>
    </row>
    <row r="771" spans="6:6" x14ac:dyDescent="0.25">
      <c r="F771" t="s">
        <v>2592</v>
      </c>
    </row>
    <row r="772" spans="6:6" x14ac:dyDescent="0.25">
      <c r="F772" t="s">
        <v>2592</v>
      </c>
    </row>
    <row r="773" spans="6:6" x14ac:dyDescent="0.25">
      <c r="F773" t="s">
        <v>2592</v>
      </c>
    </row>
    <row r="774" spans="6:6" x14ac:dyDescent="0.25">
      <c r="F774" t="s">
        <v>2592</v>
      </c>
    </row>
    <row r="775" spans="6:6" x14ac:dyDescent="0.25">
      <c r="F775" t="s">
        <v>2592</v>
      </c>
    </row>
    <row r="776" spans="6:6" x14ac:dyDescent="0.25">
      <c r="F776" t="s">
        <v>2592</v>
      </c>
    </row>
    <row r="777" spans="6:6" x14ac:dyDescent="0.25">
      <c r="F777" t="s">
        <v>2592</v>
      </c>
    </row>
    <row r="778" spans="6:6" x14ac:dyDescent="0.25">
      <c r="F778" t="s">
        <v>2592</v>
      </c>
    </row>
    <row r="779" spans="6:6" x14ac:dyDescent="0.25">
      <c r="F779" t="s">
        <v>2592</v>
      </c>
    </row>
    <row r="780" spans="6:6" x14ac:dyDescent="0.25">
      <c r="F780" t="s">
        <v>2592</v>
      </c>
    </row>
    <row r="781" spans="6:6" x14ac:dyDescent="0.25">
      <c r="F781" t="s">
        <v>2592</v>
      </c>
    </row>
    <row r="782" spans="6:6" x14ac:dyDescent="0.25">
      <c r="F782" t="s">
        <v>2592</v>
      </c>
    </row>
    <row r="783" spans="6:6" x14ac:dyDescent="0.25">
      <c r="F783" t="s">
        <v>2592</v>
      </c>
    </row>
    <row r="784" spans="6:6" x14ac:dyDescent="0.25">
      <c r="F784" t="s">
        <v>2592</v>
      </c>
    </row>
    <row r="785" spans="6:6" x14ac:dyDescent="0.25">
      <c r="F785" t="s">
        <v>2592</v>
      </c>
    </row>
    <row r="786" spans="6:6" x14ac:dyDescent="0.25">
      <c r="F786" t="s">
        <v>2592</v>
      </c>
    </row>
    <row r="787" spans="6:6" x14ac:dyDescent="0.25">
      <c r="F787" t="s">
        <v>2592</v>
      </c>
    </row>
    <row r="788" spans="6:6" x14ac:dyDescent="0.25">
      <c r="F788" t="s">
        <v>2592</v>
      </c>
    </row>
    <row r="789" spans="6:6" x14ac:dyDescent="0.25">
      <c r="F789" t="s">
        <v>2592</v>
      </c>
    </row>
    <row r="790" spans="6:6" x14ac:dyDescent="0.25">
      <c r="F790" t="s">
        <v>2592</v>
      </c>
    </row>
    <row r="791" spans="6:6" x14ac:dyDescent="0.25">
      <c r="F791" t="s">
        <v>2592</v>
      </c>
    </row>
    <row r="792" spans="6:6" x14ac:dyDescent="0.25">
      <c r="F792" t="s">
        <v>2592</v>
      </c>
    </row>
    <row r="793" spans="6:6" x14ac:dyDescent="0.25">
      <c r="F793" t="s">
        <v>2592</v>
      </c>
    </row>
    <row r="794" spans="6:6" x14ac:dyDescent="0.25">
      <c r="F794" t="s">
        <v>2592</v>
      </c>
    </row>
    <row r="795" spans="6:6" x14ac:dyDescent="0.25">
      <c r="F795" t="s">
        <v>2592</v>
      </c>
    </row>
    <row r="796" spans="6:6" x14ac:dyDescent="0.25">
      <c r="F796" t="s">
        <v>2592</v>
      </c>
    </row>
    <row r="797" spans="6:6" x14ac:dyDescent="0.25">
      <c r="F797" t="s">
        <v>2592</v>
      </c>
    </row>
    <row r="798" spans="6:6" x14ac:dyDescent="0.25">
      <c r="F798" t="s">
        <v>2592</v>
      </c>
    </row>
    <row r="799" spans="6:6" x14ac:dyDescent="0.25">
      <c r="F799" t="s">
        <v>2592</v>
      </c>
    </row>
    <row r="800" spans="6:6" x14ac:dyDescent="0.25">
      <c r="F800" t="s">
        <v>2592</v>
      </c>
    </row>
    <row r="801" spans="6:6" x14ac:dyDescent="0.25">
      <c r="F801" t="s">
        <v>2592</v>
      </c>
    </row>
    <row r="802" spans="6:6" x14ac:dyDescent="0.25">
      <c r="F802" t="s">
        <v>2592</v>
      </c>
    </row>
    <row r="803" spans="6:6" x14ac:dyDescent="0.25">
      <c r="F803" t="s">
        <v>2592</v>
      </c>
    </row>
    <row r="804" spans="6:6" x14ac:dyDescent="0.25">
      <c r="F804" t="s">
        <v>2592</v>
      </c>
    </row>
    <row r="805" spans="6:6" x14ac:dyDescent="0.25">
      <c r="F805" t="s">
        <v>2592</v>
      </c>
    </row>
    <row r="806" spans="6:6" x14ac:dyDescent="0.25">
      <c r="F806" t="s">
        <v>2592</v>
      </c>
    </row>
    <row r="807" spans="6:6" x14ac:dyDescent="0.25">
      <c r="F807" t="s">
        <v>2592</v>
      </c>
    </row>
    <row r="808" spans="6:6" x14ac:dyDescent="0.25">
      <c r="F808" t="s">
        <v>2592</v>
      </c>
    </row>
    <row r="809" spans="6:6" x14ac:dyDescent="0.25">
      <c r="F809" t="s">
        <v>2592</v>
      </c>
    </row>
    <row r="810" spans="6:6" x14ac:dyDescent="0.25">
      <c r="F810" t="s">
        <v>2592</v>
      </c>
    </row>
    <row r="811" spans="6:6" x14ac:dyDescent="0.25">
      <c r="F811" t="s">
        <v>2592</v>
      </c>
    </row>
    <row r="812" spans="6:6" x14ac:dyDescent="0.25">
      <c r="F812" t="s">
        <v>2592</v>
      </c>
    </row>
    <row r="813" spans="6:6" x14ac:dyDescent="0.25">
      <c r="F813" t="s">
        <v>2592</v>
      </c>
    </row>
    <row r="814" spans="6:6" x14ac:dyDescent="0.25">
      <c r="F814" t="s">
        <v>2592</v>
      </c>
    </row>
    <row r="815" spans="6:6" x14ac:dyDescent="0.25">
      <c r="F815" t="s">
        <v>2592</v>
      </c>
    </row>
    <row r="816" spans="6:6" x14ac:dyDescent="0.25">
      <c r="F816" t="s">
        <v>2592</v>
      </c>
    </row>
    <row r="817" spans="6:6" x14ac:dyDescent="0.25">
      <c r="F817" t="s">
        <v>2592</v>
      </c>
    </row>
    <row r="818" spans="6:6" x14ac:dyDescent="0.25">
      <c r="F818" t="s">
        <v>2592</v>
      </c>
    </row>
    <row r="819" spans="6:6" x14ac:dyDescent="0.25">
      <c r="F819" t="s">
        <v>2592</v>
      </c>
    </row>
    <row r="820" spans="6:6" x14ac:dyDescent="0.25">
      <c r="F820" t="s">
        <v>2592</v>
      </c>
    </row>
    <row r="821" spans="6:6" x14ac:dyDescent="0.25">
      <c r="F821" t="s">
        <v>2592</v>
      </c>
    </row>
    <row r="822" spans="6:6" x14ac:dyDescent="0.25">
      <c r="F822" t="s">
        <v>2592</v>
      </c>
    </row>
    <row r="823" spans="6:6" x14ac:dyDescent="0.25">
      <c r="F823" t="s">
        <v>2592</v>
      </c>
    </row>
    <row r="824" spans="6:6" x14ac:dyDescent="0.25">
      <c r="F824" t="s">
        <v>2592</v>
      </c>
    </row>
    <row r="825" spans="6:6" x14ac:dyDescent="0.25">
      <c r="F825" t="s">
        <v>2592</v>
      </c>
    </row>
    <row r="826" spans="6:6" x14ac:dyDescent="0.25">
      <c r="F826" t="s">
        <v>2592</v>
      </c>
    </row>
    <row r="827" spans="6:6" x14ac:dyDescent="0.25">
      <c r="F827" t="s">
        <v>2592</v>
      </c>
    </row>
    <row r="828" spans="6:6" x14ac:dyDescent="0.25">
      <c r="F828" t="s">
        <v>2592</v>
      </c>
    </row>
    <row r="829" spans="6:6" x14ac:dyDescent="0.25">
      <c r="F829" t="s">
        <v>2592</v>
      </c>
    </row>
    <row r="830" spans="6:6" x14ac:dyDescent="0.25">
      <c r="F830" t="s">
        <v>2592</v>
      </c>
    </row>
    <row r="831" spans="6:6" x14ac:dyDescent="0.25">
      <c r="F831" t="s">
        <v>2592</v>
      </c>
    </row>
    <row r="832" spans="6:6" x14ac:dyDescent="0.25">
      <c r="F832" t="s">
        <v>2592</v>
      </c>
    </row>
    <row r="833" spans="6:6" x14ac:dyDescent="0.25">
      <c r="F833" t="s">
        <v>2592</v>
      </c>
    </row>
    <row r="834" spans="6:6" x14ac:dyDescent="0.25">
      <c r="F834" t="s">
        <v>2592</v>
      </c>
    </row>
    <row r="835" spans="6:6" x14ac:dyDescent="0.25">
      <c r="F835" t="s">
        <v>2592</v>
      </c>
    </row>
    <row r="836" spans="6:6" x14ac:dyDescent="0.25">
      <c r="F836" t="s">
        <v>2592</v>
      </c>
    </row>
    <row r="837" spans="6:6" x14ac:dyDescent="0.25">
      <c r="F837" t="s">
        <v>2592</v>
      </c>
    </row>
    <row r="838" spans="6:6" x14ac:dyDescent="0.25">
      <c r="F838" t="s">
        <v>2592</v>
      </c>
    </row>
    <row r="839" spans="6:6" x14ac:dyDescent="0.25">
      <c r="F839" t="s">
        <v>2592</v>
      </c>
    </row>
    <row r="840" spans="6:6" x14ac:dyDescent="0.25">
      <c r="F840" t="s">
        <v>2592</v>
      </c>
    </row>
    <row r="841" spans="6:6" x14ac:dyDescent="0.25">
      <c r="F841" t="s">
        <v>2592</v>
      </c>
    </row>
    <row r="842" spans="6:6" x14ac:dyDescent="0.25">
      <c r="F842" t="s">
        <v>2592</v>
      </c>
    </row>
    <row r="843" spans="6:6" x14ac:dyDescent="0.25">
      <c r="F843" t="s">
        <v>2592</v>
      </c>
    </row>
    <row r="844" spans="6:6" x14ac:dyDescent="0.25">
      <c r="F844" t="s">
        <v>2592</v>
      </c>
    </row>
    <row r="845" spans="6:6" x14ac:dyDescent="0.25">
      <c r="F845" t="s">
        <v>2592</v>
      </c>
    </row>
    <row r="846" spans="6:6" x14ac:dyDescent="0.25">
      <c r="F846" t="s">
        <v>2592</v>
      </c>
    </row>
    <row r="847" spans="6:6" x14ac:dyDescent="0.25">
      <c r="F847" t="s">
        <v>2592</v>
      </c>
    </row>
    <row r="848" spans="6:6" x14ac:dyDescent="0.25">
      <c r="F848" t="s">
        <v>2592</v>
      </c>
    </row>
    <row r="849" spans="6:6" x14ac:dyDescent="0.25">
      <c r="F849" t="s">
        <v>2592</v>
      </c>
    </row>
    <row r="850" spans="6:6" x14ac:dyDescent="0.25">
      <c r="F850" t="s">
        <v>2592</v>
      </c>
    </row>
    <row r="851" spans="6:6" x14ac:dyDescent="0.25">
      <c r="F851" t="s">
        <v>2592</v>
      </c>
    </row>
    <row r="852" spans="6:6" x14ac:dyDescent="0.25">
      <c r="F852" t="s">
        <v>2592</v>
      </c>
    </row>
    <row r="853" spans="6:6" x14ac:dyDescent="0.25">
      <c r="F853" t="s">
        <v>2592</v>
      </c>
    </row>
    <row r="854" spans="6:6" x14ac:dyDescent="0.25">
      <c r="F854" t="s">
        <v>2592</v>
      </c>
    </row>
    <row r="855" spans="6:6" x14ac:dyDescent="0.25">
      <c r="F855" t="s">
        <v>2592</v>
      </c>
    </row>
    <row r="856" spans="6:6" x14ac:dyDescent="0.25">
      <c r="F856" t="s">
        <v>2592</v>
      </c>
    </row>
    <row r="857" spans="6:6" x14ac:dyDescent="0.25">
      <c r="F857" t="s">
        <v>2592</v>
      </c>
    </row>
    <row r="858" spans="6:6" x14ac:dyDescent="0.25">
      <c r="F858" t="s">
        <v>2592</v>
      </c>
    </row>
    <row r="859" spans="6:6" x14ac:dyDescent="0.25">
      <c r="F859" t="s">
        <v>2592</v>
      </c>
    </row>
    <row r="860" spans="6:6" x14ac:dyDescent="0.25">
      <c r="F860" t="s">
        <v>2592</v>
      </c>
    </row>
    <row r="861" spans="6:6" x14ac:dyDescent="0.25">
      <c r="F861" t="s">
        <v>2592</v>
      </c>
    </row>
    <row r="862" spans="6:6" x14ac:dyDescent="0.25">
      <c r="F862" t="s">
        <v>2592</v>
      </c>
    </row>
    <row r="863" spans="6:6" x14ac:dyDescent="0.25">
      <c r="F863" t="s">
        <v>2592</v>
      </c>
    </row>
    <row r="864" spans="6:6" x14ac:dyDescent="0.25">
      <c r="F864" t="s">
        <v>2592</v>
      </c>
    </row>
    <row r="865" spans="6:6" x14ac:dyDescent="0.25">
      <c r="F865" t="s">
        <v>2592</v>
      </c>
    </row>
    <row r="866" spans="6:6" x14ac:dyDescent="0.25">
      <c r="F866" t="s">
        <v>2592</v>
      </c>
    </row>
    <row r="867" spans="6:6" x14ac:dyDescent="0.25">
      <c r="F867" t="s">
        <v>2592</v>
      </c>
    </row>
    <row r="868" spans="6:6" x14ac:dyDescent="0.25">
      <c r="F868" t="s">
        <v>2592</v>
      </c>
    </row>
    <row r="869" spans="6:6" x14ac:dyDescent="0.25">
      <c r="F869" t="s">
        <v>2592</v>
      </c>
    </row>
    <row r="870" spans="6:6" x14ac:dyDescent="0.25">
      <c r="F870" t="s">
        <v>2592</v>
      </c>
    </row>
    <row r="871" spans="6:6" x14ac:dyDescent="0.25">
      <c r="F871" t="s">
        <v>2592</v>
      </c>
    </row>
    <row r="872" spans="6:6" x14ac:dyDescent="0.25">
      <c r="F872" t="s">
        <v>2592</v>
      </c>
    </row>
    <row r="873" spans="6:6" x14ac:dyDescent="0.25">
      <c r="F873" t="s">
        <v>2592</v>
      </c>
    </row>
    <row r="874" spans="6:6" x14ac:dyDescent="0.25">
      <c r="F874" t="s">
        <v>2592</v>
      </c>
    </row>
    <row r="875" spans="6:6" x14ac:dyDescent="0.25">
      <c r="F875" t="s">
        <v>2592</v>
      </c>
    </row>
    <row r="876" spans="6:6" x14ac:dyDescent="0.25">
      <c r="F876" t="s">
        <v>2592</v>
      </c>
    </row>
    <row r="877" spans="6:6" x14ac:dyDescent="0.25">
      <c r="F877" t="s">
        <v>2592</v>
      </c>
    </row>
    <row r="878" spans="6:6" x14ac:dyDescent="0.25">
      <c r="F878" t="s">
        <v>2592</v>
      </c>
    </row>
    <row r="879" spans="6:6" x14ac:dyDescent="0.25">
      <c r="F879" t="s">
        <v>2592</v>
      </c>
    </row>
    <row r="880" spans="6:6" x14ac:dyDescent="0.25">
      <c r="F880" t="s">
        <v>2592</v>
      </c>
    </row>
    <row r="881" spans="6:6" x14ac:dyDescent="0.25">
      <c r="F881" t="s">
        <v>2592</v>
      </c>
    </row>
    <row r="882" spans="6:6" x14ac:dyDescent="0.25">
      <c r="F882" t="s">
        <v>2592</v>
      </c>
    </row>
    <row r="883" spans="6:6" x14ac:dyDescent="0.25">
      <c r="F883" t="s">
        <v>2592</v>
      </c>
    </row>
    <row r="884" spans="6:6" x14ac:dyDescent="0.25">
      <c r="F884" t="s">
        <v>2592</v>
      </c>
    </row>
    <row r="885" spans="6:6" x14ac:dyDescent="0.25">
      <c r="F885" t="s">
        <v>2592</v>
      </c>
    </row>
    <row r="886" spans="6:6" x14ac:dyDescent="0.25">
      <c r="F886" t="s">
        <v>2592</v>
      </c>
    </row>
    <row r="887" spans="6:6" x14ac:dyDescent="0.25">
      <c r="F887" t="s">
        <v>2592</v>
      </c>
    </row>
    <row r="888" spans="6:6" x14ac:dyDescent="0.25">
      <c r="F888" t="s">
        <v>2592</v>
      </c>
    </row>
    <row r="889" spans="6:6" x14ac:dyDescent="0.25">
      <c r="F889" t="s">
        <v>2592</v>
      </c>
    </row>
    <row r="890" spans="6:6" x14ac:dyDescent="0.25">
      <c r="F890" t="s">
        <v>2592</v>
      </c>
    </row>
    <row r="891" spans="6:6" x14ac:dyDescent="0.25">
      <c r="F891" t="s">
        <v>2592</v>
      </c>
    </row>
    <row r="892" spans="6:6" x14ac:dyDescent="0.25">
      <c r="F892" t="s">
        <v>2592</v>
      </c>
    </row>
    <row r="893" spans="6:6" x14ac:dyDescent="0.25">
      <c r="F893" t="s">
        <v>2592</v>
      </c>
    </row>
    <row r="894" spans="6:6" x14ac:dyDescent="0.25">
      <c r="F894" t="s">
        <v>2592</v>
      </c>
    </row>
    <row r="895" spans="6:6" x14ac:dyDescent="0.25">
      <c r="F895" t="s">
        <v>2592</v>
      </c>
    </row>
    <row r="896" spans="6:6" x14ac:dyDescent="0.25">
      <c r="F896" t="s">
        <v>2592</v>
      </c>
    </row>
    <row r="897" spans="6:6" x14ac:dyDescent="0.25">
      <c r="F897" t="s">
        <v>2592</v>
      </c>
    </row>
    <row r="898" spans="6:6" x14ac:dyDescent="0.25">
      <c r="F898" t="s">
        <v>2592</v>
      </c>
    </row>
    <row r="899" spans="6:6" x14ac:dyDescent="0.25">
      <c r="F899" t="s">
        <v>2592</v>
      </c>
    </row>
    <row r="900" spans="6:6" x14ac:dyDescent="0.25">
      <c r="F900" t="s">
        <v>2592</v>
      </c>
    </row>
    <row r="901" spans="6:6" x14ac:dyDescent="0.25">
      <c r="F901" t="s">
        <v>2592</v>
      </c>
    </row>
    <row r="902" spans="6:6" x14ac:dyDescent="0.25">
      <c r="F902" t="s">
        <v>2592</v>
      </c>
    </row>
    <row r="903" spans="6:6" x14ac:dyDescent="0.25">
      <c r="F903" t="s">
        <v>2592</v>
      </c>
    </row>
    <row r="904" spans="6:6" x14ac:dyDescent="0.25">
      <c r="F904" t="s">
        <v>2592</v>
      </c>
    </row>
    <row r="905" spans="6:6" x14ac:dyDescent="0.25">
      <c r="F905" t="s">
        <v>2592</v>
      </c>
    </row>
    <row r="906" spans="6:6" x14ac:dyDescent="0.25">
      <c r="F906" t="s">
        <v>2592</v>
      </c>
    </row>
    <row r="907" spans="6:6" x14ac:dyDescent="0.25">
      <c r="F907" t="s">
        <v>2592</v>
      </c>
    </row>
    <row r="908" spans="6:6" x14ac:dyDescent="0.25">
      <c r="F908" t="s">
        <v>2592</v>
      </c>
    </row>
    <row r="909" spans="6:6" x14ac:dyDescent="0.25">
      <c r="F909" t="s">
        <v>2592</v>
      </c>
    </row>
    <row r="910" spans="6:6" x14ac:dyDescent="0.25">
      <c r="F910" t="s">
        <v>2592</v>
      </c>
    </row>
    <row r="911" spans="6:6" x14ac:dyDescent="0.25">
      <c r="F911" t="s">
        <v>2592</v>
      </c>
    </row>
    <row r="912" spans="6:6" x14ac:dyDescent="0.25">
      <c r="F912" t="s">
        <v>2592</v>
      </c>
    </row>
    <row r="913" spans="6:6" x14ac:dyDescent="0.25">
      <c r="F913" t="s">
        <v>2592</v>
      </c>
    </row>
    <row r="914" spans="6:6" x14ac:dyDescent="0.25">
      <c r="F914" t="s">
        <v>2592</v>
      </c>
    </row>
    <row r="915" spans="6:6" x14ac:dyDescent="0.25">
      <c r="F915" t="s">
        <v>2592</v>
      </c>
    </row>
    <row r="916" spans="6:6" x14ac:dyDescent="0.25">
      <c r="F916" t="s">
        <v>2592</v>
      </c>
    </row>
    <row r="917" spans="6:6" x14ac:dyDescent="0.25">
      <c r="F917" t="s">
        <v>2592</v>
      </c>
    </row>
    <row r="918" spans="6:6" x14ac:dyDescent="0.25">
      <c r="F918" t="s">
        <v>2592</v>
      </c>
    </row>
    <row r="919" spans="6:6" x14ac:dyDescent="0.25">
      <c r="F919" t="s">
        <v>2592</v>
      </c>
    </row>
    <row r="920" spans="6:6" x14ac:dyDescent="0.25">
      <c r="F920" t="s">
        <v>2592</v>
      </c>
    </row>
    <row r="921" spans="6:6" x14ac:dyDescent="0.25">
      <c r="F921" t="s">
        <v>2592</v>
      </c>
    </row>
    <row r="922" spans="6:6" x14ac:dyDescent="0.25">
      <c r="F922" t="s">
        <v>2592</v>
      </c>
    </row>
    <row r="923" spans="6:6" x14ac:dyDescent="0.25">
      <c r="F923" t="s">
        <v>2592</v>
      </c>
    </row>
    <row r="924" spans="6:6" x14ac:dyDescent="0.25">
      <c r="F924" t="s">
        <v>2592</v>
      </c>
    </row>
    <row r="925" spans="6:6" x14ac:dyDescent="0.25">
      <c r="F925" t="s">
        <v>2592</v>
      </c>
    </row>
    <row r="926" spans="6:6" x14ac:dyDescent="0.25">
      <c r="F926" t="s">
        <v>2592</v>
      </c>
    </row>
    <row r="927" spans="6:6" x14ac:dyDescent="0.25">
      <c r="F927" t="s">
        <v>2592</v>
      </c>
    </row>
    <row r="928" spans="6:6" x14ac:dyDescent="0.25">
      <c r="F928" t="s">
        <v>2592</v>
      </c>
    </row>
    <row r="929" spans="6:6" x14ac:dyDescent="0.25">
      <c r="F929" t="s">
        <v>2592</v>
      </c>
    </row>
    <row r="930" spans="6:6" x14ac:dyDescent="0.25">
      <c r="F930" t="s">
        <v>2592</v>
      </c>
    </row>
    <row r="931" spans="6:6" x14ac:dyDescent="0.25">
      <c r="F931" t="s">
        <v>2592</v>
      </c>
    </row>
    <row r="932" spans="6:6" x14ac:dyDescent="0.25">
      <c r="F932" t="s">
        <v>2592</v>
      </c>
    </row>
    <row r="933" spans="6:6" x14ac:dyDescent="0.25">
      <c r="F933" t="s">
        <v>2592</v>
      </c>
    </row>
    <row r="934" spans="6:6" x14ac:dyDescent="0.25">
      <c r="F934" t="s">
        <v>2592</v>
      </c>
    </row>
    <row r="935" spans="6:6" x14ac:dyDescent="0.25">
      <c r="F935" t="s">
        <v>2592</v>
      </c>
    </row>
    <row r="936" spans="6:6" x14ac:dyDescent="0.25">
      <c r="F936" t="s">
        <v>2592</v>
      </c>
    </row>
    <row r="937" spans="6:6" x14ac:dyDescent="0.25">
      <c r="F937" t="s">
        <v>2592</v>
      </c>
    </row>
    <row r="938" spans="6:6" x14ac:dyDescent="0.25">
      <c r="F938" t="s">
        <v>2592</v>
      </c>
    </row>
    <row r="939" spans="6:6" x14ac:dyDescent="0.25">
      <c r="F939" t="s">
        <v>2592</v>
      </c>
    </row>
    <row r="940" spans="6:6" x14ac:dyDescent="0.25">
      <c r="F940" t="s">
        <v>2592</v>
      </c>
    </row>
    <row r="941" spans="6:6" x14ac:dyDescent="0.25">
      <c r="F941" t="s">
        <v>2592</v>
      </c>
    </row>
    <row r="942" spans="6:6" x14ac:dyDescent="0.25">
      <c r="F942" t="s">
        <v>2592</v>
      </c>
    </row>
    <row r="943" spans="6:6" x14ac:dyDescent="0.25">
      <c r="F943" t="s">
        <v>2592</v>
      </c>
    </row>
    <row r="944" spans="6:6" x14ac:dyDescent="0.25">
      <c r="F944" t="s">
        <v>2592</v>
      </c>
    </row>
    <row r="945" spans="6:6" x14ac:dyDescent="0.25">
      <c r="F945" t="s">
        <v>2592</v>
      </c>
    </row>
    <row r="946" spans="6:6" x14ac:dyDescent="0.25">
      <c r="F946" t="s">
        <v>2592</v>
      </c>
    </row>
    <row r="947" spans="6:6" x14ac:dyDescent="0.25">
      <c r="F947" t="s">
        <v>2592</v>
      </c>
    </row>
    <row r="948" spans="6:6" x14ac:dyDescent="0.25">
      <c r="F948" t="s">
        <v>2592</v>
      </c>
    </row>
    <row r="949" spans="6:6" x14ac:dyDescent="0.25">
      <c r="F949" t="s">
        <v>2592</v>
      </c>
    </row>
    <row r="950" spans="6:6" x14ac:dyDescent="0.25">
      <c r="F950" t="s">
        <v>2592</v>
      </c>
    </row>
    <row r="951" spans="6:6" x14ac:dyDescent="0.25">
      <c r="F951" t="s">
        <v>2592</v>
      </c>
    </row>
    <row r="952" spans="6:6" x14ac:dyDescent="0.25">
      <c r="F952" t="s">
        <v>2592</v>
      </c>
    </row>
    <row r="953" spans="6:6" x14ac:dyDescent="0.25">
      <c r="F953" t="s">
        <v>2592</v>
      </c>
    </row>
    <row r="954" spans="6:6" x14ac:dyDescent="0.25">
      <c r="F954" t="s">
        <v>2592</v>
      </c>
    </row>
    <row r="955" spans="6:6" x14ac:dyDescent="0.25">
      <c r="F955" t="s">
        <v>2592</v>
      </c>
    </row>
    <row r="956" spans="6:6" x14ac:dyDescent="0.25">
      <c r="F956" t="s">
        <v>2592</v>
      </c>
    </row>
    <row r="957" spans="6:6" x14ac:dyDescent="0.25">
      <c r="F957" t="s">
        <v>2592</v>
      </c>
    </row>
    <row r="958" spans="6:6" x14ac:dyDescent="0.25">
      <c r="F958" t="s">
        <v>2592</v>
      </c>
    </row>
    <row r="959" spans="6:6" x14ac:dyDescent="0.25">
      <c r="F959" t="s">
        <v>2592</v>
      </c>
    </row>
    <row r="960" spans="6:6" x14ac:dyDescent="0.25">
      <c r="F960" t="s">
        <v>2592</v>
      </c>
    </row>
    <row r="961" spans="6:6" x14ac:dyDescent="0.25">
      <c r="F961" t="s">
        <v>2592</v>
      </c>
    </row>
    <row r="962" spans="6:6" x14ac:dyDescent="0.25">
      <c r="F962" t="s">
        <v>2592</v>
      </c>
    </row>
    <row r="963" spans="6:6" x14ac:dyDescent="0.25">
      <c r="F963" t="s">
        <v>2592</v>
      </c>
    </row>
    <row r="964" spans="6:6" x14ac:dyDescent="0.25">
      <c r="F964" t="s">
        <v>2592</v>
      </c>
    </row>
    <row r="965" spans="6:6" x14ac:dyDescent="0.25">
      <c r="F965" t="s">
        <v>2592</v>
      </c>
    </row>
    <row r="966" spans="6:6" x14ac:dyDescent="0.25">
      <c r="F966" t="s">
        <v>2592</v>
      </c>
    </row>
    <row r="967" spans="6:6" x14ac:dyDescent="0.25">
      <c r="F967" t="s">
        <v>2592</v>
      </c>
    </row>
    <row r="968" spans="6:6" x14ac:dyDescent="0.25">
      <c r="F968" t="s">
        <v>2592</v>
      </c>
    </row>
    <row r="969" spans="6:6" x14ac:dyDescent="0.25">
      <c r="F969" t="s">
        <v>2592</v>
      </c>
    </row>
    <row r="970" spans="6:6" x14ac:dyDescent="0.25">
      <c r="F970" t="s">
        <v>2592</v>
      </c>
    </row>
    <row r="971" spans="6:6" x14ac:dyDescent="0.25">
      <c r="F971" t="s">
        <v>2592</v>
      </c>
    </row>
    <row r="972" spans="6:6" x14ac:dyDescent="0.25">
      <c r="F972" t="s">
        <v>2592</v>
      </c>
    </row>
    <row r="973" spans="6:6" x14ac:dyDescent="0.25">
      <c r="F973" t="s">
        <v>2592</v>
      </c>
    </row>
    <row r="974" spans="6:6" x14ac:dyDescent="0.25">
      <c r="F974" t="s">
        <v>2592</v>
      </c>
    </row>
    <row r="975" spans="6:6" x14ac:dyDescent="0.25">
      <c r="F975" t="s">
        <v>2592</v>
      </c>
    </row>
    <row r="976" spans="6:6" x14ac:dyDescent="0.25">
      <c r="F976" t="s">
        <v>2592</v>
      </c>
    </row>
    <row r="977" spans="6:6" x14ac:dyDescent="0.25">
      <c r="F977" t="s">
        <v>2592</v>
      </c>
    </row>
    <row r="978" spans="6:6" x14ac:dyDescent="0.25">
      <c r="F978" t="s">
        <v>2592</v>
      </c>
    </row>
    <row r="979" spans="6:6" x14ac:dyDescent="0.25">
      <c r="F979" t="s">
        <v>2592</v>
      </c>
    </row>
    <row r="980" spans="6:6" x14ac:dyDescent="0.25">
      <c r="F980" t="s">
        <v>2592</v>
      </c>
    </row>
    <row r="981" spans="6:6" x14ac:dyDescent="0.25">
      <c r="F981" t="s">
        <v>2592</v>
      </c>
    </row>
    <row r="982" spans="6:6" x14ac:dyDescent="0.25">
      <c r="F982" t="s">
        <v>2592</v>
      </c>
    </row>
    <row r="983" spans="6:6" x14ac:dyDescent="0.25">
      <c r="F983" t="s">
        <v>2592</v>
      </c>
    </row>
    <row r="984" spans="6:6" x14ac:dyDescent="0.25">
      <c r="F984" t="s">
        <v>2592</v>
      </c>
    </row>
    <row r="985" spans="6:6" x14ac:dyDescent="0.25">
      <c r="F985" t="s">
        <v>2592</v>
      </c>
    </row>
    <row r="986" spans="6:6" x14ac:dyDescent="0.25">
      <c r="F986" t="s">
        <v>2592</v>
      </c>
    </row>
    <row r="987" spans="6:6" x14ac:dyDescent="0.25">
      <c r="F987" t="s">
        <v>2592</v>
      </c>
    </row>
    <row r="988" spans="6:6" x14ac:dyDescent="0.25">
      <c r="F988" t="s">
        <v>2592</v>
      </c>
    </row>
    <row r="989" spans="6:6" x14ac:dyDescent="0.25">
      <c r="F989" t="s">
        <v>2592</v>
      </c>
    </row>
    <row r="990" spans="6:6" x14ac:dyDescent="0.25">
      <c r="F990" t="s">
        <v>2592</v>
      </c>
    </row>
    <row r="991" spans="6:6" x14ac:dyDescent="0.25">
      <c r="F991" t="s">
        <v>2592</v>
      </c>
    </row>
    <row r="992" spans="6:6" x14ac:dyDescent="0.25">
      <c r="F992" t="s">
        <v>2592</v>
      </c>
    </row>
    <row r="993" spans="6:6" x14ac:dyDescent="0.25">
      <c r="F993" t="s">
        <v>2592</v>
      </c>
    </row>
    <row r="994" spans="6:6" x14ac:dyDescent="0.25">
      <c r="F994" t="s">
        <v>2592</v>
      </c>
    </row>
    <row r="995" spans="6:6" x14ac:dyDescent="0.25">
      <c r="F995" t="s">
        <v>2592</v>
      </c>
    </row>
    <row r="996" spans="6:6" x14ac:dyDescent="0.25">
      <c r="F996" t="s">
        <v>2592</v>
      </c>
    </row>
    <row r="997" spans="6:6" x14ac:dyDescent="0.25">
      <c r="F997" t="s">
        <v>2592</v>
      </c>
    </row>
    <row r="998" spans="6:6" x14ac:dyDescent="0.25">
      <c r="F998" t="s">
        <v>2592</v>
      </c>
    </row>
    <row r="999" spans="6:6" x14ac:dyDescent="0.25">
      <c r="F999" t="s">
        <v>2592</v>
      </c>
    </row>
    <row r="1000" spans="6:6" x14ac:dyDescent="0.25">
      <c r="F1000" t="s">
        <v>2592</v>
      </c>
    </row>
    <row r="1001" spans="6:6" x14ac:dyDescent="0.25">
      <c r="F1001" t="s">
        <v>2592</v>
      </c>
    </row>
    <row r="1002" spans="6:6" x14ac:dyDescent="0.25">
      <c r="F1002" t="s">
        <v>2592</v>
      </c>
    </row>
    <row r="1003" spans="6:6" x14ac:dyDescent="0.25">
      <c r="F1003" t="s">
        <v>2592</v>
      </c>
    </row>
    <row r="1004" spans="6:6" x14ac:dyDescent="0.25">
      <c r="F1004" t="s">
        <v>2592</v>
      </c>
    </row>
    <row r="1005" spans="6:6" x14ac:dyDescent="0.25">
      <c r="F1005" t="s">
        <v>2592</v>
      </c>
    </row>
    <row r="1006" spans="6:6" x14ac:dyDescent="0.25">
      <c r="F1006" t="s">
        <v>2592</v>
      </c>
    </row>
    <row r="1007" spans="6:6" x14ac:dyDescent="0.25">
      <c r="F1007" t="s">
        <v>2592</v>
      </c>
    </row>
    <row r="1008" spans="6:6" x14ac:dyDescent="0.25">
      <c r="F1008" t="s">
        <v>2592</v>
      </c>
    </row>
    <row r="1009" spans="6:6" x14ac:dyDescent="0.25">
      <c r="F1009" t="s">
        <v>2592</v>
      </c>
    </row>
    <row r="1010" spans="6:6" x14ac:dyDescent="0.25">
      <c r="F1010" t="s">
        <v>2592</v>
      </c>
    </row>
    <row r="1011" spans="6:6" x14ac:dyDescent="0.25">
      <c r="F1011" t="s">
        <v>2592</v>
      </c>
    </row>
    <row r="1012" spans="6:6" x14ac:dyDescent="0.25">
      <c r="F1012" t="s">
        <v>2592</v>
      </c>
    </row>
    <row r="1013" spans="6:6" x14ac:dyDescent="0.25">
      <c r="F1013" t="s">
        <v>2592</v>
      </c>
    </row>
    <row r="1014" spans="6:6" x14ac:dyDescent="0.25">
      <c r="F1014" t="s">
        <v>2592</v>
      </c>
    </row>
    <row r="1015" spans="6:6" x14ac:dyDescent="0.25">
      <c r="F1015" t="s">
        <v>2592</v>
      </c>
    </row>
    <row r="1016" spans="6:6" x14ac:dyDescent="0.25">
      <c r="F1016" t="s">
        <v>2592</v>
      </c>
    </row>
    <row r="1017" spans="6:6" x14ac:dyDescent="0.25">
      <c r="F1017" t="s">
        <v>2592</v>
      </c>
    </row>
    <row r="1018" spans="6:6" x14ac:dyDescent="0.25">
      <c r="F1018" t="s">
        <v>2592</v>
      </c>
    </row>
    <row r="1019" spans="6:6" x14ac:dyDescent="0.25">
      <c r="F1019" t="s">
        <v>2592</v>
      </c>
    </row>
    <row r="1020" spans="6:6" x14ac:dyDescent="0.25">
      <c r="F1020" t="s">
        <v>2592</v>
      </c>
    </row>
    <row r="1021" spans="6:6" x14ac:dyDescent="0.25">
      <c r="F1021" t="s">
        <v>2592</v>
      </c>
    </row>
    <row r="1022" spans="6:6" x14ac:dyDescent="0.25">
      <c r="F1022" t="s">
        <v>2592</v>
      </c>
    </row>
    <row r="1023" spans="6:6" x14ac:dyDescent="0.25">
      <c r="F1023" t="s">
        <v>2592</v>
      </c>
    </row>
    <row r="1024" spans="6:6" x14ac:dyDescent="0.25">
      <c r="F1024" t="s">
        <v>2592</v>
      </c>
    </row>
    <row r="1025" spans="6:6" x14ac:dyDescent="0.25">
      <c r="F1025" t="s">
        <v>2592</v>
      </c>
    </row>
    <row r="1026" spans="6:6" x14ac:dyDescent="0.25">
      <c r="F1026" t="s">
        <v>2592</v>
      </c>
    </row>
    <row r="1027" spans="6:6" x14ac:dyDescent="0.25">
      <c r="F1027" t="s">
        <v>2592</v>
      </c>
    </row>
    <row r="1028" spans="6:6" x14ac:dyDescent="0.25">
      <c r="F1028" t="s">
        <v>2592</v>
      </c>
    </row>
    <row r="1029" spans="6:6" x14ac:dyDescent="0.25">
      <c r="F1029" t="s">
        <v>2592</v>
      </c>
    </row>
    <row r="1030" spans="6:6" x14ac:dyDescent="0.25">
      <c r="F1030" t="s">
        <v>2592</v>
      </c>
    </row>
    <row r="1031" spans="6:6" x14ac:dyDescent="0.25">
      <c r="F1031" t="s">
        <v>2592</v>
      </c>
    </row>
    <row r="1032" spans="6:6" x14ac:dyDescent="0.25">
      <c r="F1032" t="s">
        <v>2592</v>
      </c>
    </row>
    <row r="1033" spans="6:6" x14ac:dyDescent="0.25">
      <c r="F1033" t="s">
        <v>2592</v>
      </c>
    </row>
    <row r="1034" spans="6:6" x14ac:dyDescent="0.25">
      <c r="F1034" t="s">
        <v>2592</v>
      </c>
    </row>
    <row r="1035" spans="6:6" x14ac:dyDescent="0.25">
      <c r="F1035" t="s">
        <v>2592</v>
      </c>
    </row>
    <row r="1036" spans="6:6" x14ac:dyDescent="0.25">
      <c r="F1036" t="s">
        <v>2592</v>
      </c>
    </row>
    <row r="1037" spans="6:6" x14ac:dyDescent="0.25">
      <c r="F1037" t="s">
        <v>2592</v>
      </c>
    </row>
    <row r="1038" spans="6:6" x14ac:dyDescent="0.25">
      <c r="F1038" t="s">
        <v>2592</v>
      </c>
    </row>
    <row r="1039" spans="6:6" x14ac:dyDescent="0.25">
      <c r="F1039" t="s">
        <v>2592</v>
      </c>
    </row>
    <row r="1040" spans="6:6" x14ac:dyDescent="0.25">
      <c r="F1040" t="s">
        <v>2592</v>
      </c>
    </row>
    <row r="1041" spans="6:6" x14ac:dyDescent="0.25">
      <c r="F1041" t="s">
        <v>2592</v>
      </c>
    </row>
    <row r="1042" spans="6:6" x14ac:dyDescent="0.25">
      <c r="F1042" t="s">
        <v>2592</v>
      </c>
    </row>
    <row r="1043" spans="6:6" x14ac:dyDescent="0.25">
      <c r="F1043" t="s">
        <v>2592</v>
      </c>
    </row>
    <row r="1044" spans="6:6" x14ac:dyDescent="0.25">
      <c r="F1044" t="s">
        <v>2592</v>
      </c>
    </row>
    <row r="1045" spans="6:6" x14ac:dyDescent="0.25">
      <c r="F1045" t="s">
        <v>2592</v>
      </c>
    </row>
    <row r="1046" spans="6:6" x14ac:dyDescent="0.25">
      <c r="F1046" t="s">
        <v>2592</v>
      </c>
    </row>
    <row r="1047" spans="6:6" x14ac:dyDescent="0.25">
      <c r="F1047" t="s">
        <v>2592</v>
      </c>
    </row>
    <row r="1048" spans="6:6" x14ac:dyDescent="0.25">
      <c r="F1048" t="s">
        <v>2592</v>
      </c>
    </row>
    <row r="1049" spans="6:6" x14ac:dyDescent="0.25">
      <c r="F1049" t="s">
        <v>2592</v>
      </c>
    </row>
    <row r="1050" spans="6:6" x14ac:dyDescent="0.25">
      <c r="F1050" t="s">
        <v>2592</v>
      </c>
    </row>
    <row r="1051" spans="6:6" x14ac:dyDescent="0.25">
      <c r="F1051" t="s">
        <v>2592</v>
      </c>
    </row>
    <row r="1052" spans="6:6" x14ac:dyDescent="0.25">
      <c r="F1052" t="s">
        <v>2592</v>
      </c>
    </row>
    <row r="1053" spans="6:6" x14ac:dyDescent="0.25">
      <c r="F1053" t="s">
        <v>2592</v>
      </c>
    </row>
    <row r="1054" spans="6:6" x14ac:dyDescent="0.25">
      <c r="F1054" t="s">
        <v>2592</v>
      </c>
    </row>
    <row r="1055" spans="6:6" x14ac:dyDescent="0.25">
      <c r="F1055" t="s">
        <v>2592</v>
      </c>
    </row>
    <row r="1056" spans="6:6" x14ac:dyDescent="0.25">
      <c r="F1056" t="s">
        <v>2592</v>
      </c>
    </row>
    <row r="1057" spans="6:6" x14ac:dyDescent="0.25">
      <c r="F1057" t="s">
        <v>2592</v>
      </c>
    </row>
    <row r="1058" spans="6:6" x14ac:dyDescent="0.25">
      <c r="F1058" t="s">
        <v>2592</v>
      </c>
    </row>
    <row r="1059" spans="6:6" x14ac:dyDescent="0.25">
      <c r="F1059" t="s">
        <v>2592</v>
      </c>
    </row>
    <row r="1060" spans="6:6" x14ac:dyDescent="0.25">
      <c r="F1060" t="s">
        <v>2592</v>
      </c>
    </row>
    <row r="1061" spans="6:6" x14ac:dyDescent="0.25">
      <c r="F1061" t="s">
        <v>2592</v>
      </c>
    </row>
    <row r="1062" spans="6:6" x14ac:dyDescent="0.25">
      <c r="F1062" t="s">
        <v>2592</v>
      </c>
    </row>
    <row r="1063" spans="6:6" x14ac:dyDescent="0.25">
      <c r="F1063" t="s">
        <v>2592</v>
      </c>
    </row>
    <row r="1064" spans="6:6" x14ac:dyDescent="0.25">
      <c r="F1064" t="s">
        <v>2592</v>
      </c>
    </row>
    <row r="1065" spans="6:6" x14ac:dyDescent="0.25">
      <c r="F1065" t="s">
        <v>2592</v>
      </c>
    </row>
    <row r="1066" spans="6:6" x14ac:dyDescent="0.25">
      <c r="F1066" t="s">
        <v>2592</v>
      </c>
    </row>
    <row r="1067" spans="6:6" x14ac:dyDescent="0.25">
      <c r="F1067" t="s">
        <v>2592</v>
      </c>
    </row>
    <row r="1068" spans="6:6" x14ac:dyDescent="0.25">
      <c r="F1068" t="s">
        <v>2592</v>
      </c>
    </row>
    <row r="1069" spans="6:6" x14ac:dyDescent="0.25">
      <c r="F1069" t="s">
        <v>2592</v>
      </c>
    </row>
    <row r="1070" spans="6:6" x14ac:dyDescent="0.25">
      <c r="F1070" t="s">
        <v>2592</v>
      </c>
    </row>
    <row r="1071" spans="6:6" x14ac:dyDescent="0.25">
      <c r="F1071" t="s">
        <v>2592</v>
      </c>
    </row>
    <row r="1072" spans="6:6" x14ac:dyDescent="0.25">
      <c r="F1072" t="s">
        <v>2592</v>
      </c>
    </row>
    <row r="1073" spans="6:6" x14ac:dyDescent="0.25">
      <c r="F1073" t="s">
        <v>2592</v>
      </c>
    </row>
    <row r="1074" spans="6:6" x14ac:dyDescent="0.25">
      <c r="F1074" t="s">
        <v>2592</v>
      </c>
    </row>
    <row r="1075" spans="6:6" x14ac:dyDescent="0.25">
      <c r="F1075" t="s">
        <v>2592</v>
      </c>
    </row>
    <row r="1076" spans="6:6" x14ac:dyDescent="0.25">
      <c r="F1076" t="s">
        <v>2592</v>
      </c>
    </row>
    <row r="1077" spans="6:6" x14ac:dyDescent="0.25">
      <c r="F1077" t="s">
        <v>2592</v>
      </c>
    </row>
    <row r="1078" spans="6:6" x14ac:dyDescent="0.25">
      <c r="F1078" t="s">
        <v>2592</v>
      </c>
    </row>
    <row r="1079" spans="6:6" x14ac:dyDescent="0.25">
      <c r="F1079" t="s">
        <v>2592</v>
      </c>
    </row>
    <row r="1080" spans="6:6" x14ac:dyDescent="0.25">
      <c r="F1080" t="s">
        <v>2592</v>
      </c>
    </row>
    <row r="1081" spans="6:6" x14ac:dyDescent="0.25">
      <c r="F1081" t="s">
        <v>2592</v>
      </c>
    </row>
    <row r="1082" spans="6:6" x14ac:dyDescent="0.25">
      <c r="F1082" t="s">
        <v>2592</v>
      </c>
    </row>
    <row r="1083" spans="6:6" x14ac:dyDescent="0.25">
      <c r="F1083" t="s">
        <v>2592</v>
      </c>
    </row>
    <row r="1084" spans="6:6" x14ac:dyDescent="0.25">
      <c r="F1084" t="s">
        <v>2592</v>
      </c>
    </row>
    <row r="1085" spans="6:6" x14ac:dyDescent="0.25">
      <c r="F1085" t="s">
        <v>2592</v>
      </c>
    </row>
    <row r="1086" spans="6:6" x14ac:dyDescent="0.25">
      <c r="F1086" t="s">
        <v>2592</v>
      </c>
    </row>
    <row r="1087" spans="6:6" x14ac:dyDescent="0.25">
      <c r="F1087" t="s">
        <v>2592</v>
      </c>
    </row>
    <row r="1088" spans="6:6" x14ac:dyDescent="0.25">
      <c r="F1088" t="s">
        <v>2592</v>
      </c>
    </row>
    <row r="1089" spans="6:6" x14ac:dyDescent="0.25">
      <c r="F1089" t="s">
        <v>2592</v>
      </c>
    </row>
    <row r="1090" spans="6:6" x14ac:dyDescent="0.25">
      <c r="F1090" t="s">
        <v>2592</v>
      </c>
    </row>
    <row r="1091" spans="6:6" x14ac:dyDescent="0.25">
      <c r="F1091" t="s">
        <v>2592</v>
      </c>
    </row>
    <row r="1092" spans="6:6" x14ac:dyDescent="0.25">
      <c r="F1092" t="s">
        <v>2592</v>
      </c>
    </row>
    <row r="1093" spans="6:6" x14ac:dyDescent="0.25">
      <c r="F1093" t="s">
        <v>2592</v>
      </c>
    </row>
    <row r="1094" spans="6:6" x14ac:dyDescent="0.25">
      <c r="F1094" t="s">
        <v>2592</v>
      </c>
    </row>
    <row r="1095" spans="6:6" x14ac:dyDescent="0.25">
      <c r="F1095" t="s">
        <v>2592</v>
      </c>
    </row>
    <row r="1096" spans="6:6" x14ac:dyDescent="0.25">
      <c r="F1096" t="s">
        <v>2592</v>
      </c>
    </row>
    <row r="1097" spans="6:6" x14ac:dyDescent="0.25">
      <c r="F1097" t="s">
        <v>2592</v>
      </c>
    </row>
    <row r="1098" spans="6:6" x14ac:dyDescent="0.25">
      <c r="F1098" t="s">
        <v>2592</v>
      </c>
    </row>
    <row r="1099" spans="6:6" x14ac:dyDescent="0.25">
      <c r="F1099" t="s">
        <v>2592</v>
      </c>
    </row>
    <row r="1100" spans="6:6" x14ac:dyDescent="0.25">
      <c r="F1100" t="s">
        <v>2592</v>
      </c>
    </row>
    <row r="1101" spans="6:6" x14ac:dyDescent="0.25">
      <c r="F1101" t="s">
        <v>2592</v>
      </c>
    </row>
    <row r="1102" spans="6:6" x14ac:dyDescent="0.25">
      <c r="F1102" t="s">
        <v>2592</v>
      </c>
    </row>
    <row r="1103" spans="6:6" x14ac:dyDescent="0.25">
      <c r="F1103" t="s">
        <v>2592</v>
      </c>
    </row>
    <row r="1104" spans="6:6" x14ac:dyDescent="0.25">
      <c r="F1104" t="s">
        <v>2592</v>
      </c>
    </row>
    <row r="1105" spans="6:6" x14ac:dyDescent="0.25">
      <c r="F1105" t="s">
        <v>2592</v>
      </c>
    </row>
    <row r="1106" spans="6:6" x14ac:dyDescent="0.25">
      <c r="F1106" t="s">
        <v>2592</v>
      </c>
    </row>
    <row r="1107" spans="6:6" x14ac:dyDescent="0.25">
      <c r="F1107" t="s">
        <v>2592</v>
      </c>
    </row>
    <row r="1108" spans="6:6" x14ac:dyDescent="0.25">
      <c r="F1108" t="s">
        <v>2592</v>
      </c>
    </row>
    <row r="1109" spans="6:6" x14ac:dyDescent="0.25">
      <c r="F1109" t="s">
        <v>2592</v>
      </c>
    </row>
    <row r="1110" spans="6:6" x14ac:dyDescent="0.25">
      <c r="F1110" t="s">
        <v>2592</v>
      </c>
    </row>
    <row r="1111" spans="6:6" x14ac:dyDescent="0.25">
      <c r="F1111" t="s">
        <v>2592</v>
      </c>
    </row>
    <row r="1112" spans="6:6" x14ac:dyDescent="0.25">
      <c r="F1112" t="s">
        <v>2592</v>
      </c>
    </row>
    <row r="1113" spans="6:6" x14ac:dyDescent="0.25">
      <c r="F1113" t="s">
        <v>2592</v>
      </c>
    </row>
    <row r="1114" spans="6:6" x14ac:dyDescent="0.25">
      <c r="F1114" t="s">
        <v>2592</v>
      </c>
    </row>
    <row r="1115" spans="6:6" x14ac:dyDescent="0.25">
      <c r="F1115" t="s">
        <v>2592</v>
      </c>
    </row>
    <row r="1116" spans="6:6" x14ac:dyDescent="0.25">
      <c r="F1116" t="s">
        <v>2592</v>
      </c>
    </row>
    <row r="1117" spans="6:6" x14ac:dyDescent="0.25">
      <c r="F1117" t="s">
        <v>2592</v>
      </c>
    </row>
    <row r="1118" spans="6:6" x14ac:dyDescent="0.25">
      <c r="F1118" t="s">
        <v>2592</v>
      </c>
    </row>
    <row r="1119" spans="6:6" x14ac:dyDescent="0.25">
      <c r="F1119" t="s">
        <v>2592</v>
      </c>
    </row>
    <row r="1120" spans="6:6" x14ac:dyDescent="0.25">
      <c r="F1120" t="s">
        <v>2592</v>
      </c>
    </row>
    <row r="1121" spans="6:6" x14ac:dyDescent="0.25">
      <c r="F1121" t="s">
        <v>2592</v>
      </c>
    </row>
    <row r="1122" spans="6:6" x14ac:dyDescent="0.25">
      <c r="F1122" t="s">
        <v>2592</v>
      </c>
    </row>
    <row r="1123" spans="6:6" x14ac:dyDescent="0.25">
      <c r="F1123" t="s">
        <v>2592</v>
      </c>
    </row>
    <row r="1124" spans="6:6" x14ac:dyDescent="0.25">
      <c r="F1124" t="s">
        <v>2592</v>
      </c>
    </row>
    <row r="1125" spans="6:6" x14ac:dyDescent="0.25">
      <c r="F1125" t="s">
        <v>2592</v>
      </c>
    </row>
    <row r="1126" spans="6:6" x14ac:dyDescent="0.25">
      <c r="F1126" t="s">
        <v>2592</v>
      </c>
    </row>
    <row r="1127" spans="6:6" x14ac:dyDescent="0.25">
      <c r="F1127" t="s">
        <v>2592</v>
      </c>
    </row>
    <row r="1128" spans="6:6" x14ac:dyDescent="0.25">
      <c r="F1128" t="s">
        <v>2592</v>
      </c>
    </row>
    <row r="1129" spans="6:6" x14ac:dyDescent="0.25">
      <c r="F1129" t="s">
        <v>2592</v>
      </c>
    </row>
    <row r="1130" spans="6:6" x14ac:dyDescent="0.25">
      <c r="F1130" t="s">
        <v>2592</v>
      </c>
    </row>
    <row r="1131" spans="6:6" x14ac:dyDescent="0.25">
      <c r="F1131" t="s">
        <v>2592</v>
      </c>
    </row>
    <row r="1132" spans="6:6" x14ac:dyDescent="0.25">
      <c r="F1132" t="s">
        <v>2592</v>
      </c>
    </row>
    <row r="1133" spans="6:6" x14ac:dyDescent="0.25">
      <c r="F1133" t="s">
        <v>2592</v>
      </c>
    </row>
    <row r="1134" spans="6:6" x14ac:dyDescent="0.25">
      <c r="F1134" t="s">
        <v>2592</v>
      </c>
    </row>
    <row r="1135" spans="6:6" x14ac:dyDescent="0.25">
      <c r="F1135" t="s">
        <v>2592</v>
      </c>
    </row>
    <row r="1136" spans="6:6" x14ac:dyDescent="0.25">
      <c r="F1136" t="s">
        <v>2592</v>
      </c>
    </row>
    <row r="1137" spans="6:6" x14ac:dyDescent="0.25">
      <c r="F1137" t="s">
        <v>2592</v>
      </c>
    </row>
    <row r="1138" spans="6:6" x14ac:dyDescent="0.25">
      <c r="F1138" t="s">
        <v>2592</v>
      </c>
    </row>
    <row r="1139" spans="6:6" x14ac:dyDescent="0.25">
      <c r="F1139" t="s">
        <v>2592</v>
      </c>
    </row>
    <row r="1140" spans="6:6" x14ac:dyDescent="0.25">
      <c r="F1140" t="s">
        <v>2592</v>
      </c>
    </row>
    <row r="1141" spans="6:6" x14ac:dyDescent="0.25">
      <c r="F1141" t="s">
        <v>2592</v>
      </c>
    </row>
    <row r="1142" spans="6:6" x14ac:dyDescent="0.25">
      <c r="F1142" t="s">
        <v>2592</v>
      </c>
    </row>
    <row r="1143" spans="6:6" x14ac:dyDescent="0.25">
      <c r="F1143" t="s">
        <v>2592</v>
      </c>
    </row>
    <row r="1144" spans="6:6" x14ac:dyDescent="0.25">
      <c r="F1144" t="s">
        <v>2592</v>
      </c>
    </row>
    <row r="1145" spans="6:6" x14ac:dyDescent="0.25">
      <c r="F1145" t="s">
        <v>2592</v>
      </c>
    </row>
    <row r="1146" spans="6:6" x14ac:dyDescent="0.25">
      <c r="F1146" t="s">
        <v>2592</v>
      </c>
    </row>
    <row r="1147" spans="6:6" x14ac:dyDescent="0.25">
      <c r="F1147" t="s">
        <v>2592</v>
      </c>
    </row>
    <row r="1148" spans="6:6" x14ac:dyDescent="0.25">
      <c r="F1148" t="s">
        <v>2592</v>
      </c>
    </row>
    <row r="1149" spans="6:6" x14ac:dyDescent="0.25">
      <c r="F1149" t="s">
        <v>2592</v>
      </c>
    </row>
    <row r="1150" spans="6:6" x14ac:dyDescent="0.25">
      <c r="F1150" t="s">
        <v>2592</v>
      </c>
    </row>
    <row r="1151" spans="6:6" x14ac:dyDescent="0.25">
      <c r="F1151" t="s">
        <v>2592</v>
      </c>
    </row>
    <row r="1152" spans="6:6" x14ac:dyDescent="0.25">
      <c r="F1152" t="s">
        <v>2592</v>
      </c>
    </row>
    <row r="1153" spans="6:6" x14ac:dyDescent="0.25">
      <c r="F1153" t="s">
        <v>2592</v>
      </c>
    </row>
    <row r="1154" spans="6:6" x14ac:dyDescent="0.25">
      <c r="F1154" t="s">
        <v>2592</v>
      </c>
    </row>
    <row r="1155" spans="6:6" x14ac:dyDescent="0.25">
      <c r="F1155" t="s">
        <v>2592</v>
      </c>
    </row>
    <row r="1156" spans="6:6" x14ac:dyDescent="0.25">
      <c r="F1156" t="s">
        <v>2592</v>
      </c>
    </row>
    <row r="1157" spans="6:6" x14ac:dyDescent="0.25">
      <c r="F1157" t="s">
        <v>2592</v>
      </c>
    </row>
    <row r="1158" spans="6:6" x14ac:dyDescent="0.25">
      <c r="F1158" t="s">
        <v>2592</v>
      </c>
    </row>
    <row r="1159" spans="6:6" x14ac:dyDescent="0.25">
      <c r="F1159" t="s">
        <v>2592</v>
      </c>
    </row>
    <row r="1160" spans="6:6" x14ac:dyDescent="0.25">
      <c r="F1160" t="s">
        <v>2592</v>
      </c>
    </row>
    <row r="1161" spans="6:6" x14ac:dyDescent="0.25">
      <c r="F1161" t="s">
        <v>2592</v>
      </c>
    </row>
    <row r="1162" spans="6:6" x14ac:dyDescent="0.25">
      <c r="F1162" t="s">
        <v>2592</v>
      </c>
    </row>
    <row r="1163" spans="6:6" x14ac:dyDescent="0.25">
      <c r="F1163" t="s">
        <v>2592</v>
      </c>
    </row>
    <row r="1164" spans="6:6" x14ac:dyDescent="0.25">
      <c r="F1164" t="s">
        <v>2592</v>
      </c>
    </row>
    <row r="1165" spans="6:6" x14ac:dyDescent="0.25">
      <c r="F1165" t="s">
        <v>2592</v>
      </c>
    </row>
    <row r="1166" spans="6:6" x14ac:dyDescent="0.25">
      <c r="F1166" t="s">
        <v>2592</v>
      </c>
    </row>
    <row r="1167" spans="6:6" x14ac:dyDescent="0.25">
      <c r="F1167" t="s">
        <v>2592</v>
      </c>
    </row>
    <row r="1168" spans="6:6" x14ac:dyDescent="0.25">
      <c r="F1168" t="s">
        <v>2592</v>
      </c>
    </row>
    <row r="1169" spans="6:6" x14ac:dyDescent="0.25">
      <c r="F1169" t="s">
        <v>2592</v>
      </c>
    </row>
    <row r="1170" spans="6:6" x14ac:dyDescent="0.25">
      <c r="F1170" t="s">
        <v>2592</v>
      </c>
    </row>
    <row r="1171" spans="6:6" x14ac:dyDescent="0.25">
      <c r="F1171" t="s">
        <v>2592</v>
      </c>
    </row>
    <row r="1172" spans="6:6" x14ac:dyDescent="0.25">
      <c r="F1172" t="s">
        <v>2592</v>
      </c>
    </row>
    <row r="1173" spans="6:6" x14ac:dyDescent="0.25">
      <c r="F1173" t="s">
        <v>2592</v>
      </c>
    </row>
    <row r="1174" spans="6:6" x14ac:dyDescent="0.25">
      <c r="F1174" t="s">
        <v>2592</v>
      </c>
    </row>
    <row r="1175" spans="6:6" x14ac:dyDescent="0.25">
      <c r="F1175" t="s">
        <v>2592</v>
      </c>
    </row>
    <row r="1176" spans="6:6" x14ac:dyDescent="0.25">
      <c r="F1176" t="s">
        <v>2592</v>
      </c>
    </row>
    <row r="1177" spans="6:6" x14ac:dyDescent="0.25">
      <c r="F1177" t="s">
        <v>2592</v>
      </c>
    </row>
    <row r="1178" spans="6:6" x14ac:dyDescent="0.25">
      <c r="F1178" t="s">
        <v>2592</v>
      </c>
    </row>
    <row r="1179" spans="6:6" x14ac:dyDescent="0.25">
      <c r="F1179" t="s">
        <v>2592</v>
      </c>
    </row>
    <row r="1180" spans="6:6" x14ac:dyDescent="0.25">
      <c r="F1180" t="s">
        <v>2592</v>
      </c>
    </row>
    <row r="1181" spans="6:6" x14ac:dyDescent="0.25">
      <c r="F1181" t="s">
        <v>2592</v>
      </c>
    </row>
    <row r="1182" spans="6:6" x14ac:dyDescent="0.25">
      <c r="F1182" t="s">
        <v>2592</v>
      </c>
    </row>
    <row r="1183" spans="6:6" x14ac:dyDescent="0.25">
      <c r="F1183" t="s">
        <v>2592</v>
      </c>
    </row>
    <row r="1184" spans="6:6" x14ac:dyDescent="0.25">
      <c r="F1184" t="s">
        <v>2592</v>
      </c>
    </row>
    <row r="1185" spans="6:6" x14ac:dyDescent="0.25">
      <c r="F1185" t="s">
        <v>2592</v>
      </c>
    </row>
    <row r="1186" spans="6:6" x14ac:dyDescent="0.25">
      <c r="F1186" t="s">
        <v>2592</v>
      </c>
    </row>
    <row r="1187" spans="6:6" x14ac:dyDescent="0.25">
      <c r="F1187" t="s">
        <v>2592</v>
      </c>
    </row>
    <row r="1188" spans="6:6" x14ac:dyDescent="0.25">
      <c r="F1188" t="s">
        <v>2592</v>
      </c>
    </row>
    <row r="1189" spans="6:6" x14ac:dyDescent="0.25">
      <c r="F1189" t="s">
        <v>2592</v>
      </c>
    </row>
    <row r="1190" spans="6:6" x14ac:dyDescent="0.25">
      <c r="F1190" t="s">
        <v>2592</v>
      </c>
    </row>
    <row r="1191" spans="6:6" x14ac:dyDescent="0.25">
      <c r="F1191" t="s">
        <v>2592</v>
      </c>
    </row>
    <row r="1192" spans="6:6" x14ac:dyDescent="0.25">
      <c r="F1192" t="s">
        <v>2592</v>
      </c>
    </row>
    <row r="1193" spans="6:6" x14ac:dyDescent="0.25">
      <c r="F1193" t="s">
        <v>2592</v>
      </c>
    </row>
    <row r="1194" spans="6:6" x14ac:dyDescent="0.25">
      <c r="F1194" t="s">
        <v>2592</v>
      </c>
    </row>
    <row r="1195" spans="6:6" x14ac:dyDescent="0.25">
      <c r="F1195" t="s">
        <v>2592</v>
      </c>
    </row>
    <row r="1196" spans="6:6" x14ac:dyDescent="0.25">
      <c r="F1196" t="s">
        <v>2592</v>
      </c>
    </row>
    <row r="1197" spans="6:6" x14ac:dyDescent="0.25">
      <c r="F1197" t="s">
        <v>2592</v>
      </c>
    </row>
    <row r="1198" spans="6:6" x14ac:dyDescent="0.25">
      <c r="F1198" t="s">
        <v>2592</v>
      </c>
    </row>
    <row r="1199" spans="6:6" x14ac:dyDescent="0.25">
      <c r="F1199" t="s">
        <v>2592</v>
      </c>
    </row>
    <row r="1200" spans="6:6" x14ac:dyDescent="0.25">
      <c r="F1200" t="s">
        <v>2592</v>
      </c>
    </row>
    <row r="1201" spans="6:6" x14ac:dyDescent="0.25">
      <c r="F1201" t="s">
        <v>2592</v>
      </c>
    </row>
    <row r="1202" spans="6:6" x14ac:dyDescent="0.25">
      <c r="F1202" t="s">
        <v>2592</v>
      </c>
    </row>
    <row r="1203" spans="6:6" x14ac:dyDescent="0.25">
      <c r="F1203" t="s">
        <v>2592</v>
      </c>
    </row>
    <row r="1204" spans="6:6" x14ac:dyDescent="0.25">
      <c r="F1204" t="s">
        <v>2592</v>
      </c>
    </row>
    <row r="1205" spans="6:6" x14ac:dyDescent="0.25">
      <c r="F1205" t="s">
        <v>2592</v>
      </c>
    </row>
    <row r="1206" spans="6:6" x14ac:dyDescent="0.25">
      <c r="F1206" t="s">
        <v>2592</v>
      </c>
    </row>
    <row r="1207" spans="6:6" x14ac:dyDescent="0.25">
      <c r="F1207" t="s">
        <v>2592</v>
      </c>
    </row>
    <row r="1208" spans="6:6" x14ac:dyDescent="0.25">
      <c r="F1208" t="s">
        <v>2592</v>
      </c>
    </row>
    <row r="1209" spans="6:6" x14ac:dyDescent="0.25">
      <c r="F1209" t="s">
        <v>2592</v>
      </c>
    </row>
    <row r="1210" spans="6:6" x14ac:dyDescent="0.25">
      <c r="F1210" t="s">
        <v>2592</v>
      </c>
    </row>
    <row r="1211" spans="6:6" x14ac:dyDescent="0.25">
      <c r="F1211" t="s">
        <v>2592</v>
      </c>
    </row>
    <row r="1212" spans="6:6" x14ac:dyDescent="0.25">
      <c r="F1212" t="s">
        <v>2592</v>
      </c>
    </row>
    <row r="1213" spans="6:6" x14ac:dyDescent="0.25">
      <c r="F1213" t="s">
        <v>2592</v>
      </c>
    </row>
    <row r="1214" spans="6:6" x14ac:dyDescent="0.25">
      <c r="F1214" t="s">
        <v>2592</v>
      </c>
    </row>
    <row r="1215" spans="6:6" x14ac:dyDescent="0.25">
      <c r="F1215" t="s">
        <v>2592</v>
      </c>
    </row>
    <row r="1216" spans="6:6" x14ac:dyDescent="0.25">
      <c r="F1216" t="s">
        <v>2592</v>
      </c>
    </row>
    <row r="1217" spans="6:6" x14ac:dyDescent="0.25">
      <c r="F1217" t="s">
        <v>2592</v>
      </c>
    </row>
    <row r="1218" spans="6:6" x14ac:dyDescent="0.25">
      <c r="F1218" t="s">
        <v>2592</v>
      </c>
    </row>
    <row r="1219" spans="6:6" x14ac:dyDescent="0.25">
      <c r="F1219" t="s">
        <v>2592</v>
      </c>
    </row>
    <row r="1220" spans="6:6" x14ac:dyDescent="0.25">
      <c r="F1220" t="s">
        <v>2592</v>
      </c>
    </row>
    <row r="1221" spans="6:6" x14ac:dyDescent="0.25">
      <c r="F1221" t="s">
        <v>2592</v>
      </c>
    </row>
    <row r="1222" spans="6:6" x14ac:dyDescent="0.25">
      <c r="F1222" t="s">
        <v>2592</v>
      </c>
    </row>
    <row r="1223" spans="6:6" x14ac:dyDescent="0.25">
      <c r="F1223" t="s">
        <v>2592</v>
      </c>
    </row>
    <row r="1224" spans="6:6" x14ac:dyDescent="0.25">
      <c r="F1224" t="s">
        <v>2592</v>
      </c>
    </row>
    <row r="1225" spans="6:6" x14ac:dyDescent="0.25">
      <c r="F1225" t="s">
        <v>2592</v>
      </c>
    </row>
    <row r="1226" spans="6:6" x14ac:dyDescent="0.25">
      <c r="F1226" t="s">
        <v>2592</v>
      </c>
    </row>
    <row r="1227" spans="6:6" x14ac:dyDescent="0.25">
      <c r="F1227" t="s">
        <v>2592</v>
      </c>
    </row>
    <row r="1228" spans="6:6" x14ac:dyDescent="0.25">
      <c r="F1228" t="s">
        <v>2592</v>
      </c>
    </row>
    <row r="1229" spans="6:6" x14ac:dyDescent="0.25">
      <c r="F1229" t="s">
        <v>2592</v>
      </c>
    </row>
    <row r="1230" spans="6:6" x14ac:dyDescent="0.25">
      <c r="F1230" t="s">
        <v>2592</v>
      </c>
    </row>
    <row r="1231" spans="6:6" x14ac:dyDescent="0.25">
      <c r="F1231" t="s">
        <v>2592</v>
      </c>
    </row>
    <row r="1232" spans="6:6" x14ac:dyDescent="0.25">
      <c r="F1232" t="s">
        <v>2592</v>
      </c>
    </row>
    <row r="1233" spans="6:6" x14ac:dyDescent="0.25">
      <c r="F1233" t="s">
        <v>2592</v>
      </c>
    </row>
    <row r="1234" spans="6:6" x14ac:dyDescent="0.25">
      <c r="F1234" t="s">
        <v>2592</v>
      </c>
    </row>
    <row r="1235" spans="6:6" x14ac:dyDescent="0.25">
      <c r="F1235" t="s">
        <v>2592</v>
      </c>
    </row>
    <row r="1236" spans="6:6" x14ac:dyDescent="0.25">
      <c r="F1236" t="s">
        <v>2592</v>
      </c>
    </row>
    <row r="1237" spans="6:6" x14ac:dyDescent="0.25">
      <c r="F1237" t="s">
        <v>2592</v>
      </c>
    </row>
    <row r="1238" spans="6:6" x14ac:dyDescent="0.25">
      <c r="F1238" t="s">
        <v>2592</v>
      </c>
    </row>
    <row r="1239" spans="6:6" x14ac:dyDescent="0.25">
      <c r="F1239" t="s">
        <v>2592</v>
      </c>
    </row>
    <row r="1240" spans="6:6" x14ac:dyDescent="0.25">
      <c r="F1240" t="s">
        <v>2592</v>
      </c>
    </row>
    <row r="1241" spans="6:6" x14ac:dyDescent="0.25">
      <c r="F1241" t="s">
        <v>2592</v>
      </c>
    </row>
    <row r="1242" spans="6:6" x14ac:dyDescent="0.25">
      <c r="F1242" t="s">
        <v>2592</v>
      </c>
    </row>
    <row r="1243" spans="6:6" x14ac:dyDescent="0.25">
      <c r="F1243" t="s">
        <v>2592</v>
      </c>
    </row>
    <row r="1244" spans="6:6" x14ac:dyDescent="0.25">
      <c r="F1244" t="s">
        <v>2592</v>
      </c>
    </row>
    <row r="1245" spans="6:6" x14ac:dyDescent="0.25">
      <c r="F1245" t="s">
        <v>2592</v>
      </c>
    </row>
    <row r="1246" spans="6:6" x14ac:dyDescent="0.25">
      <c r="F1246" t="s">
        <v>2592</v>
      </c>
    </row>
    <row r="1247" spans="6:6" x14ac:dyDescent="0.25">
      <c r="F1247" t="s">
        <v>2592</v>
      </c>
    </row>
    <row r="1248" spans="6:6" x14ac:dyDescent="0.25">
      <c r="F1248" t="s">
        <v>2592</v>
      </c>
    </row>
    <row r="1249" spans="6:6" x14ac:dyDescent="0.25">
      <c r="F1249" t="s">
        <v>2592</v>
      </c>
    </row>
    <row r="1250" spans="6:6" x14ac:dyDescent="0.25">
      <c r="F1250" t="s">
        <v>2592</v>
      </c>
    </row>
    <row r="1251" spans="6:6" x14ac:dyDescent="0.25">
      <c r="F1251" t="s">
        <v>2592</v>
      </c>
    </row>
    <row r="1252" spans="6:6" x14ac:dyDescent="0.25">
      <c r="F1252" t="s">
        <v>2592</v>
      </c>
    </row>
    <row r="1253" spans="6:6" x14ac:dyDescent="0.25">
      <c r="F1253" t="s">
        <v>2592</v>
      </c>
    </row>
    <row r="1254" spans="6:6" x14ac:dyDescent="0.25">
      <c r="F1254" t="s">
        <v>2592</v>
      </c>
    </row>
    <row r="1255" spans="6:6" x14ac:dyDescent="0.25">
      <c r="F1255" t="s">
        <v>2592</v>
      </c>
    </row>
    <row r="1256" spans="6:6" x14ac:dyDescent="0.25">
      <c r="F1256" t="s">
        <v>2592</v>
      </c>
    </row>
    <row r="1257" spans="6:6" x14ac:dyDescent="0.25">
      <c r="F1257" t="s">
        <v>2592</v>
      </c>
    </row>
    <row r="1258" spans="6:6" x14ac:dyDescent="0.25">
      <c r="F1258" t="s">
        <v>2592</v>
      </c>
    </row>
    <row r="1259" spans="6:6" x14ac:dyDescent="0.25">
      <c r="F1259" t="s">
        <v>2592</v>
      </c>
    </row>
    <row r="1260" spans="6:6" x14ac:dyDescent="0.25">
      <c r="F1260" t="s">
        <v>2592</v>
      </c>
    </row>
    <row r="1261" spans="6:6" x14ac:dyDescent="0.25">
      <c r="F1261" t="s">
        <v>2592</v>
      </c>
    </row>
    <row r="1262" spans="6:6" x14ac:dyDescent="0.25">
      <c r="F1262" t="s">
        <v>2592</v>
      </c>
    </row>
  </sheetData>
  <mergeCells count="1">
    <mergeCell ref="H3:I3"/>
  </mergeCells>
  <phoneticPr fontId="39" type="noConversion"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276A-92ED-0843-BD83-C5D18F07EA9F}">
  <dimension ref="A1:W59"/>
  <sheetViews>
    <sheetView showGridLines="0" zoomScale="85" zoomScaleNormal="85" workbookViewId="0">
      <selection activeCell="G26" sqref="G26"/>
    </sheetView>
  </sheetViews>
  <sheetFormatPr defaultColWidth="8.7109375" defaultRowHeight="15" x14ac:dyDescent="0.25"/>
  <cols>
    <col min="1" max="1" width="5" customWidth="1"/>
    <col min="2" max="2" width="65.7109375" customWidth="1"/>
    <col min="3" max="3" width="12.7109375" bestFit="1" customWidth="1"/>
    <col min="4" max="4" width="15.7109375" bestFit="1" customWidth="1"/>
    <col min="5" max="5" width="11.42578125" customWidth="1"/>
    <col min="6" max="6" width="11.28515625" bestFit="1" customWidth="1"/>
    <col min="7" max="7" width="12.140625" bestFit="1" customWidth="1"/>
    <col min="8" max="8" width="3.42578125" customWidth="1"/>
    <col min="9" max="9" width="18.28515625" bestFit="1" customWidth="1"/>
    <col min="10" max="11" width="12.140625" customWidth="1"/>
    <col min="12" max="12" width="12.140625" bestFit="1" customWidth="1"/>
    <col min="13" max="14" width="12.140625" customWidth="1"/>
    <col min="15" max="15" width="10.140625" bestFit="1" customWidth="1"/>
    <col min="16" max="16" width="10.140625" customWidth="1"/>
    <col min="17" max="17" width="12.42578125" customWidth="1"/>
    <col min="19" max="19" width="11.28515625" bestFit="1" customWidth="1"/>
    <col min="22" max="22" width="11.7109375" bestFit="1" customWidth="1"/>
    <col min="23" max="23" width="11.28515625" bestFit="1" customWidth="1"/>
  </cols>
  <sheetData>
    <row r="1" spans="1:23" ht="16.350000000000001" customHeight="1" x14ac:dyDescent="0.25">
      <c r="A1" s="247"/>
    </row>
    <row r="2" spans="1:23" ht="16.350000000000001" customHeight="1" x14ac:dyDescent="0.25">
      <c r="A2" s="247"/>
      <c r="B2" s="277" t="s">
        <v>1856</v>
      </c>
      <c r="D2" s="242" t="s">
        <v>1832</v>
      </c>
    </row>
    <row r="3" spans="1:23" ht="16.350000000000001" customHeight="1" x14ac:dyDescent="0.25">
      <c r="A3" s="247"/>
      <c r="D3" s="243">
        <v>3.32E-2</v>
      </c>
      <c r="I3" s="472" t="s">
        <v>2588</v>
      </c>
      <c r="J3" s="472"/>
      <c r="K3" s="472"/>
      <c r="L3" s="472"/>
      <c r="M3" s="472"/>
      <c r="N3" s="472"/>
      <c r="O3" s="472"/>
      <c r="P3" s="472"/>
      <c r="Q3" s="472"/>
    </row>
    <row r="4" spans="1:23" ht="16.350000000000001" customHeight="1" x14ac:dyDescent="0.25">
      <c r="A4" s="247"/>
      <c r="B4" s="473" t="s">
        <v>1829</v>
      </c>
      <c r="C4" s="473" t="s">
        <v>2708</v>
      </c>
      <c r="D4" s="475" t="s">
        <v>2709</v>
      </c>
      <c r="E4" s="473" t="s">
        <v>2710</v>
      </c>
      <c r="F4" s="473" t="s">
        <v>2589</v>
      </c>
      <c r="G4" s="475" t="s">
        <v>2590</v>
      </c>
      <c r="H4" s="393"/>
      <c r="I4" s="469">
        <v>2018</v>
      </c>
      <c r="J4" s="470"/>
      <c r="K4" s="471"/>
      <c r="L4" s="469">
        <v>2019</v>
      </c>
      <c r="M4" s="470"/>
      <c r="N4" s="471"/>
      <c r="O4" s="469">
        <v>2020</v>
      </c>
      <c r="P4" s="470"/>
      <c r="Q4" s="471"/>
      <c r="U4" t="s">
        <v>1846</v>
      </c>
    </row>
    <row r="5" spans="1:23" ht="16.350000000000001" customHeight="1" x14ac:dyDescent="0.25">
      <c r="A5" s="247"/>
      <c r="B5" s="474"/>
      <c r="C5" s="474"/>
      <c r="D5" s="476"/>
      <c r="E5" s="474"/>
      <c r="F5" s="474"/>
      <c r="G5" s="476"/>
      <c r="H5" s="394"/>
      <c r="I5" s="397" t="s">
        <v>2574</v>
      </c>
      <c r="J5" s="396" t="s">
        <v>2589</v>
      </c>
      <c r="K5" s="396" t="s">
        <v>2590</v>
      </c>
      <c r="L5" s="397" t="s">
        <v>2574</v>
      </c>
      <c r="M5" s="396" t="s">
        <v>2589</v>
      </c>
      <c r="N5" s="396" t="s">
        <v>2590</v>
      </c>
      <c r="O5" s="397" t="s">
        <v>2574</v>
      </c>
      <c r="P5" s="396" t="s">
        <v>2589</v>
      </c>
      <c r="Q5" s="396" t="s">
        <v>2590</v>
      </c>
    </row>
    <row r="6" spans="1:23" ht="16.350000000000001" customHeight="1" x14ac:dyDescent="0.25">
      <c r="A6" s="247"/>
      <c r="B6" s="235" t="s">
        <v>132</v>
      </c>
      <c r="C6" s="234">
        <v>358563.58</v>
      </c>
      <c r="D6" s="239">
        <v>44.9</v>
      </c>
      <c r="E6" s="21">
        <v>33.39</v>
      </c>
      <c r="F6" s="234">
        <f t="shared" ref="F6:F21" si="0">((D6*$D$3)*C6)*(E6/100)</f>
        <v>178470.73782734619</v>
      </c>
      <c r="G6" s="239">
        <f t="shared" ref="G6:G21" si="1">F6/C6</f>
        <v>0.4977380520000001</v>
      </c>
      <c r="H6" s="257"/>
      <c r="I6" s="234">
        <v>353964</v>
      </c>
      <c r="J6" s="234">
        <f t="shared" ref="J6:J20" si="2">((D6*$D$3)*I6)*(E6/100)</f>
        <v>176181.35183812803</v>
      </c>
      <c r="K6" s="21">
        <f>J6/I6</f>
        <v>0.4977380520000001</v>
      </c>
      <c r="L6" s="234">
        <v>334702</v>
      </c>
      <c r="M6" s="234">
        <f t="shared" ref="M6:M20" si="3">((D6*$D$3)*L6)*(E6/100)</f>
        <v>166593.92148050401</v>
      </c>
      <c r="N6" s="21">
        <f>M6/L6</f>
        <v>0.49773805200000004</v>
      </c>
      <c r="O6" s="234">
        <v>283153</v>
      </c>
      <c r="P6" s="234">
        <f t="shared" ref="P6:P20" si="4">((D6*$D$3)*O6)*(E6/100)</f>
        <v>140936.02263795602</v>
      </c>
      <c r="Q6" s="21">
        <f>P6/O6</f>
        <v>0.49773805200000004</v>
      </c>
      <c r="U6" s="244" t="s">
        <v>1724</v>
      </c>
      <c r="V6" s="245" t="s">
        <v>1723</v>
      </c>
      <c r="W6" s="246">
        <v>80</v>
      </c>
    </row>
    <row r="7" spans="1:23" ht="16.350000000000001" customHeight="1" x14ac:dyDescent="0.25">
      <c r="A7" s="247"/>
      <c r="B7" s="236" t="s">
        <v>179</v>
      </c>
      <c r="C7" s="234">
        <v>15861.52</v>
      </c>
      <c r="D7" s="239">
        <v>80.400000000000006</v>
      </c>
      <c r="E7" s="21">
        <v>100</v>
      </c>
      <c r="F7" s="234">
        <f t="shared" si="0"/>
        <v>42338.8381056</v>
      </c>
      <c r="G7" s="239">
        <f t="shared" si="1"/>
        <v>2.6692800000000001</v>
      </c>
      <c r="H7" s="257"/>
      <c r="I7" s="234">
        <v>16231</v>
      </c>
      <c r="J7" s="234">
        <f t="shared" si="2"/>
        <v>43325.083680000003</v>
      </c>
      <c r="K7" s="21">
        <f t="shared" ref="K7:K20" si="5">J7/I7</f>
        <v>2.6692800000000001</v>
      </c>
      <c r="L7" s="234">
        <v>15861</v>
      </c>
      <c r="M7" s="234">
        <f t="shared" si="3"/>
        <v>42337.450080000002</v>
      </c>
      <c r="N7" s="21">
        <f t="shared" ref="N7:N20" si="6">M7/L7</f>
        <v>2.6692800000000001</v>
      </c>
      <c r="O7" s="234">
        <v>6707</v>
      </c>
      <c r="P7" s="234">
        <f t="shared" si="4"/>
        <v>17902.860960000002</v>
      </c>
      <c r="Q7" s="21">
        <f t="shared" ref="Q7:Q20" si="7">P7/O7</f>
        <v>2.6692800000000001</v>
      </c>
      <c r="U7" s="247"/>
      <c r="V7" s="248"/>
      <c r="W7" s="247"/>
    </row>
    <row r="8" spans="1:23" ht="16.350000000000001" customHeight="1" x14ac:dyDescent="0.25">
      <c r="A8" s="247"/>
      <c r="B8" s="236" t="s">
        <v>202</v>
      </c>
      <c r="C8" s="234">
        <v>58838.49</v>
      </c>
      <c r="D8" s="239">
        <v>50.7</v>
      </c>
      <c r="E8" s="21"/>
      <c r="F8" s="234">
        <f t="shared" si="0"/>
        <v>0</v>
      </c>
      <c r="G8" s="239">
        <f t="shared" si="1"/>
        <v>0</v>
      </c>
      <c r="H8" s="257"/>
      <c r="I8" s="234">
        <v>63482</v>
      </c>
      <c r="J8" s="234">
        <f t="shared" si="2"/>
        <v>0</v>
      </c>
      <c r="K8" s="21">
        <f t="shared" si="5"/>
        <v>0</v>
      </c>
      <c r="L8" s="234">
        <v>58752</v>
      </c>
      <c r="M8" s="234">
        <f t="shared" si="3"/>
        <v>0</v>
      </c>
      <c r="N8" s="21">
        <f t="shared" si="6"/>
        <v>0</v>
      </c>
      <c r="O8" s="234">
        <v>56849</v>
      </c>
      <c r="P8" s="234">
        <f t="shared" si="4"/>
        <v>0</v>
      </c>
      <c r="Q8" s="21">
        <f t="shared" si="7"/>
        <v>0</v>
      </c>
      <c r="U8" s="249" t="s">
        <v>1725</v>
      </c>
      <c r="V8" s="250" t="s">
        <v>1726</v>
      </c>
      <c r="W8" s="251">
        <v>76000000</v>
      </c>
    </row>
    <row r="9" spans="1:23" ht="16.350000000000001" customHeight="1" x14ac:dyDescent="0.25">
      <c r="A9" s="247"/>
      <c r="B9" s="236" t="s">
        <v>196</v>
      </c>
      <c r="C9" s="234">
        <v>270723.59999999998</v>
      </c>
      <c r="D9" s="239">
        <v>81</v>
      </c>
      <c r="E9" s="290">
        <f>N32</f>
        <v>43.549000000000007</v>
      </c>
      <c r="F9" s="292">
        <f t="shared" si="0"/>
        <v>317049.74338070879</v>
      </c>
      <c r="G9" s="239">
        <f t="shared" si="1"/>
        <v>1.171119708</v>
      </c>
      <c r="H9" s="257"/>
      <c r="I9" s="234">
        <v>270723</v>
      </c>
      <c r="J9" s="234">
        <f t="shared" si="2"/>
        <v>317049.04070888401</v>
      </c>
      <c r="K9" s="21">
        <f t="shared" si="5"/>
        <v>1.171119708</v>
      </c>
      <c r="L9" s="234">
        <v>317139</v>
      </c>
      <c r="M9" s="234">
        <f t="shared" si="3"/>
        <v>371407.73307541205</v>
      </c>
      <c r="N9" s="21">
        <f t="shared" si="6"/>
        <v>1.1711197080000002</v>
      </c>
      <c r="O9" s="234">
        <v>333417</v>
      </c>
      <c r="P9" s="234">
        <f t="shared" si="4"/>
        <v>390471.21968223609</v>
      </c>
      <c r="Q9" s="21">
        <f t="shared" si="7"/>
        <v>1.1711197080000002</v>
      </c>
      <c r="U9" s="247"/>
      <c r="V9" s="247"/>
      <c r="W9" s="247"/>
    </row>
    <row r="10" spans="1:23" ht="16.350000000000001" customHeight="1" x14ac:dyDescent="0.25">
      <c r="B10" s="236" t="s">
        <v>200</v>
      </c>
      <c r="C10" s="234">
        <v>275415.43</v>
      </c>
      <c r="D10" s="239">
        <v>81.3</v>
      </c>
      <c r="E10" s="290">
        <f>N33</f>
        <v>22.792000000000002</v>
      </c>
      <c r="F10" s="292">
        <f t="shared" si="0"/>
        <v>169433.51991988331</v>
      </c>
      <c r="G10" s="239">
        <f t="shared" si="1"/>
        <v>0.61519254720000005</v>
      </c>
      <c r="H10" s="257"/>
      <c r="I10" s="234">
        <v>275091</v>
      </c>
      <c r="J10" s="234">
        <f t="shared" si="2"/>
        <v>169233.9330017952</v>
      </c>
      <c r="K10" s="21">
        <f t="shared" si="5"/>
        <v>0.61519254720000005</v>
      </c>
      <c r="L10" s="234">
        <v>287688</v>
      </c>
      <c r="M10" s="234">
        <f t="shared" si="3"/>
        <v>176983.5135188736</v>
      </c>
      <c r="N10" s="21">
        <f t="shared" si="6"/>
        <v>0.61519254720000005</v>
      </c>
      <c r="O10" s="234">
        <v>287348</v>
      </c>
      <c r="P10" s="234">
        <f t="shared" si="4"/>
        <v>176774.3480528256</v>
      </c>
      <c r="Q10" s="21">
        <f t="shared" si="7"/>
        <v>0.61519254720000005</v>
      </c>
      <c r="U10" s="249" t="s">
        <v>1648</v>
      </c>
      <c r="V10" s="250" t="s">
        <v>59</v>
      </c>
      <c r="W10" s="252">
        <v>93</v>
      </c>
    </row>
    <row r="11" spans="1:23" ht="16.350000000000001" customHeight="1" x14ac:dyDescent="0.25">
      <c r="B11" s="236" t="s">
        <v>186</v>
      </c>
      <c r="C11" s="234">
        <v>230524.23</v>
      </c>
      <c r="D11" s="239">
        <v>43.4</v>
      </c>
      <c r="E11" s="21">
        <v>31.9</v>
      </c>
      <c r="F11" s="234">
        <f t="shared" si="0"/>
        <v>105958.3230546456</v>
      </c>
      <c r="G11" s="239">
        <f t="shared" si="1"/>
        <v>0.45964072</v>
      </c>
      <c r="H11" s="257"/>
      <c r="I11" s="234">
        <v>230524</v>
      </c>
      <c r="J11" s="234">
        <f t="shared" si="2"/>
        <v>105958.21733728</v>
      </c>
      <c r="K11" s="21">
        <f t="shared" si="5"/>
        <v>0.45964072</v>
      </c>
      <c r="L11" s="234">
        <v>287841</v>
      </c>
      <c r="M11" s="234">
        <f t="shared" si="3"/>
        <v>132303.44448552001</v>
      </c>
      <c r="N11" s="21">
        <f t="shared" si="6"/>
        <v>0.45964072000000006</v>
      </c>
      <c r="O11" s="234">
        <v>251508</v>
      </c>
      <c r="P11" s="234">
        <f t="shared" si="4"/>
        <v>115603.31820575999</v>
      </c>
      <c r="Q11" s="21">
        <f t="shared" si="7"/>
        <v>0.45964071999999995</v>
      </c>
      <c r="U11" s="247"/>
      <c r="V11" s="247"/>
      <c r="W11" s="247"/>
    </row>
    <row r="12" spans="1:23" ht="16.350000000000001" customHeight="1" x14ac:dyDescent="0.25">
      <c r="B12" s="236" t="s">
        <v>191</v>
      </c>
      <c r="C12" s="234">
        <v>104010.6</v>
      </c>
      <c r="D12" s="239">
        <v>81.2</v>
      </c>
      <c r="E12" s="21">
        <v>45.85</v>
      </c>
      <c r="F12" s="234">
        <f t="shared" si="0"/>
        <v>128561.53661198402</v>
      </c>
      <c r="G12" s="239">
        <f t="shared" si="1"/>
        <v>1.2360426400000002</v>
      </c>
      <c r="H12" s="257"/>
      <c r="I12" s="234">
        <v>104010</v>
      </c>
      <c r="J12" s="234">
        <f t="shared" si="2"/>
        <v>128560.7949864</v>
      </c>
      <c r="K12" s="21">
        <f t="shared" si="5"/>
        <v>1.23604264</v>
      </c>
      <c r="L12" s="234">
        <v>113931</v>
      </c>
      <c r="M12" s="234">
        <f t="shared" si="3"/>
        <v>140823.57401784</v>
      </c>
      <c r="N12" s="21">
        <f t="shared" si="6"/>
        <v>1.23604264</v>
      </c>
      <c r="O12" s="234">
        <v>74470</v>
      </c>
      <c r="P12" s="234">
        <f t="shared" si="4"/>
        <v>92048.095400800012</v>
      </c>
      <c r="Q12" s="21">
        <f t="shared" si="7"/>
        <v>1.2360426400000002</v>
      </c>
      <c r="U12" s="253" t="s">
        <v>1722</v>
      </c>
      <c r="V12" s="254">
        <f>(((W6*0.0332)*W8)/1000)*(W10/100)</f>
        <v>187726.08000000002</v>
      </c>
      <c r="W12" s="247"/>
    </row>
    <row r="13" spans="1:23" ht="16.350000000000001" customHeight="1" x14ac:dyDescent="0.25">
      <c r="B13" s="236" t="s">
        <v>206</v>
      </c>
      <c r="C13" s="234">
        <v>326730.44</v>
      </c>
      <c r="D13" s="239">
        <v>80.900000000000006</v>
      </c>
      <c r="E13" s="21">
        <v>25.66</v>
      </c>
      <c r="F13" s="234">
        <f t="shared" si="0"/>
        <v>225181.5763244355</v>
      </c>
      <c r="G13" s="239">
        <f t="shared" si="1"/>
        <v>0.68919680799999994</v>
      </c>
      <c r="H13" s="257"/>
      <c r="I13" s="234">
        <v>326624.05900000001</v>
      </c>
      <c r="J13" s="234">
        <f t="shared" si="2"/>
        <v>225108.2588788037</v>
      </c>
      <c r="K13" s="21">
        <f t="shared" si="5"/>
        <v>0.68919680800000005</v>
      </c>
      <c r="L13" s="234">
        <v>342201</v>
      </c>
      <c r="M13" s="234">
        <f t="shared" si="3"/>
        <v>235843.83689440801</v>
      </c>
      <c r="N13" s="21">
        <f t="shared" si="6"/>
        <v>0.68919680800000005</v>
      </c>
      <c r="O13" s="234">
        <v>294406</v>
      </c>
      <c r="P13" s="234">
        <f t="shared" si="4"/>
        <v>202903.67545604802</v>
      </c>
      <c r="Q13" s="21">
        <f t="shared" si="7"/>
        <v>0.68919680800000005</v>
      </c>
    </row>
    <row r="14" spans="1:23" ht="16.350000000000001" customHeight="1" x14ac:dyDescent="0.25">
      <c r="B14" s="236" t="s">
        <v>210</v>
      </c>
      <c r="C14" s="234">
        <v>128954.14</v>
      </c>
      <c r="D14" s="239">
        <v>56.4</v>
      </c>
      <c r="E14" s="21">
        <v>66.62</v>
      </c>
      <c r="F14" s="234">
        <f t="shared" si="0"/>
        <v>160863.34882236863</v>
      </c>
      <c r="G14" s="239">
        <f t="shared" si="1"/>
        <v>1.247446176</v>
      </c>
      <c r="H14" s="257"/>
      <c r="I14" s="234">
        <v>128868.857</v>
      </c>
      <c r="J14" s="234">
        <f t="shared" si="2"/>
        <v>160756.96287014082</v>
      </c>
      <c r="K14" s="21">
        <f t="shared" si="5"/>
        <v>1.247446176</v>
      </c>
      <c r="L14" s="234">
        <v>154164</v>
      </c>
      <c r="M14" s="234">
        <f t="shared" si="3"/>
        <v>192311.292276864</v>
      </c>
      <c r="N14" s="21">
        <f t="shared" si="6"/>
        <v>1.247446176</v>
      </c>
      <c r="O14" s="234">
        <v>155916</v>
      </c>
      <c r="P14" s="234">
        <f t="shared" si="4"/>
        <v>194496.81797721601</v>
      </c>
      <c r="Q14" s="21">
        <f t="shared" si="7"/>
        <v>1.247446176</v>
      </c>
    </row>
    <row r="15" spans="1:23" ht="16.350000000000001" customHeight="1" x14ac:dyDescent="0.25">
      <c r="B15" s="236" t="s">
        <v>214</v>
      </c>
      <c r="C15" s="234">
        <v>101798.12</v>
      </c>
      <c r="D15" s="239">
        <v>80.400000000000006</v>
      </c>
      <c r="E15" s="21"/>
      <c r="F15" s="234">
        <f t="shared" si="0"/>
        <v>0</v>
      </c>
      <c r="G15" s="239">
        <f t="shared" si="1"/>
        <v>0</v>
      </c>
      <c r="H15" s="257"/>
      <c r="I15" s="234">
        <v>101726.644</v>
      </c>
      <c r="J15" s="234">
        <f t="shared" si="2"/>
        <v>0</v>
      </c>
      <c r="K15" s="21">
        <f t="shared" si="5"/>
        <v>0</v>
      </c>
      <c r="L15" s="234">
        <v>102588</v>
      </c>
      <c r="M15" s="234">
        <f t="shared" si="3"/>
        <v>0</v>
      </c>
      <c r="N15" s="21">
        <f t="shared" si="6"/>
        <v>0</v>
      </c>
      <c r="O15" s="234">
        <v>0</v>
      </c>
      <c r="P15" s="234">
        <f t="shared" si="4"/>
        <v>0</v>
      </c>
      <c r="Q15" s="21" t="e">
        <f t="shared" si="7"/>
        <v>#DIV/0!</v>
      </c>
      <c r="U15" t="s">
        <v>1847</v>
      </c>
    </row>
    <row r="16" spans="1:23" ht="16.350000000000001" customHeight="1" x14ac:dyDescent="0.25">
      <c r="B16" s="236" t="s">
        <v>218</v>
      </c>
      <c r="C16" s="234">
        <v>79099.600000000006</v>
      </c>
      <c r="D16" s="239">
        <v>80.8</v>
      </c>
      <c r="E16" s="21">
        <v>99.74</v>
      </c>
      <c r="F16" s="234">
        <f t="shared" si="0"/>
        <v>211637.73047626243</v>
      </c>
      <c r="G16" s="239">
        <f t="shared" si="1"/>
        <v>2.6755853439999999</v>
      </c>
      <c r="H16" s="257"/>
      <c r="I16" s="234">
        <v>79169.63</v>
      </c>
      <c r="J16" s="234">
        <f t="shared" si="2"/>
        <v>211825.10171790273</v>
      </c>
      <c r="K16" s="21">
        <f t="shared" si="5"/>
        <v>2.6755853439999999</v>
      </c>
      <c r="L16" s="234">
        <v>106449</v>
      </c>
      <c r="M16" s="234">
        <f t="shared" si="3"/>
        <v>284813.38428345596</v>
      </c>
      <c r="N16" s="21">
        <f t="shared" si="6"/>
        <v>2.6755853439999995</v>
      </c>
      <c r="O16" s="234">
        <v>97739</v>
      </c>
      <c r="P16" s="234">
        <f t="shared" si="4"/>
        <v>261509.03593721602</v>
      </c>
      <c r="Q16" s="21">
        <f t="shared" si="7"/>
        <v>2.6755853440000004</v>
      </c>
    </row>
    <row r="17" spans="2:22" ht="15.75" x14ac:dyDescent="0.25">
      <c r="B17" s="236" t="s">
        <v>222</v>
      </c>
      <c r="C17" s="234">
        <v>156048.10999999999</v>
      </c>
      <c r="D17" s="239">
        <v>79.599999999999994</v>
      </c>
      <c r="E17" s="21">
        <v>92.57</v>
      </c>
      <c r="F17" s="234">
        <f t="shared" si="0"/>
        <v>381750.77568764141</v>
      </c>
      <c r="G17" s="239">
        <f t="shared" si="1"/>
        <v>2.4463659039999999</v>
      </c>
      <c r="H17" s="257"/>
      <c r="I17" s="234">
        <v>157336.35399999999</v>
      </c>
      <c r="J17" s="234">
        <f t="shared" si="2"/>
        <v>384902.29188527394</v>
      </c>
      <c r="K17" s="21">
        <f t="shared" si="5"/>
        <v>2.4463659039999994</v>
      </c>
      <c r="L17" s="234">
        <v>162049</v>
      </c>
      <c r="M17" s="234">
        <f t="shared" si="3"/>
        <v>396431.14837729593</v>
      </c>
      <c r="N17" s="21">
        <f t="shared" si="6"/>
        <v>2.4463659039999994</v>
      </c>
      <c r="O17" s="234">
        <v>129638</v>
      </c>
      <c r="P17" s="234">
        <f t="shared" si="4"/>
        <v>317141.98306275194</v>
      </c>
      <c r="Q17" s="21">
        <f t="shared" si="7"/>
        <v>2.4463659039999994</v>
      </c>
      <c r="U17" s="267" t="s">
        <v>1848</v>
      </c>
      <c r="V17" s="263" t="s">
        <v>1849</v>
      </c>
    </row>
    <row r="18" spans="2:22" ht="15.75" x14ac:dyDescent="0.25">
      <c r="B18" s="236" t="s">
        <v>226</v>
      </c>
      <c r="C18" s="234">
        <v>189453.3</v>
      </c>
      <c r="D18" s="239">
        <v>79.3</v>
      </c>
      <c r="E18" s="21">
        <v>22.56</v>
      </c>
      <c r="F18" s="234">
        <f t="shared" si="0"/>
        <v>112525.91181636478</v>
      </c>
      <c r="G18" s="239">
        <f t="shared" si="1"/>
        <v>0.59395065599999997</v>
      </c>
      <c r="H18" s="257"/>
      <c r="I18" s="234">
        <v>187950.10500000001</v>
      </c>
      <c r="J18" s="234">
        <f t="shared" si="2"/>
        <v>111633.08816001887</v>
      </c>
      <c r="K18" s="21">
        <f t="shared" si="5"/>
        <v>0.59395065599999997</v>
      </c>
      <c r="L18" s="234">
        <v>191116</v>
      </c>
      <c r="M18" s="234">
        <f t="shared" si="3"/>
        <v>113513.47357209599</v>
      </c>
      <c r="N18" s="21">
        <f t="shared" si="6"/>
        <v>0.59395065599999997</v>
      </c>
      <c r="O18" s="234">
        <v>151346</v>
      </c>
      <c r="P18" s="234">
        <f t="shared" si="4"/>
        <v>89892.055982976002</v>
      </c>
      <c r="Q18" s="21">
        <f t="shared" si="7"/>
        <v>0.59395065599999997</v>
      </c>
      <c r="U18" s="262" t="s">
        <v>1833</v>
      </c>
      <c r="V18" s="264">
        <v>54745.034751463594</v>
      </c>
    </row>
    <row r="19" spans="2:22" ht="15.75" x14ac:dyDescent="0.25">
      <c r="B19" s="236" t="s">
        <v>230</v>
      </c>
      <c r="C19" s="234">
        <v>128281.3</v>
      </c>
      <c r="D19" s="239">
        <v>76.8</v>
      </c>
      <c r="E19" s="21">
        <v>51.84</v>
      </c>
      <c r="F19" s="234">
        <f t="shared" si="0"/>
        <v>169561.65584977923</v>
      </c>
      <c r="G19" s="239">
        <f t="shared" si="1"/>
        <v>1.3217955840000002</v>
      </c>
      <c r="H19" s="257"/>
      <c r="I19" s="234">
        <v>127945.648</v>
      </c>
      <c r="J19" s="234">
        <f t="shared" si="2"/>
        <v>169117.99251841847</v>
      </c>
      <c r="K19" s="21">
        <f t="shared" si="5"/>
        <v>1.3217955840000002</v>
      </c>
      <c r="L19" s="234">
        <v>131112</v>
      </c>
      <c r="M19" s="234">
        <f t="shared" si="3"/>
        <v>173303.26260940803</v>
      </c>
      <c r="N19" s="21">
        <f t="shared" si="6"/>
        <v>1.3217955840000002</v>
      </c>
      <c r="O19" s="234">
        <v>111526</v>
      </c>
      <c r="P19" s="234">
        <f t="shared" si="4"/>
        <v>147414.57430118404</v>
      </c>
      <c r="Q19" s="21">
        <f t="shared" si="7"/>
        <v>1.3217955840000004</v>
      </c>
      <c r="U19" s="262" t="s">
        <v>1834</v>
      </c>
      <c r="V19" s="264">
        <v>120884.11582075396</v>
      </c>
    </row>
    <row r="20" spans="2:22" ht="15.75" x14ac:dyDescent="0.25">
      <c r="B20" s="236" t="s">
        <v>232</v>
      </c>
      <c r="C20" s="234">
        <v>348758.15</v>
      </c>
      <c r="D20" s="239">
        <v>81.2</v>
      </c>
      <c r="E20" s="21">
        <v>37.17</v>
      </c>
      <c r="F20" s="234">
        <f t="shared" si="0"/>
        <v>349470.91679638327</v>
      </c>
      <c r="G20" s="239">
        <f t="shared" si="1"/>
        <v>1.0020437280000001</v>
      </c>
      <c r="H20" s="257"/>
      <c r="I20" s="234">
        <v>348758.15100000001</v>
      </c>
      <c r="J20" s="234">
        <f t="shared" si="2"/>
        <v>349470.91779842699</v>
      </c>
      <c r="K20" s="21">
        <f t="shared" si="5"/>
        <v>1.0020437280000001</v>
      </c>
      <c r="L20" s="234">
        <v>329446</v>
      </c>
      <c r="M20" s="234">
        <f t="shared" si="3"/>
        <v>330119.29801468801</v>
      </c>
      <c r="N20" s="21">
        <f t="shared" si="6"/>
        <v>1.0020437280000001</v>
      </c>
      <c r="O20" s="234">
        <v>289142</v>
      </c>
      <c r="P20" s="234">
        <f t="shared" si="4"/>
        <v>289732.92760137602</v>
      </c>
      <c r="Q20" s="21">
        <f t="shared" si="7"/>
        <v>1.0020437280000001</v>
      </c>
      <c r="U20" s="262" t="s">
        <v>1835</v>
      </c>
      <c r="V20" s="264">
        <v>137461.18472329457</v>
      </c>
    </row>
    <row r="21" spans="2:22" ht="15.75" x14ac:dyDescent="0.25">
      <c r="B21" t="s">
        <v>2751</v>
      </c>
      <c r="C21" s="234">
        <v>158299.598</v>
      </c>
      <c r="D21" s="239">
        <v>80.599999999999994</v>
      </c>
      <c r="E21" s="21">
        <v>41.6</v>
      </c>
      <c r="F21" s="234">
        <f t="shared" si="0"/>
        <v>176216.37707654655</v>
      </c>
      <c r="G21" s="239">
        <f t="shared" si="1"/>
        <v>1.11318272</v>
      </c>
      <c r="H21" s="257"/>
      <c r="I21" s="234"/>
      <c r="J21" s="234"/>
      <c r="K21" s="21"/>
      <c r="L21" s="234"/>
      <c r="M21" s="234"/>
      <c r="N21" s="21"/>
      <c r="O21" s="234"/>
      <c r="P21" s="234"/>
      <c r="Q21" s="21"/>
      <c r="U21" s="262"/>
      <c r="V21" s="264"/>
    </row>
    <row r="22" spans="2:22" ht="30" x14ac:dyDescent="0.25">
      <c r="B22" s="258" t="s">
        <v>1934</v>
      </c>
      <c r="C22" s="395" t="s">
        <v>2587</v>
      </c>
      <c r="D22" s="238"/>
      <c r="E22" s="237"/>
      <c r="F22" s="237"/>
      <c r="G22" s="238"/>
      <c r="H22" s="257"/>
      <c r="I22" s="237"/>
      <c r="J22" s="237"/>
      <c r="K22" s="237"/>
      <c r="L22" s="237"/>
      <c r="M22" s="237"/>
      <c r="N22" s="237"/>
      <c r="O22" s="237"/>
      <c r="P22" s="237"/>
      <c r="Q22" s="398"/>
      <c r="U22" s="262"/>
      <c r="V22" s="264"/>
    </row>
    <row r="23" spans="2:22" ht="15.75" x14ac:dyDescent="0.25">
      <c r="B23" s="255"/>
      <c r="C23" s="256"/>
      <c r="D23" s="257"/>
      <c r="E23" s="135"/>
      <c r="F23" s="256"/>
      <c r="U23" s="262" t="s">
        <v>1836</v>
      </c>
      <c r="V23" s="264">
        <v>141200.92859895658</v>
      </c>
    </row>
    <row r="24" spans="2:22" ht="15.75" x14ac:dyDescent="0.25">
      <c r="B24" s="259" t="s">
        <v>1830</v>
      </c>
      <c r="C24" s="260"/>
      <c r="D24" s="260"/>
      <c r="E24" s="260"/>
      <c r="F24" s="261">
        <f>SUM(F6:F23)</f>
        <v>2729020.9917499502</v>
      </c>
      <c r="U24" s="262" t="s">
        <v>1837</v>
      </c>
      <c r="V24" s="264">
        <v>185001.54976242717</v>
      </c>
    </row>
    <row r="25" spans="2:22" ht="16.5" thickBot="1" x14ac:dyDescent="0.3">
      <c r="U25" s="262" t="s">
        <v>1838</v>
      </c>
      <c r="V25" s="264">
        <v>251766.40109252132</v>
      </c>
    </row>
    <row r="26" spans="2:22" ht="15.75" x14ac:dyDescent="0.25">
      <c r="M26" s="413">
        <f>LARGE(C6:C22,1)</f>
        <v>358563.58</v>
      </c>
      <c r="N26" s="405">
        <f>LARGE(D6:D22,1)</f>
        <v>81.3</v>
      </c>
      <c r="O26" s="406">
        <f>LARGE(E6:E22,1)</f>
        <v>100</v>
      </c>
      <c r="P26" s="416">
        <f>LARGE(F6:F22,1)</f>
        <v>381750.77568764141</v>
      </c>
      <c r="Q26" s="401" t="s">
        <v>2711</v>
      </c>
      <c r="U26" s="262" t="s">
        <v>1839</v>
      </c>
      <c r="V26" s="264">
        <v>262960.72854988504</v>
      </c>
    </row>
    <row r="27" spans="2:22" ht="15.75" x14ac:dyDescent="0.25">
      <c r="M27" s="414" cm="1">
        <f t="array" ref="M27">SMALL(IF(C6:C22=0,"",C6:C22),1)</f>
        <v>15861.52</v>
      </c>
      <c r="N27" s="404" cm="1">
        <f t="array" ref="N27">SMALL(IF(D6:D22=0,"",D6:D22),1)</f>
        <v>43.4</v>
      </c>
      <c r="O27" s="255" cm="1">
        <f t="array" ref="O27">SMALL(IF(E6:E22=0,"",E6:E22),1)</f>
        <v>22.56</v>
      </c>
      <c r="P27" s="417" cm="1">
        <f t="array" ref="P27">SMALL(IF(F6:F22=0,"",F6:F22),1)</f>
        <v>42338.8381056</v>
      </c>
      <c r="Q27" s="402" t="s">
        <v>2712</v>
      </c>
      <c r="U27" s="262"/>
      <c r="V27" s="264"/>
    </row>
    <row r="28" spans="2:22" ht="16.5" thickBot="1" x14ac:dyDescent="0.3">
      <c r="M28" s="415">
        <f>AVERAGEIF(C6:C22,"&lt;&gt;0")</f>
        <v>183210.01299999998</v>
      </c>
      <c r="N28" s="407">
        <f>AVERAGEIF(D6:D22,"&lt;&gt;0")</f>
        <v>72.431249999999977</v>
      </c>
      <c r="O28" s="407">
        <f>AVERAGEIF(E6:E22,"&lt;&gt;0")</f>
        <v>51.088642857142858</v>
      </c>
      <c r="P28" s="418">
        <f>AVERAGEIF(F6:F22,"&lt;&gt;0")</f>
        <v>194930.07083928215</v>
      </c>
      <c r="Q28" s="403" t="s">
        <v>2713</v>
      </c>
      <c r="U28" s="262"/>
      <c r="V28" s="264"/>
    </row>
    <row r="29" spans="2:22" ht="15.75" x14ac:dyDescent="0.25">
      <c r="U29" s="262"/>
      <c r="V29" s="264"/>
    </row>
    <row r="30" spans="2:22" ht="15.75" x14ac:dyDescent="0.25">
      <c r="U30" s="262" t="s">
        <v>1840</v>
      </c>
      <c r="V30" s="264">
        <v>271646.53411780117</v>
      </c>
    </row>
    <row r="31" spans="2:22" ht="15.75" x14ac:dyDescent="0.25">
      <c r="K31" t="s">
        <v>1910</v>
      </c>
      <c r="L31" t="s">
        <v>1912</v>
      </c>
      <c r="N31" t="s">
        <v>1911</v>
      </c>
      <c r="U31" s="262" t="s">
        <v>1841</v>
      </c>
      <c r="V31" s="264">
        <v>254602.3366480706</v>
      </c>
    </row>
    <row r="32" spans="2:22" ht="15.75" x14ac:dyDescent="0.25">
      <c r="K32" s="366">
        <v>0.1</v>
      </c>
      <c r="L32" t="str">
        <f>$B$9</f>
        <v>BSBIOS  Indústria  e  Comércio  de  Biodiesel  Sul  Brasil  Ltda - Marialva/PR</v>
      </c>
      <c r="M32" s="367">
        <v>39.590000000000003</v>
      </c>
      <c r="N32" s="365">
        <f>M32*(1+$K$32)</f>
        <v>43.549000000000007</v>
      </c>
      <c r="U32" s="262" t="s">
        <v>1842</v>
      </c>
      <c r="V32" s="264">
        <v>269916.65450935112</v>
      </c>
    </row>
    <row r="33" spans="8:22" ht="15.75" x14ac:dyDescent="0.25">
      <c r="L33" t="str">
        <f>$B$10</f>
        <v>BSBIOS Indústria e Comércio de Biodiesel Sul Brasil SA - Passo Fundo / RS</v>
      </c>
      <c r="M33" s="367">
        <v>20.72</v>
      </c>
      <c r="N33" s="365">
        <f>M33*(1+$K$32)</f>
        <v>22.792000000000002</v>
      </c>
      <c r="U33" s="262" t="s">
        <v>1843</v>
      </c>
      <c r="V33" s="264">
        <v>248948.97553240036</v>
      </c>
    </row>
    <row r="34" spans="8:22" ht="15.75" x14ac:dyDescent="0.25">
      <c r="U34" s="262" t="s">
        <v>1844</v>
      </c>
      <c r="V34" s="264">
        <v>227215.60108278063</v>
      </c>
    </row>
    <row r="35" spans="8:22" ht="15.75" x14ac:dyDescent="0.25">
      <c r="L35" t="s">
        <v>1912</v>
      </c>
      <c r="O35" t="s">
        <v>1911</v>
      </c>
      <c r="U35" s="265" t="s">
        <v>1845</v>
      </c>
      <c r="V35" s="266">
        <f>SUM(V18:V34)</f>
        <v>2426350.0451897066</v>
      </c>
    </row>
    <row r="36" spans="8:22" x14ac:dyDescent="0.25">
      <c r="L36" s="240" t="s">
        <v>1829</v>
      </c>
      <c r="M36" s="240" t="s">
        <v>1831</v>
      </c>
      <c r="O36" s="240" t="s">
        <v>1829</v>
      </c>
      <c r="P36" s="240" t="s">
        <v>1831</v>
      </c>
    </row>
    <row r="37" spans="8:22" x14ac:dyDescent="0.25">
      <c r="L37" s="237" t="s">
        <v>1632</v>
      </c>
      <c r="M37" s="237"/>
      <c r="O37" s="237" t="s">
        <v>1632</v>
      </c>
      <c r="P37" s="237"/>
    </row>
    <row r="38" spans="8:22" x14ac:dyDescent="0.25">
      <c r="L38" t="str">
        <f>$B$9</f>
        <v>BSBIOS  Indústria  e  Comércio  de  Biodiesel  Sul  Brasil  Ltda - Marialva/PR</v>
      </c>
      <c r="M38" s="296">
        <v>288227.03943700797</v>
      </c>
      <c r="O38" t="str">
        <f>$B$9</f>
        <v>BSBIOS  Indústria  e  Comércio  de  Biodiesel  Sul  Brasil  Ltda - Marialva/PR</v>
      </c>
      <c r="P38" s="296">
        <f>F9</f>
        <v>317049.74338070879</v>
      </c>
    </row>
    <row r="39" spans="8:22" x14ac:dyDescent="0.25">
      <c r="L39" t="str">
        <f>$B$10</f>
        <v>BSBIOS Indústria e Comércio de Biodiesel Sul Brasil SA - Passo Fundo / RS</v>
      </c>
      <c r="M39" s="296">
        <v>154030.47265443936</v>
      </c>
      <c r="O39" t="str">
        <f>$B$10</f>
        <v>BSBIOS Indústria e Comércio de Biodiesel Sul Brasil SA - Passo Fundo / RS</v>
      </c>
      <c r="P39" s="296">
        <f>F10</f>
        <v>169433.51991988331</v>
      </c>
    </row>
    <row r="40" spans="8:22" x14ac:dyDescent="0.25">
      <c r="M40" s="296"/>
    </row>
    <row r="41" spans="8:22" x14ac:dyDescent="0.25">
      <c r="M41" s="328">
        <f>SUM(M38:M39)</f>
        <v>442257.51209144737</v>
      </c>
      <c r="P41" s="328">
        <f>SUM(P38:P39)</f>
        <v>486483.26330059208</v>
      </c>
    </row>
    <row r="44" spans="8:22" x14ac:dyDescent="0.25">
      <c r="O44" t="s">
        <v>1884</v>
      </c>
    </row>
    <row r="45" spans="8:22" x14ac:dyDescent="0.25">
      <c r="O45" s="240" t="s">
        <v>1829</v>
      </c>
      <c r="P45" s="240" t="s">
        <v>1831</v>
      </c>
    </row>
    <row r="46" spans="8:22" x14ac:dyDescent="0.25">
      <c r="O46" s="237" t="s">
        <v>1632</v>
      </c>
      <c r="P46" s="237"/>
    </row>
    <row r="47" spans="8:22" x14ac:dyDescent="0.25">
      <c r="H47" s="356"/>
      <c r="I47" s="356"/>
      <c r="J47" s="356"/>
      <c r="O47" t="str">
        <f>$B$9</f>
        <v>BSBIOS  Indústria  e  Comércio  de  Biodiesel  Sul  Brasil  Ltda - Marialva/PR</v>
      </c>
      <c r="P47" s="296">
        <f>P38-M38</f>
        <v>28822.703943700821</v>
      </c>
      <c r="Q47" s="356">
        <f>((P38/M38)-1)</f>
        <v>0.10000000000000009</v>
      </c>
    </row>
    <row r="48" spans="8:22" x14ac:dyDescent="0.25">
      <c r="H48" s="356"/>
      <c r="I48" s="356"/>
      <c r="J48" s="356"/>
      <c r="M48" s="294"/>
      <c r="O48" t="str">
        <f>$B$10</f>
        <v>BSBIOS Indústria e Comércio de Biodiesel Sul Brasil SA - Passo Fundo / RS</v>
      </c>
      <c r="P48" s="296">
        <f>P39-M39</f>
        <v>15403.047265443951</v>
      </c>
      <c r="Q48" s="356">
        <f>((P39/M39)-1)</f>
        <v>0.10000000000000009</v>
      </c>
    </row>
    <row r="50" spans="2:17" x14ac:dyDescent="0.25">
      <c r="P50" s="328">
        <f>SUM(P47:P48)</f>
        <v>44225.751209144772</v>
      </c>
    </row>
    <row r="52" spans="2:17" x14ac:dyDescent="0.25">
      <c r="H52" s="311"/>
      <c r="I52" s="311"/>
      <c r="J52" s="311"/>
      <c r="O52" t="s">
        <v>1885</v>
      </c>
      <c r="Q52" s="311">
        <v>40</v>
      </c>
    </row>
    <row r="53" spans="2:17" x14ac:dyDescent="0.25">
      <c r="O53" s="240" t="s">
        <v>1829</v>
      </c>
      <c r="P53" s="240" t="s">
        <v>1831</v>
      </c>
    </row>
    <row r="54" spans="2:17" x14ac:dyDescent="0.25">
      <c r="O54" s="237" t="s">
        <v>1632</v>
      </c>
      <c r="P54" s="237"/>
    </row>
    <row r="55" spans="2:17" x14ac:dyDescent="0.25">
      <c r="O55" t="str">
        <f>$B$9</f>
        <v>BSBIOS  Indústria  e  Comércio  de  Biodiesel  Sul  Brasil  Ltda - Marialva/PR</v>
      </c>
      <c r="P55" s="296">
        <f>P47*$Q$52</f>
        <v>1152908.1577480328</v>
      </c>
    </row>
    <row r="56" spans="2:17" x14ac:dyDescent="0.25">
      <c r="O56" t="str">
        <f>$B$10</f>
        <v>BSBIOS Indústria e Comércio de Biodiesel Sul Brasil SA - Passo Fundo / RS</v>
      </c>
      <c r="P56" s="296">
        <f>P48*$Q$52</f>
        <v>616121.89061775804</v>
      </c>
    </row>
    <row r="58" spans="2:17" x14ac:dyDescent="0.25">
      <c r="P58" s="328">
        <f>SUM(P55:P56)</f>
        <v>1769030.0483657909</v>
      </c>
    </row>
    <row r="59" spans="2:17" x14ac:dyDescent="0.25">
      <c r="B59" s="147"/>
    </row>
  </sheetData>
  <mergeCells count="10">
    <mergeCell ref="I4:K4"/>
    <mergeCell ref="L4:N4"/>
    <mergeCell ref="O4:Q4"/>
    <mergeCell ref="I3:Q3"/>
    <mergeCell ref="B4:B5"/>
    <mergeCell ref="G4:G5"/>
    <mergeCell ref="F4:F5"/>
    <mergeCell ref="E4:E5"/>
    <mergeCell ref="D4:D5"/>
    <mergeCell ref="C4:C5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C2E0-AE4D-4F5E-AE71-95BA10A936B1}">
  <dimension ref="A1:E40"/>
  <sheetViews>
    <sheetView zoomScaleNormal="100" workbookViewId="0">
      <selection activeCell="C4" sqref="C4"/>
    </sheetView>
  </sheetViews>
  <sheetFormatPr defaultColWidth="8.85546875" defaultRowHeight="15" x14ac:dyDescent="0.25"/>
  <cols>
    <col min="1" max="1" width="26.7109375" bestFit="1" customWidth="1"/>
    <col min="2" max="2" width="47.42578125" bestFit="1" customWidth="1"/>
    <col min="3" max="3" width="25.7109375" bestFit="1" customWidth="1"/>
    <col min="4" max="4" width="23.140625" bestFit="1" customWidth="1"/>
    <col min="5" max="34" width="24.42578125" bestFit="1" customWidth="1"/>
    <col min="35" max="35" width="23.140625" bestFit="1" customWidth="1"/>
    <col min="36" max="36" width="29.7109375" bestFit="1" customWidth="1"/>
    <col min="37" max="37" width="10.42578125" bestFit="1" customWidth="1"/>
    <col min="38" max="38" width="10.85546875" bestFit="1" customWidth="1"/>
    <col min="39" max="39" width="13.42578125" bestFit="1" customWidth="1"/>
    <col min="40" max="40" width="8.85546875" bestFit="1" customWidth="1"/>
    <col min="41" max="41" width="10.28515625" bestFit="1" customWidth="1"/>
    <col min="42" max="42" width="13.42578125" bestFit="1" customWidth="1"/>
    <col min="43" max="43" width="7.42578125" bestFit="1" customWidth="1"/>
    <col min="44" max="44" width="10.85546875" bestFit="1" customWidth="1"/>
    <col min="45" max="45" width="13.42578125" bestFit="1" customWidth="1"/>
    <col min="46" max="46" width="11.85546875" bestFit="1" customWidth="1"/>
    <col min="47" max="47" width="14.42578125" bestFit="1" customWidth="1"/>
    <col min="48" max="48" width="23.85546875" bestFit="1" customWidth="1"/>
    <col min="49" max="49" width="27" bestFit="1" customWidth="1"/>
    <col min="50" max="50" width="11.85546875" bestFit="1" customWidth="1"/>
    <col min="51" max="51" width="10.7109375" bestFit="1" customWidth="1"/>
    <col min="52" max="52" width="10.85546875" bestFit="1" customWidth="1"/>
    <col min="53" max="53" width="13.42578125" bestFit="1" customWidth="1"/>
    <col min="54" max="54" width="10.42578125" bestFit="1" customWidth="1"/>
    <col min="55" max="55" width="9.42578125" bestFit="1" customWidth="1"/>
    <col min="56" max="56" width="11.85546875" bestFit="1" customWidth="1"/>
    <col min="57" max="57" width="14.42578125" bestFit="1" customWidth="1"/>
    <col min="58" max="58" width="11.42578125" bestFit="1" customWidth="1"/>
    <col min="59" max="59" width="9.42578125" bestFit="1" customWidth="1"/>
    <col min="60" max="60" width="14" bestFit="1" customWidth="1"/>
    <col min="61" max="61" width="13.42578125" bestFit="1" customWidth="1"/>
    <col min="62" max="62" width="7.42578125" bestFit="1" customWidth="1"/>
    <col min="63" max="63" width="17.28515625" bestFit="1" customWidth="1"/>
    <col min="64" max="64" width="23.85546875" bestFit="1" customWidth="1"/>
    <col min="65" max="65" width="27" bestFit="1" customWidth="1"/>
    <col min="66" max="67" width="11.85546875" bestFit="1" customWidth="1"/>
    <col min="68" max="68" width="10.7109375" bestFit="1" customWidth="1"/>
  </cols>
  <sheetData>
    <row r="1" spans="1:5" x14ac:dyDescent="0.25">
      <c r="A1" s="34" t="s">
        <v>1829</v>
      </c>
      <c r="B1" t="s">
        <v>191</v>
      </c>
    </row>
    <row r="3" spans="1:5" x14ac:dyDescent="0.25">
      <c r="A3" t="s">
        <v>2743</v>
      </c>
      <c r="B3" t="s">
        <v>2744</v>
      </c>
      <c r="C3" t="s">
        <v>2745</v>
      </c>
      <c r="D3" t="s">
        <v>2746</v>
      </c>
      <c r="E3" t="s">
        <v>2750</v>
      </c>
    </row>
    <row r="4" spans="1:5" x14ac:dyDescent="0.25">
      <c r="A4" s="419">
        <v>81.2</v>
      </c>
      <c r="B4" s="419">
        <v>45.85</v>
      </c>
      <c r="C4" s="420">
        <v>104010.6</v>
      </c>
      <c r="D4" s="420">
        <v>128561.53661198402</v>
      </c>
      <c r="E4" s="420">
        <f>(GETPIVOTDATA("Média de Eligibilidade %",$A$3)*GETPIVOTDATA("Média de Produção m³/ano",$A$3)*'CBIOs Biodiesel'!D3*'CBIOs Biodiesel'!N26/100)-GETPIVOTDATA("Média de CBIOs unidade",$A$3)</f>
        <v>158.32701553199149</v>
      </c>
    </row>
    <row r="23" spans="1:2" x14ac:dyDescent="0.25">
      <c r="A23" s="409" t="s">
        <v>1829</v>
      </c>
      <c r="B23" s="410" t="s">
        <v>2709</v>
      </c>
    </row>
    <row r="24" spans="1:2" ht="45" x14ac:dyDescent="0.25">
      <c r="A24" s="433" t="s">
        <v>200</v>
      </c>
      <c r="B24" s="411">
        <v>81.3</v>
      </c>
    </row>
    <row r="25" spans="1:2" ht="30" x14ac:dyDescent="0.25">
      <c r="A25" s="412" t="s">
        <v>191</v>
      </c>
      <c r="B25" s="408">
        <v>81.2</v>
      </c>
    </row>
    <row r="26" spans="1:2" ht="30" x14ac:dyDescent="0.25">
      <c r="A26" s="412" t="s">
        <v>232</v>
      </c>
      <c r="B26" s="408">
        <v>81.2</v>
      </c>
    </row>
    <row r="27" spans="1:2" ht="60" x14ac:dyDescent="0.25">
      <c r="A27" s="412" t="s">
        <v>196</v>
      </c>
      <c r="B27" s="408">
        <v>81</v>
      </c>
    </row>
    <row r="28" spans="1:2" x14ac:dyDescent="0.25">
      <c r="A28" s="412" t="s">
        <v>206</v>
      </c>
      <c r="B28" s="408">
        <v>80.900000000000006</v>
      </c>
    </row>
    <row r="29" spans="1:2" ht="30" x14ac:dyDescent="0.25">
      <c r="A29" s="412" t="s">
        <v>218</v>
      </c>
      <c r="B29" s="408">
        <v>80.8</v>
      </c>
    </row>
    <row r="30" spans="1:2" ht="60" x14ac:dyDescent="0.25">
      <c r="A30" s="412" t="s">
        <v>2751</v>
      </c>
      <c r="B30" s="408">
        <v>80.599999999999994</v>
      </c>
    </row>
    <row r="31" spans="1:2" ht="45" x14ac:dyDescent="0.25">
      <c r="A31" s="412" t="s">
        <v>179</v>
      </c>
      <c r="B31" s="408">
        <v>80.400000000000006</v>
      </c>
    </row>
    <row r="32" spans="1:2" ht="75" x14ac:dyDescent="0.25">
      <c r="A32" s="412" t="s">
        <v>214</v>
      </c>
      <c r="B32" s="408">
        <v>80.400000000000006</v>
      </c>
    </row>
    <row r="33" spans="1:2" x14ac:dyDescent="0.25">
      <c r="A33" s="412" t="s">
        <v>222</v>
      </c>
      <c r="B33" s="408">
        <v>79.599999999999994</v>
      </c>
    </row>
    <row r="34" spans="1:2" ht="30" x14ac:dyDescent="0.25">
      <c r="A34" s="412" t="s">
        <v>226</v>
      </c>
      <c r="B34" s="408">
        <v>79.3</v>
      </c>
    </row>
    <row r="35" spans="1:2" ht="45" x14ac:dyDescent="0.25">
      <c r="A35" s="412" t="s">
        <v>230</v>
      </c>
      <c r="B35" s="408">
        <v>76.8</v>
      </c>
    </row>
    <row r="36" spans="1:2" ht="30" x14ac:dyDescent="0.25">
      <c r="A36" s="412" t="s">
        <v>210</v>
      </c>
      <c r="B36" s="408">
        <v>56.4</v>
      </c>
    </row>
    <row r="37" spans="1:2" ht="30" x14ac:dyDescent="0.25">
      <c r="A37" s="412" t="s">
        <v>202</v>
      </c>
      <c r="B37" s="408">
        <v>50.7</v>
      </c>
    </row>
    <row r="38" spans="1:2" x14ac:dyDescent="0.25">
      <c r="A38" s="431" t="s">
        <v>132</v>
      </c>
      <c r="B38" s="408">
        <v>44.9</v>
      </c>
    </row>
    <row r="39" spans="1:2" ht="30" x14ac:dyDescent="0.25">
      <c r="A39" s="412" t="s">
        <v>186</v>
      </c>
      <c r="B39" s="408">
        <v>43.4</v>
      </c>
    </row>
    <row r="40" spans="1:2" ht="45" x14ac:dyDescent="0.25">
      <c r="A40" s="412" t="s">
        <v>1934</v>
      </c>
      <c r="B40" s="435"/>
    </row>
  </sheetData>
  <pageMargins left="0.511811024" right="0.511811024" top="0.78740157499999996" bottom="0.78740157499999996" header="0.31496062000000002" footer="0.31496062000000002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39FA-CED5-43D1-95EE-97698CA7DF17}">
  <sheetPr>
    <tabColor theme="8" tint="0.39997558519241921"/>
  </sheetPr>
  <dimension ref="AU46"/>
  <sheetViews>
    <sheetView showGridLines="0" tabSelected="1" zoomScale="40" zoomScaleNormal="40" workbookViewId="0">
      <selection activeCell="AZ34" sqref="AZ34"/>
    </sheetView>
  </sheetViews>
  <sheetFormatPr defaultColWidth="8.85546875" defaultRowHeight="15" x14ac:dyDescent="0.25"/>
  <cols>
    <col min="6" max="6" width="10.140625" customWidth="1"/>
  </cols>
  <sheetData>
    <row r="46" spans="47:47" x14ac:dyDescent="0.25">
      <c r="AU46" s="42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D228-DF32-49E6-889A-CDBDAC33D6DF}">
  <sheetPr>
    <tabColor theme="9" tint="0.39997558519241921"/>
  </sheetPr>
  <dimension ref="A1"/>
  <sheetViews>
    <sheetView showGridLines="0" topLeftCell="A23" zoomScale="55" zoomScaleNormal="55" workbookViewId="0">
      <selection activeCell="BA27" sqref="BA27"/>
    </sheetView>
  </sheetViews>
  <sheetFormatPr defaultColWidth="8.85546875" defaultRowHeight="15" x14ac:dyDescent="0.25"/>
  <cols>
    <col min="6" max="6" width="10.140625" customWidth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65F6-6A82-4F7D-9B8F-BC6EBDA17F25}">
  <sheetPr>
    <tabColor theme="8" tint="0.39997558519241921"/>
  </sheetPr>
  <dimension ref="AU46"/>
  <sheetViews>
    <sheetView showGridLines="0" zoomScale="55" zoomScaleNormal="55" workbookViewId="0">
      <selection activeCell="AW32" sqref="AW32"/>
    </sheetView>
  </sheetViews>
  <sheetFormatPr defaultColWidth="8.85546875" defaultRowHeight="15" x14ac:dyDescent="0.25"/>
  <cols>
    <col min="6" max="6" width="10.140625" customWidth="1"/>
  </cols>
  <sheetData>
    <row r="46" spans="47:47" x14ac:dyDescent="0.25">
      <c r="AU46" s="42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ANP Original v.16.09.2020</vt:lpstr>
      <vt:lpstr>ANP Base</vt:lpstr>
      <vt:lpstr>Etanol</vt:lpstr>
      <vt:lpstr>Etanol (sem espaços linhas)</vt:lpstr>
      <vt:lpstr>Etanol (transposta)</vt:lpstr>
      <vt:lpstr>Etanol (Tabela Dinamica)</vt:lpstr>
      <vt:lpstr>Usinas NovaCana</vt:lpstr>
      <vt:lpstr>CBIOs Etanol</vt:lpstr>
      <vt:lpstr>Dados Para Dash Etanol</vt:lpstr>
      <vt:lpstr>teste inputs CEM Paracatu AB</vt:lpstr>
      <vt:lpstr>Esparta Etanol Moreno</vt:lpstr>
      <vt:lpstr>Biodiesel</vt:lpstr>
      <vt:lpstr>Biodiesel (sem espaço linhas</vt:lpstr>
      <vt:lpstr>Biodiesel (transposta)</vt:lpstr>
      <vt:lpstr>Biodiesel (Tabela Dinamica)</vt:lpstr>
      <vt:lpstr>Produção ANP biodiesel 19-20</vt:lpstr>
      <vt:lpstr>CBIOs Biodiesel</vt:lpstr>
      <vt:lpstr>Dados Para Dash Biodisel</vt:lpstr>
      <vt:lpstr>Etanol Dashboard</vt:lpstr>
      <vt:lpstr>Biodiesel Dashboard</vt:lpstr>
      <vt:lpstr>Conteúdo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ZECA ALMEIDA</dc:creator>
  <cp:lastModifiedBy>adria</cp:lastModifiedBy>
  <dcterms:created xsi:type="dcterms:W3CDTF">2020-08-27T16:29:00Z</dcterms:created>
  <dcterms:modified xsi:type="dcterms:W3CDTF">2021-01-18T17:47:51Z</dcterms:modified>
</cp:coreProperties>
</file>