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janski/Downloads/Starter_Code 2/"/>
    </mc:Choice>
  </mc:AlternateContent>
  <xr:revisionPtr revIDLastSave="0" documentId="8_{279E838C-39F1-4D40-BB6A-9EEEFCB5E2EB}" xr6:coauthVersionLast="47" xr6:coauthVersionMax="47" xr10:uidLastSave="{00000000-0000-0000-0000-000000000000}"/>
  <bookViews>
    <workbookView xWindow="-21600" yWindow="0" windowWidth="21600" windowHeight="38400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8" r:id="rId6"/>
  </sheets>
  <calcPr calcId="191029"/>
  <pivotCaches>
    <pivotCache cacheId="7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8" l="1"/>
  <c r="F9" i="8"/>
  <c r="F11" i="8"/>
  <c r="F12" i="8"/>
  <c r="F8" i="8"/>
  <c r="F7" i="8"/>
  <c r="F6" i="8"/>
  <c r="F5" i="8"/>
  <c r="F4" i="8"/>
  <c r="F3" i="8"/>
  <c r="F2" i="8"/>
  <c r="F1" i="8"/>
  <c r="C2" i="8" a="1"/>
  <c r="C2" i="8" s="1"/>
  <c r="A2" i="8" a="1"/>
  <c r="A2" i="8" s="1"/>
  <c r="H3" i="5"/>
  <c r="H4" i="5"/>
  <c r="H5" i="5"/>
  <c r="H6" i="5"/>
  <c r="H7" i="5"/>
  <c r="H8" i="5"/>
  <c r="H9" i="5"/>
  <c r="H10" i="5"/>
  <c r="H11" i="5"/>
  <c r="H12" i="5"/>
  <c r="H13" i="5"/>
  <c r="H2" i="5"/>
  <c r="G4" i="5"/>
  <c r="G5" i="5"/>
  <c r="G6" i="5"/>
  <c r="G7" i="5"/>
  <c r="G8" i="5"/>
  <c r="G9" i="5"/>
  <c r="G10" i="5"/>
  <c r="G11" i="5"/>
  <c r="G12" i="5"/>
  <c r="G13" i="5"/>
  <c r="G3" i="5"/>
  <c r="G2" i="5"/>
  <c r="D13" i="5"/>
  <c r="D12" i="5"/>
  <c r="D11" i="5"/>
  <c r="D10" i="5"/>
  <c r="D9" i="5"/>
  <c r="D8" i="5"/>
  <c r="D7" i="5"/>
  <c r="D6" i="5"/>
  <c r="D5" i="5"/>
  <c r="D4" i="5"/>
  <c r="D3" i="5"/>
  <c r="C3" i="5"/>
  <c r="D2" i="5"/>
  <c r="C13" i="5"/>
  <c r="B13" i="5"/>
  <c r="E13" i="5" s="1"/>
  <c r="C12" i="5"/>
  <c r="C11" i="5"/>
  <c r="C10" i="5"/>
  <c r="C9" i="5"/>
  <c r="C8" i="5"/>
  <c r="C7" i="5"/>
  <c r="C6" i="5"/>
  <c r="C5" i="5"/>
  <c r="C4" i="5"/>
  <c r="C2" i="5"/>
  <c r="B2" i="5"/>
  <c r="E2" i="5" s="1"/>
  <c r="B12" i="5"/>
  <c r="E12" i="5" s="1"/>
  <c r="B11" i="5"/>
  <c r="E11" i="5" s="1"/>
  <c r="B10" i="5"/>
  <c r="E10" i="5" s="1"/>
  <c r="B9" i="5"/>
  <c r="E9" i="5" s="1"/>
  <c r="B8" i="5"/>
  <c r="E8" i="5" s="1"/>
  <c r="B7" i="5"/>
  <c r="E7" i="5" s="1"/>
  <c r="B6" i="5"/>
  <c r="E6" i="5" s="1"/>
  <c r="B5" i="5"/>
  <c r="B4" i="5"/>
  <c r="B3" i="5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3" i="1"/>
  <c r="E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2" i="1"/>
  <c r="E5" i="5" l="1"/>
  <c r="F5" i="5" s="1"/>
  <c r="E4" i="5"/>
  <c r="F4" i="5" s="1"/>
  <c r="E3" i="5"/>
  <c r="F3" i="5" s="1"/>
  <c r="F2" i="5"/>
  <c r="F13" i="5"/>
  <c r="F12" i="5"/>
  <c r="F11" i="5"/>
  <c r="F10" i="5"/>
  <c r="F9" i="5"/>
  <c r="F8" i="5"/>
  <c r="F7" i="5"/>
  <c r="F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<sst xmlns="http://schemas.openxmlformats.org/spreadsheetml/2006/main" count="6136" uniqueCount="2121">
  <si>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</si>
  <si>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</si>
  <si>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</si>
  <si>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</si>
  <si>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</si>
  <si>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</si>
  <si>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</si>
  <si>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</si>
  <si>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</si>
  <si>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</si>
  <si>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</si>
  <si>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</si>
  <si>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</si>
  <si>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</si>
  <si>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</si>
  <si>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</si>
  <si>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</si>
  <si>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</si>
  <si>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</si>
  <si>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</si>
  <si>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</si>
  <si>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</si>
  <si>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</si>
  <si>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</si>
  <si>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</si>
  <si>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</si>
  <si>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</si>
  <si>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</si>
  <si>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</si>
  <si>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</si>
  <si>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</si>
  <si>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</si>
  <si>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</si>
  <si>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</si>
  <si>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</si>
  <si>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</si>
  <si>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</si>
  <si>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</si>
  <si>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</si>
  <si>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</si>
  <si>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</si>
  <si>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</si>
  <si>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</si>
  <si>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</si>
  <si>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</si>
  <si>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</si>
  <si>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</si>
  <si>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</si>
  <si>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</si>
  <si>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</si>
  <si>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</si>
  <si>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</si>
  <si>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</si>
  <si>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</si>
  <si>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</si>
  <si>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</si>
  <si>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</si>
  <si>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</si>
  <si>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</si>
  <si>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</si>
  <si>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</si>
  <si>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</si>
  <si>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</si>
  <si>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</si>
  <si>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</si>
  <si>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</si>
  <si>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</si>
  <si>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</si>
  <si>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</si>
  <si>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</si>
  <si>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</si>
  <si>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</si>
  <si>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</si>
  <si>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</si>
  <si>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</si>
  <si>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</si>
  <si>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</si>
  <si>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</si>
  <si>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</si>
  <si>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</si>
  <si>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</si>
  <si>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</si>
  <si>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</si>
  <si>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</si>
  <si>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</si>
  <si>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</si>
  <si>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</si>
  <si>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</si>
  <si>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</si>
  <si>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</si>
  <si>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</si>
  <si>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</si>
  <si>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</si>
  <si>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</si>
  <si>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</si>
  <si>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</si>
  <si>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</si>
  <si>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</si>
  <si>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</si>
  <si>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</si>
  <si>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</si>
  <si>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</si>
  <si>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</si>
  <si>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</si>
  <si>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</si>
  <si>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</si>
  <si>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</si>
  <si>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</si>
  <si>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</si>
  <si>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</si>
  <si>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</si>
  <si>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</si>
  <si>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</si>
  <si>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</si>
  <si>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</si>
  <si>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</si>
  <si>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</si>
  <si>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</si>
  <si>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</si>
  <si>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</si>
  <si>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</si>
  <si>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</si>
  <si>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</si>
  <si>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</si>
  <si>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</si>
  <si>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</si>
  <si>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</si>
  <si>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</si>
  <si>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</si>
  <si>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</si>
  <si>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</si>
  <si>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</si>
  <si>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</si>
  <si>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</si>
  <si>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</si>
  <si>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</si>
  <si>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</si>
  <si>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</si>
  <si>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</si>
  <si>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</si>
  <si>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</si>
  <si>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</si>
  <si>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</si>
  <si>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</si>
  <si>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</si>
  <si>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</si>
  <si>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</si>
  <si>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</si>
  <si>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</si>
  <si>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</si>
  <si>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</si>
  <si>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</si>
  <si>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</si>
  <si>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</si>
  <si>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</si>
  <si>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</si>
  <si>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</si>
  <si>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</si>
  <si>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</si>
  <si>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</si>
  <si>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</si>
  <si>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</si>
  <si>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</si>
  <si>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</si>
  <si>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</si>
  <si>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</si>
  <si>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</si>
  <si>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</si>
  <si>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</si>
  <si>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</si>
  <si>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</si>
  <si>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</si>
  <si>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</si>
  <si>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</si>
  <si>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</si>
  <si>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</si>
  <si>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</si>
  <si>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</si>
  <si>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</si>
  <si>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</si>
  <si>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</si>
  <si>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</si>
  <si>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</si>
  <si>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</si>
  <si>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</si>
  <si>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</si>
  <si>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</si>
  <si>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</si>
  <si>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</si>
  <si>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</si>
  <si>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</si>
  <si>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</si>
  <si>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</si>
  <si>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</si>
  <si>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</si>
  <si>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</si>
  <si>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</si>
  <si>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</si>
  <si>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</si>
  <si>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</si>
  <si>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</si>
  <si>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</si>
  <si>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</si>
  <si>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</si>
  <si>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</si>
  <si>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</si>
  <si>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</si>
  <si>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</si>
  <si>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</si>
  <si>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</si>
  <si>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</si>
  <si>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</si>
  <si>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</si>
  <si>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</si>
  <si>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</si>
  <si>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</si>
  <si>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</si>
  <si>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</si>
  <si>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</si>
  <si>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</si>
  <si>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</si>
  <si>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</si>
  <si>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</si>
  <si>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</si>
  <si>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</si>
  <si>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</si>
  <si>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</si>
  <si>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</si>
  <si>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</si>
  <si>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</si>
  <si>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</si>
  <si>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</si>
  <si>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</si>
  <si>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</si>
  <si>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</si>
  <si>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</si>
  <si>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</si>
  <si>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</si>
  <si>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</si>
  <si>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</si>
  <si>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</si>
  <si>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</si>
  <si>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</si>
  <si>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</si>
  <si>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</si>
  <si>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</si>
  <si>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</si>
  <si>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</si>
  <si>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</si>
  <si>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</si>
  <si>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</si>
  <si>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</si>
  <si>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</si>
  <si>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</si>
  <si>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</si>
  <si>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</si>
  <si>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</si>
  <si>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</si>
  <si>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</si>
  <si>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</si>
  <si>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</si>
  <si>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</si>
  <si>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</si>
  <si>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</si>
  <si>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</si>
  <si>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</si>
  <si>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</si>
  <si>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</si>
  <si>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</si>
  <si>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</si>
  <si>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</si>
  <si>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</si>
  <si>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</si>
  <si>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</si>
  <si>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</si>
  <si>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</si>
  <si>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</si>
  <si>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</si>
  <si>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</si>
  <si>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</si>
  <si>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</si>
  <si>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</si>
  <si>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</si>
  <si>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</si>
  <si>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</si>
  <si>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</si>
  <si>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</si>
  <si>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</si>
  <si>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</si>
  <si>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</si>
  <si>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</si>
  <si>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</si>
  <si>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</si>
  <si>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</si>
  <si>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</si>
  <si>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</si>
  <si>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</si>
  <si>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</si>
  <si>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</si>
  <si>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</si>
  <si>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</si>
  <si>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</si>
  <si>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</si>
  <si>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</si>
  <si>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</si>
  <si>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</si>
  <si>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</si>
  <si>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</si>
  <si>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</si>
  <si>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</si>
  <si>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</si>
  <si>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</si>
  <si>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</si>
  <si>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</si>
  <si>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</si>
  <si>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</si>
  <si>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</si>
  <si>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</si>
  <si>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</si>
  <si>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</si>
  <si>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</si>
  <si>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</si>
  <si>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</si>
  <si>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</si>
  <si>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</si>
  <si>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</si>
  <si>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</si>
  <si>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</si>
  <si>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</si>
  <si>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</si>
  <si>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</si>
  <si>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</si>
  <si>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</si>
  <si>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</si>
  <si>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</si>
  <si>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</si>
  <si>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</si>
  <si>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</si>
  <si>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</si>
  <si>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</si>
  <si>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</si>
  <si>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</si>
  <si>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</si>
  <si>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</si>
  <si>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</si>
  <si>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</si>
  <si>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</si>
  <si>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</si>
  <si>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</si>
  <si>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</si>
  <si>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</si>
  <si>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</si>
  <si>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</si>
  <si>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</si>
  <si>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</si>
  <si>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</si>
  <si>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</si>
  <si>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</si>
  <si>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</si>
  <si>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</si>
  <si>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</si>
  <si>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</si>
  <si>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</si>
  <si>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</si>
  <si>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</si>
  <si>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</si>
  <si>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</si>
  <si>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</si>
  <si>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</si>
  <si>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</si>
  <si>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</si>
  <si>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</si>
  <si>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</si>
  <si>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</si>
  <si>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</si>
  <si>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</si>
  <si>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</si>
  <si>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</si>
  <si>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</si>
  <si>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</si>
  <si>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</si>
  <si>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</si>
  <si>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</si>
  <si>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</si>
  <si>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</si>
  <si>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</si>
  <si>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</si>
  <si>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</si>
  <si>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</si>
  <si>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</si>
  <si>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</si>
  <si>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</si>
  <si>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</si>
  <si>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</si>
  <si>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</si>
  <si>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</si>
  <si>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</si>
  <si>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</si>
  <si>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</si>
  <si>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</si>
  <si>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</si>
  <si>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</si>
  <si>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</si>
  <si>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</si>
  <si>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</si>
  <si>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</si>
  <si>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</si>
  <si>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</si>
  <si>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</si>
  <si>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</si>
  <si>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</si>
  <si>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</si>
  <si>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</si>
  <si>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</si>
  <si>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</si>
  <si>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</si>
  <si>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</si>
  <si>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</si>
  <si>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</si>
  <si>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</si>
  <si>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</si>
  <si>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</si>
  <si>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</si>
  <si>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</si>
  <si>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</si>
  <si>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</si>
  <si>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</si>
  <si>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</si>
  <si>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</si>
  <si>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</si>
  <si>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</si>
  <si>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</si>
  <si>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</si>
  <si>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</si>
  <si>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</si>
  <si>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</si>
  <si>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</si>
  <si>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</si>
  <si>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</si>
  <si>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</si>
  <si>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</si>
  <si>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</si>
  <si>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</si>
  <si>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</si>
  <si>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</si>
  <si>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</si>
  <si>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</si>
  <si>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</si>
  <si>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</si>
  <si>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</si>
  <si>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</si>
  <si>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</si>
  <si>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</si>
  <si>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</si>
  <si>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</si>
  <si>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</si>
  <si>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</si>
  <si>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</si>
  <si>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</si>
  <si>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</si>
  <si>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</si>
  <si>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</si>
  <si>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</si>
  <si>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</si>
  <si>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</si>
  <si>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</si>
  <si>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</si>
  <si>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</si>
  <si>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</si>
  <si>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</si>
  <si>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</si>
  <si>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</si>
  <si>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</si>
  <si>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</si>
  <si>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</si>
  <si>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</si>
  <si>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</si>
  <si>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</si>
  <si>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</si>
  <si>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</si>
  <si>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</si>
  <si>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</si>
  <si>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</si>
  <si>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</si>
  <si>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</si>
  <si>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</si>
  <si>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</si>
  <si>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</si>
  <si>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</si>
  <si>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</si>
  <si>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</si>
  <si>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</si>
  <si>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</si>
  <si>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</si>
  <si>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</si>
  <si>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</si>
  <si>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</si>
  <si>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</si>
  <si>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</si>
  <si>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</si>
  <si>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</si>
  <si>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</si>
  <si>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</si>
  <si>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</si>
  <si>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</si>
  <si>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</si>
  <si>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</si>
  <si>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</si>
  <si>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</si>
  <si>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</si>
  <si>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</si>
  <si>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</si>
  <si>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</si>
  <si>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</si>
  <si>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</si>
  <si>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</si>
  <si>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</si>
  <si>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</si>
  <si>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</si>
  <si>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</si>
  <si>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</si>
  <si>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</si>
  <si>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</si>
  <si>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</si>
  <si>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</si>
  <si>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</si>
  <si>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</si>
  <si>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</si>
  <si>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</si>
  <si>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</si>
  <si>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</si>
  <si>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</si>
  <si>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</si>
  <si>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</si>
  <si>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</si>
  <si>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</si>
  <si>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</si>
  <si>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</si>
  <si>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</si>
  <si>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</si>
  <si>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</si>
  <si>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</si>
  <si>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</si>
  <si>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</si>
  <si>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</si>
  <si>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</si>
  <si>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</si>
  <si>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</si>
  <si>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</si>
  <si>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</si>
  <si>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</si>
  <si>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</si>
  <si>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</si>
  <si>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</si>
  <si>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</si>
  <si>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</si>
  <si>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</si>
  <si>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</si>
  <si>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</si>
  <si>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</si>
  <si>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</si>
  <si>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</si>
  <si>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</si>
  <si>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</si>
  <si>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</si>
  <si>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</si>
  <si>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</si>
  <si>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</si>
  <si>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</si>
  <si>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</si>
  <si>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</si>
  <si>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</si>
  <si>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</si>
  <si>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</si>
  <si>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</si>
  <si>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</si>
  <si>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</si>
  <si>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</si>
  <si>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</si>
  <si>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</si>
  <si>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</si>
  <si>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</si>
  <si>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</si>
  <si>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</si>
  <si>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</si>
  <si>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</si>
  <si>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</si>
  <si>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</si>
  <si>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</si>
  <si>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</si>
  <si>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</si>
  <si>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</si>
  <si>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</si>
  <si>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</si>
  <si>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</si>
  <si>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</si>
  <si>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</si>
  <si>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</si>
  <si>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</si>
  <si>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</si>
  <si>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</si>
  <si>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</si>
  <si>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</si>
  <si>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</si>
  <si>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</si>
  <si>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</si>
  <si>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</si>
  <si>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</si>
  <si>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</si>
  <si>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</si>
  <si>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</si>
  <si>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</si>
  <si>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</si>
  <si>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</si>
  <si>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</si>
  <si>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</si>
  <si>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</si>
  <si>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</si>
  <si>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</si>
  <si>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</si>
  <si>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</si>
  <si>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</si>
  <si>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</si>
  <si>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</si>
  <si>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</si>
  <si>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</si>
  <si>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</si>
  <si>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</si>
  <si>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</si>
  <si>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</si>
  <si>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</si>
  <si>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</si>
  <si>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</si>
  <si>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</si>
  <si>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</si>
  <si>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</si>
  <si>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</si>
  <si>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</si>
  <si>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</si>
  <si>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</si>
  <si>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</si>
  <si>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</si>
  <si>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</si>
  <si>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</si>
  <si>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</si>
  <si>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</si>
  <si>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</si>
  <si>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</si>
  <si>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</si>
  <si>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</si>
  <si>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</si>
  <si>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</si>
  <si>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</si>
  <si>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</si>
  <si>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</si>
  <si>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</si>
  <si>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</si>
  <si>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</si>
  <si>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</si>
  <si>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</si>
  <si>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</si>
  <si>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</si>
  <si>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</si>
  <si>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</si>
  <si>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</si>
  <si>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</si>
  <si>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</si>
  <si>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</si>
  <si>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</si>
  <si>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</si>
  <si>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</si>
  <si>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</si>
  <si>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</si>
  <si>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</si>
  <si>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</si>
  <si>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</si>
  <si>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</si>
  <si>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</si>
  <si>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</si>
  <si>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</si>
  <si>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</si>
  <si>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</si>
  <si>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</si>
  <si>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</si>
  <si>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</si>
  <si>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</si>
  <si>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</si>
  <si>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</si>
  <si>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</si>
  <si>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</si>
  <si>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</si>
  <si>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</si>
  <si>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</si>
  <si>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</si>
  <si>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</si>
  <si>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</si>
  <si>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</si>
  <si>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</si>
  <si>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</si>
  <si>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</si>
  <si>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</si>
  <si>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</si>
  <si>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</si>
  <si>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</si>
  <si>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</si>
  <si>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</si>
  <si>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</si>
  <si>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</si>
  <si>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</si>
  <si>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</si>
  <si>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</si>
  <si>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</si>
  <si>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</si>
  <si>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</si>
  <si>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</si>
  <si>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</si>
  <si>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</si>
  <si>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</si>
  <si>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</si>
  <si>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</si>
  <si>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</si>
  <si>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</si>
  <si>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</si>
  <si>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</si>
  <si>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</si>
  <si>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</si>
  <si>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</si>
  <si>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</si>
  <si>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</si>
  <si>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</si>
  <si>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</si>
  <si>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</si>
  <si>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</si>
  <si>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</si>
  <si>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</si>
  <si>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</si>
  <si>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</si>
  <si>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</si>
  <si>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</si>
  <si>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</si>
  <si>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</si>
  <si>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</si>
  <si>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</si>
  <si>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</si>
  <si>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</si>
  <si>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</si>
  <si>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</si>
  <si>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</si>
  <si>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</si>
  <si>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</si>
  <si>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</si>
  <si>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</si>
  <si>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</si>
  <si>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</si>
  <si>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</si>
  <si>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</si>
  <si>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</si>
  <si>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</si>
  <si>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</si>
  <si>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</si>
  <si>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</si>
  <si>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</si>
  <si>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</si>
  <si>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</si>
  <si>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</si>
  <si>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</si>
  <si>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</si>
  <si>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</si>
  <si>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</si>
  <si>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</si>
  <si>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</si>
  <si>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</si>
  <si>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</si>
  <si>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</si>
  <si>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</si>
  <si>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</si>
  <si>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</si>
  <si>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</si>
  <si>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</si>
  <si>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</si>
  <si>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</si>
  <si>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</si>
  <si>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</si>
  <si>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</si>
  <si>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</si>
  <si>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</si>
  <si>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</si>
  <si>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</si>
  <si>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</si>
  <si>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</si>
  <si>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</si>
  <si>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</si>
  <si>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</si>
  <si>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</si>
  <si>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</si>
  <si>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</si>
  <si>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</si>
  <si>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</si>
  <si>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</si>
  <si>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</si>
  <si>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</si>
  <si>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</si>
  <si>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</si>
  <si>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</si>
  <si>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</si>
  <si>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</si>
  <si>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</si>
  <si>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</si>
  <si>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</si>
  <si>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</si>
  <si>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</si>
  <si>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</si>
  <si>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</si>
  <si>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</si>
  <si>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</si>
  <si>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</si>
  <si>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</si>
  <si>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</si>
  <si>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</si>
  <si>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</si>
  <si>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</si>
  <si>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</si>
  <si>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</si>
  <si>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</si>
  <si>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</si>
  <si>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</si>
  <si>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</si>
  <si>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</si>
  <si>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</si>
  <si>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</si>
  <si>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</si>
  <si>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</si>
  <si>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</si>
  <si>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</si>
  <si>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</si>
  <si>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</si>
  <si>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</si>
  <si>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</si>
  <si>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</si>
  <si>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</si>
  <si>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</si>
  <si>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</si>
  <si>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</si>
  <si>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</si>
  <si>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</si>
  <si>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</si>
  <si>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</si>
  <si>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</si>
  <si>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</si>
  <si>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</si>
  <si>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</si>
  <si>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</si>
  <si>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</si>
  <si>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</si>
  <si>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</si>
  <si>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</si>
  <si>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</si>
  <si>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</si>
  <si>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</si>
  <si>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</si>
  <si>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</si>
  <si>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</si>
  <si>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</si>
  <si>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</si>
  <si>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</si>
  <si>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</si>
  <si>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</si>
  <si>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</si>
  <si>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</si>
  <si>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</si>
  <si>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</si>
  <si>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</si>
  <si>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</si>
  <si>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</si>
  <si>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</si>
  <si>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</si>
  <si>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</si>
  <si>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</si>
  <si>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</si>
  <si>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</si>
  <si>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</si>
  <si>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</si>
  <si>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</si>
  <si>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</si>
  <si>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</si>
  <si>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</si>
  <si>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</si>
  <si>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</si>
  <si>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</si>
  <si>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</si>
  <si>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</si>
  <si>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</si>
  <si>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</si>
  <si>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</si>
  <si>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</si>
  <si>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</si>
  <si>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</si>
  <si>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</si>
  <si>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</si>
  <si>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</si>
  <si>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</si>
  <si>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</si>
  <si>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</si>
  <si>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</si>
  <si>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</si>
  <si>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</si>
  <si>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</si>
  <si>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</si>
  <si>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</si>
  <si>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</si>
  <si>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</si>
  <si>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</si>
  <si>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</si>
  <si>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</si>
  <si>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</si>
  <si>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</si>
  <si>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</si>
  <si>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</si>
  <si>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</si>
  <si>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</si>
  <si>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</si>
  <si>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</si>
  <si>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</si>
  <si>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</si>
  <si>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</si>
  <si>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</si>
  <si>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</si>
  <si>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</si>
  <si>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</si>
  <si>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</si>
  <si>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</si>
  <si>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</si>
  <si>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</si>
  <si>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</si>
  <si>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</si>
  <si>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</si>
  <si>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</si>
  <si>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</si>
  <si>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</si>
  <si>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</si>
  <si>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</si>
  <si>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</si>
  <si>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</si>
  <si>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</si>
  <si>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</si>
  <si>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</si>
  <si>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</si>
  <si>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</si>
  <si>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</si>
  <si>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</si>
  <si>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</si>
  <si>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</si>
  <si>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</si>
  <si>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</si>
  <si>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</si>
  <si>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</si>
  <si>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</si>
  <si>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</si>
  <si>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</si>
  <si>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</si>
  <si>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</si>
  <si>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</si>
  <si>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</si>
  <si>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</si>
  <si>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</si>
  <si>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</si>
  <si>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</si>
  <si>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</si>
  <si>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</si>
  <si>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</si>
  <si>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</si>
  <si>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</si>
  <si>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</si>
  <si>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</si>
  <si>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</si>
  <si>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</si>
  <si>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</si>
  <si>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</si>
  <si>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</si>
  <si>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</si>
  <si>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</si>
  <si>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</si>
  <si>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</si>
  <si>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</si>
  <si>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</si>
  <si>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</si>
  <si>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</si>
  <si>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</si>
  <si>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</si>
  <si>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</si>
  <si>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</si>
  <si>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</si>
  <si>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</si>
  <si>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</si>
  <si>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</si>
  <si>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</si>
  <si>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</si>
  <si>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</si>
  <si>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</si>
  <si>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</si>
  <si>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</si>
  <si>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</si>
  <si>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</si>
  <si>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</si>
  <si>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</si>
  <si>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</si>
  <si>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</si>
  <si>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</si>
  <si>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</si>
  <si>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</si>
  <si>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</si>
  <si>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</si>
  <si>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</si>
  <si>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</si>
  <si>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</si>
  <si>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</si>
  <si>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</si>
  <si>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</si>
  <si>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</si>
  <si>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</si>
  <si>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</si>
  <si>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</si>
  <si>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</si>
  <si>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</si>
  <si>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</si>
  <si>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</si>
  <si>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</si>
  <si>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</si>
  <si>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</si>
  <si>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</si>
  <si>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</si>
  <si>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</si>
  <si>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</si>
  <si>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</si>
  <si>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</si>
  <si>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</si>
  <si>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</si>
  <si>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</si>
  <si>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</si>
  <si>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</si>
  <si>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</si>
  <si>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</si>
  <si>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</si>
  <si>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</si>
  <si>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</si>
  <si>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</si>
  <si>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</si>
  <si>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</si>
  <si>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</si>
  <si>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</si>
  <si>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</si>
  <si>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</si>
  <si>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</si>
  <si>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</si>
  <si>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</si>
  <si>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</si>
  <si>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</si>
  <si>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</si>
  <si>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</si>
  <si>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</si>
  <si>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</si>
  <si>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</si>
  <si>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</si>
  <si>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</si>
  <si>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</si>
  <si>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</si>
  <si>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</si>
  <si>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</si>
  <si>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</si>
  <si>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</si>
  <si>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</si>
  <si>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</si>
  <si>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</si>
  <si>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</si>
  <si>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</si>
  <si>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</si>
  <si>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</si>
  <si>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</si>
  <si>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</si>
  <si>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</si>
  <si>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</si>
  <si>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</si>
  <si>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</si>
  <si>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</si>
  <si>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</si>
  <si>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</si>
  <si>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</si>
  <si>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</si>
  <si>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</si>
  <si>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</si>
  <si>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</si>
  <si>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</si>
  <si>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</si>
  <si>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</si>
  <si>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</si>
  <si>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</si>
  <si>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</si>
  <si>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</si>
  <si>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</si>
  <si>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</si>
  <si>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</si>
  <si>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</si>
  <si>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</si>
  <si>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</si>
  <si>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</si>
  <si>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</si>
  <si>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</si>
  <si>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</si>
  <si>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</si>
  <si>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</si>
  <si>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</si>
  <si>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</si>
  <si>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</si>
  <si>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</si>
  <si>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</si>
  <si>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</si>
  <si>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</si>
  <si>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</si>
  <si>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</si>
  <si>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</si>
  <si>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</si>
  <si>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</si>
  <si>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</si>
  <si>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</si>
  <si>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</si>
  <si>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</si>
  <si>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</si>
  <si>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</si>
  <si>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</si>
  <si>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</si>
  <si>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</si>
  <si>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</si>
  <si>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</si>
  <si>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</si>
  <si>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</si>
  <si>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</si>
  <si>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</si>
  <si>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</si>
  <si>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</si>
  <si>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</si>
  <si>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</si>
  <si>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</si>
  <si>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</si>
  <si>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</si>
  <si>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</si>
  <si>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</si>
  <si>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</si>
  <si>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</si>
  <si>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</si>
  <si>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</si>
  <si>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</si>
  <si>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</si>
  <si>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</si>
  <si>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</si>
  <si>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</si>
  <si>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</si>
  <si>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</si>
  <si>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</si>
  <si>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</si>
  <si>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</si>
  <si>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</si>
  <si>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</si>
  <si>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</si>
  <si>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</si>
  <si>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</si>
  <si>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</si>
  <si>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</si>
  <si>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</si>
  <si>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</si>
  <si>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</si>
  <si>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</si>
  <si>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</si>
  <si>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</si>
  <si>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</si>
  <si>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</si>
  <si>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</si>
  <si>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</si>
  <si>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</si>
  <si>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</si>
  <si>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</si>
  <si>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</si>
  <si>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</si>
  <si>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</si>
  <si>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</si>
  <si>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</si>
  <si>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</si>
  <si>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</si>
  <si>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</si>
  <si>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</si>
  <si>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</si>
  <si>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</si>
  <si>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</si>
  <si>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</si>
  <si>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</si>
  <si>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</si>
  <si>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</si>
  <si>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</si>
  <si>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</si>
  <si>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</si>
  <si>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</si>
  <si>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</si>
  <si>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</si>
  <si>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</si>
  <si>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</si>
  <si>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</si>
  <si>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</si>
  <si>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</si>
  <si>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</si>
  <si>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</si>
  <si>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</si>
  <si>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</si>
  <si>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</si>
  <si>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</si>
  <si>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</si>
  <si>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</si>
  <si>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</si>
  <si>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</si>
  <si>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</si>
  <si>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</si>
  <si>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</si>
  <si>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</si>
  <si>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</si>
  <si>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</si>
  <si>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</si>
  <si>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</si>
  <si>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</si>
  <si>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</si>
  <si>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</si>
  <si>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</si>
  <si>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</si>
  <si>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</si>
  <si>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</si>
  <si>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</si>
  <si>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</si>
  <si>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</si>
  <si>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</si>
  <si>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</si>
  <si>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</si>
  <si>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</si>
  <si>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</si>
  <si>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</si>
  <si>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</si>
  <si>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</si>
  <si>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</si>
  <si>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</si>
  <si>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</si>
  <si>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</si>
  <si>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</si>
  <si>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</si>
  <si>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</si>
  <si>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</si>
  <si>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</si>
  <si>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</si>
  <si>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</si>
  <si>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</si>
  <si>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</si>
  <si>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</si>
  <si>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</si>
  <si>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</si>
  <si>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</si>
  <si>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</si>
  <si>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</si>
  <si>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</si>
  <si>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</si>
  <si>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</si>
  <si>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</si>
  <si>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</si>
  <si>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</si>
  <si>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</si>
  <si>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</si>
  <si>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</si>
  <si>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</si>
  <si>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</si>
  <si>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</si>
  <si>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</si>
  <si>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</si>
  <si>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</si>
  <si>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</si>
  <si>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</si>
  <si>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</si>
  <si>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</si>
  <si>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</si>
  <si>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</si>
  <si>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</si>
  <si>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</si>
  <si>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</si>
  <si>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</si>
  <si>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</si>
  <si>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</si>
  <si>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</si>
  <si>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</si>
  <si>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</si>
  <si>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</si>
  <si>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</si>
  <si>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</si>
  <si>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</si>
  <si>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</si>
  <si>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</si>
  <si>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</si>
  <si>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</si>
  <si>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</si>
  <si>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</si>
  <si>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</si>
  <si>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</si>
  <si>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</si>
  <si>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</si>
  <si>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</si>
  <si>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</si>
  <si>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</si>
  <si>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</si>
  <si>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</si>
  <si>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</si>
  <si>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</si>
  <si>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</si>
  <si>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</si>
  <si>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</si>
  <si>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</si>
  <si>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</si>
  <si>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</si>
  <si>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</si>
  <si>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</si>
  <si>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</si>
  <si>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</si>
  <si>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</si>
  <si>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</si>
  <si>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</si>
  <si>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</si>
  <si>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</si>
  <si>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</si>
  <si>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</si>
  <si>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</si>
  <si>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</si>
  <si>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</si>
  <si>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</si>
  <si>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</si>
  <si>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</si>
  <si>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</si>
  <si>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</si>
  <si>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</si>
  <si>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</si>
  <si>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</si>
  <si>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</si>
  <si>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</si>
  <si>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</si>
  <si>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</si>
  <si>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</si>
  <si>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</si>
  <si>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</si>
  <si>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</si>
  <si>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</si>
  <si>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</si>
  <si>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</si>
  <si>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</si>
  <si>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</si>
  <si>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</si>
  <si>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</si>
  <si>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</si>
  <si>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</si>
  <si>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</si>
  <si>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</si>
  <si>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</si>
  <si>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</si>
  <si>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</si>
  <si>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</si>
  <si>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</si>
  <si>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</si>
  <si>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</si>
  <si>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</si>
  <si>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</si>
  <si>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</si>
  <si>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</si>
  <si>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</si>
  <si>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</si>
  <si>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</si>
  <si>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</si>
  <si>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</si>
  <si>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</si>
  <si>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</si>
  <si>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</si>
  <si>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</si>
  <si>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</si>
  <si>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</si>
  <si>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</si>
  <si>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</si>
  <si>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</si>
  <si>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</si>
  <si>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</si>
  <si>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</si>
  <si>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</si>
  <si>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</si>
  <si>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</si>
  <si>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</si>
  <si>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</si>
  <si>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</si>
  <si>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</si>
  <si>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</si>
  <si>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</si>
  <si>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</si>
  <si>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</si>
  <si>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</si>
  <si>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</si>
  <si>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</si>
  <si>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</si>
  <si>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</si>
  <si>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</si>
  <si>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</si>
  <si>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</si>
  <si>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</si>
  <si>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</si>
  <si>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</si>
  <si>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</si>
  <si>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</si>
  <si>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</si>
  <si>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</si>
  <si>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</si>
  <si>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</si>
  <si>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</si>
  <si>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</si>
  <si>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</si>
  <si>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</si>
  <si>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</si>
  <si>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</si>
  <si>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</si>
  <si>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</si>
  <si>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</si>
  <si>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</si>
  <si>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</si>
  <si>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</si>
  <si>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</si>
  <si>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</si>
  <si>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</si>
  <si>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</si>
  <si>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</si>
  <si>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</si>
  <si>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</si>
  <si>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</si>
  <si>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</si>
  <si>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</si>
  <si>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</si>
  <si>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</si>
  <si>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</si>
  <si>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</si>
  <si>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</si>
  <si>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</si>
  <si>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</si>
  <si>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</si>
  <si>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</si>
  <si>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</si>
  <si>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</si>
  <si>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</si>
  <si>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</si>
  <si>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</si>
  <si>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</si>
  <si>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</si>
  <si>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</si>
  <si>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</si>
  <si>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</si>
  <si>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</si>
  <si>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</si>
  <si>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</si>
  <si>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</si>
  <si>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</si>
  <si>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</si>
  <si>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</si>
  <si>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</si>
  <si>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</si>
  <si>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</si>
  <si>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</si>
  <si>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</si>
  <si>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</si>
  <si>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</si>
  <si>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</si>
  <si>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</si>
  <si>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</si>
  <si>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</si>
  <si>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</si>
  <si>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</si>
  <si>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</si>
  <si>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</si>
  <si>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</si>
  <si>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</si>
  <si>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</si>
  <si>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</si>
  <si>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</si>
  <si>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</si>
  <si>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</si>
  <si>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</si>
  <si>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</si>
  <si>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</si>
  <si>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</si>
  <si>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</si>
  <si>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</si>
  <si>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</si>
  <si>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</si>
  <si>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</si>
  <si>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</si>
  <si>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</si>
  <si>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</si>
  <si>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</si>
  <si>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</si>
  <si>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</si>
  <si>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</si>
  <si>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</si>
  <si>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</si>
  <si>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</si>
  <si>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</si>
  <si>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</si>
  <si>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</si>
  <si>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</si>
  <si>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</si>
  <si>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</si>
  <si>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</si>
  <si>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</si>
  <si>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</si>
  <si>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</si>
  <si>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</si>
  <si>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</si>
  <si>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</si>
  <si>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</si>
  <si>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</si>
  <si>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</si>
  <si>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</si>
  <si>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</si>
  <si>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</si>
  <si>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</si>
  <si>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</si>
  <si>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</si>
  <si>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</si>
  <si>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</si>
  <si>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</si>
  <si>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</si>
  <si>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</si>
  <si>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</si>
  <si>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</si>
  <si>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</si>
  <si>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</si>
  <si>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</si>
  <si>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</si>
  <si>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</si>
  <si>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</si>
  <si>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</si>
  <si>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</si>
  <si>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</si>
  <si>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</si>
  <si>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</si>
  <si>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</si>
  <si>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</si>
  <si>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</si>
  <si>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</si>
  <si>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</si>
  <si>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</si>
  <si>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</si>
  <si>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</si>
  <si>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</si>
  <si>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</si>
  <si>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</si>
  <si>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</si>
  <si>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</si>
  <si>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</si>
  <si>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</si>
  <si>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</si>
  <si>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</si>
  <si>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</si>
  <si>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</si>
  <si>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</si>
  <si>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</si>
  <si>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</si>
  <si>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</si>
  <si>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</si>
  <si>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</si>
  <si>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</si>
  <si>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</si>
  <si>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</si>
  <si>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</si>
  <si>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</si>
  <si>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</si>
  <si>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</si>
  <si>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</si>
  <si>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</si>
  <si>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</si>
  <si>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</si>
  <si>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</si>
  <si>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</si>
  <si>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</si>
  <si>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</si>
  <si>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</si>
  <si>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</si>
  <si>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</si>
  <si>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</si>
  <si>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</si>
  <si>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</si>
  <si>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</si>
  <si>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</si>
  <si>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</si>
  <si>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</si>
  <si>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</si>
  <si>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</si>
  <si>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</si>
  <si>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</si>
  <si>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</si>
  <si>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</si>
  <si>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</si>
  <si>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</si>
  <si>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</si>
  <si>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</si>
  <si>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</si>
  <si>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</si>
  <si>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</si>
  <si>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</si>
  <si>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</si>
  <si>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</si>
  <si>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</si>
  <si>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</si>
  <si>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</si>
  <si>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</si>
  <si>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</si>
  <si>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</si>
  <si>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</si>
  <si>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</si>
  <si>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</si>
  <si>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</si>
  <si>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</si>
  <si>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</si>
  <si>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</si>
  <si>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</si>
  <si>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</si>
  <si>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</si>
  <si>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</si>
  <si>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</si>
  <si>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</si>
  <si>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</si>
  <si>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</si>
  <si>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</si>
  <si>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</si>
  <si>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</si>
  <si>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</si>
  <si>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</si>
  <si>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</si>
  <si>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</si>
  <si>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</si>
  <si>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</si>
  <si>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</si>
  <si>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</si>
  <si>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</si>
  <si>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</si>
  <si>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</si>
  <si>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</si>
  <si>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</si>
  <si>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</si>
  <si>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</si>
  <si>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</si>
  <si>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</si>
  <si>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</si>
  <si>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</si>
  <si>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</si>
  <si>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</si>
  <si>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</si>
  <si>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</si>
  <si>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</si>
  <si>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</si>
  <si>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</si>
  <si>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</si>
  <si>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</si>
  <si>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</si>
  <si>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</si>
  <si>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</si>
  <si>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</si>
  <si>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</si>
  <si>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</si>
  <si>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</si>
  <si>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</si>
  <si>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</si>
  <si>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</si>
  <si>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</si>
  <si>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</si>
  <si>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</si>
  <si>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</si>
  <si>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</si>
  <si>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</si>
  <si>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</si>
  <si>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</si>
  <si>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</si>
  <si>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</si>
  <si>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</si>
  <si>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</si>
  <si>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</si>
  <si>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</si>
  <si>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</si>
  <si>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</si>
  <si>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</si>
  <si>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</si>
  <si>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</si>
  <si>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</si>
  <si>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</si>
  <si>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</si>
  <si>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</si>
  <si>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</si>
  <si>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</si>
  <si>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</si>
  <si>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</si>
  <si>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</si>
  <si>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</si>
  <si>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</si>
  <si>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</si>
  <si>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</si>
  <si>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</si>
  <si>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</si>
  <si>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</si>
  <si>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</si>
  <si>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</si>
  <si>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</si>
  <si>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</si>
  <si>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</si>
  <si>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</si>
  <si>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</si>
  <si>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</si>
  <si>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</si>
  <si>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</si>
  <si>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</si>
  <si>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</si>
  <si>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</si>
  <si>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</si>
  <si>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</si>
  <si>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</si>
  <si>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</si>
  <si>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</si>
  <si>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</si>
  <si>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</si>
  <si>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</si>
  <si>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</si>
  <si>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</si>
  <si>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</si>
  <si>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</si>
  <si>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</si>
  <si>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</si>
  <si>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</si>
  <si>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</si>
  <si>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</si>
  <si>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</si>
  <si>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</si>
  <si>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</si>
  <si>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</si>
  <si>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</si>
  <si>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</si>
  <si>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</si>
  <si>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</si>
  <si>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</si>
  <si>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</si>
  <si>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</si>
  <si>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</si>
  <si>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</si>
  <si>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</si>
  <si>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</si>
  <si>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</si>
  <si>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</si>
  <si>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</si>
  <si>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</si>
  <si>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</si>
  <si>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</si>
  <si>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</si>
  <si>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</si>
  <si>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</si>
  <si>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</si>
  <si>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</si>
  <si>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</si>
  <si>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</si>
  <si>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</si>
  <si>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</si>
  <si>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</si>
  <si>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</si>
  <si>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</si>
  <si>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</si>
  <si>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</si>
  <si>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</si>
  <si>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</si>
  <si>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</si>
  <si>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</si>
  <si>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</si>
  <si>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</si>
  <si>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</si>
  <si>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</si>
  <si>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</si>
  <si>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</si>
  <si>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</si>
  <si>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</si>
  <si>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</si>
  <si>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</si>
  <si>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</si>
  <si>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</si>
  <si>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</si>
  <si>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</si>
  <si>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</si>
  <si>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</si>
  <si>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</si>
  <si>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</si>
  <si>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</si>
  <si>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</si>
  <si>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</si>
  <si>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</si>
  <si>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</si>
  <si>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</si>
  <si>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</si>
  <si>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</si>
  <si>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</si>
  <si>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</si>
  <si>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</si>
  <si>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</si>
  <si>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</si>
  <si>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</si>
  <si>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</si>
  <si>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</si>
  <si>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</si>
  <si>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</si>
  <si>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</si>
  <si>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</si>
  <si>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</si>
  <si>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</si>
  <si>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</si>
  <si>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</si>
  <si>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</si>
  <si>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</si>
  <si>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</si>
  <si>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</si>
  <si>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</si>
  <si>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</si>
  <si>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</si>
  <si>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</si>
  <si>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</si>
  <si>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</si>
  <si>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</si>
  <si>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</si>
  <si>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</si>
  <si>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</si>
  <si>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</si>
  <si>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</si>
  <si>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</si>
  <si>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</si>
  <si>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</si>
  <si>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</si>
  <si>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</si>
  <si>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</si>
  <si>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</si>
  <si>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</si>
  <si>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</si>
  <si>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</si>
  <si>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</si>
  <si>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</si>
  <si>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</si>
  <si>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</si>
  <si>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</si>
  <si>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</si>
  <si>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</si>
  <si>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</si>
  <si>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</si>
  <si>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</si>
  <si>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</si>
  <si>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</si>
  <si>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</si>
  <si>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</si>
  <si>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</si>
  <si>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</si>
  <si>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</si>
  <si>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</si>
  <si>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</si>
  <si>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</si>
  <si>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</si>
  <si>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</si>
  <si>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</si>
  <si>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</si>
  <si>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</si>
  <si>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</si>
  <si>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</si>
  <si>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</si>
  <si>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</si>
  <si>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</si>
  <si>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</si>
  <si>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</si>
  <si>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</si>
  <si>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</si>
  <si>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</si>
  <si>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</si>
  <si>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</si>
  <si>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</si>
  <si>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</si>
  <si>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</si>
  <si>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</si>
  <si>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</si>
  <si>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</si>
  <si>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</si>
  <si>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</si>
  <si>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</si>
  <si>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</si>
  <si>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</si>
  <si>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</si>
  <si>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</si>
  <si>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</si>
  <si>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</si>
  <si>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</si>
  <si>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</si>
  <si>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</si>
  <si>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</si>
  <si>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</si>
  <si>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</si>
  <si>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</si>
  <si>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</si>
  <si>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</si>
  <si>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</si>
  <si>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</si>
  <si>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</si>
  <si>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</si>
  <si>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</si>
  <si>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</si>
  <si>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</si>
  <si>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</si>
  <si>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</si>
  <si>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</si>
  <si>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</si>
  <si>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</si>
  <si>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</si>
  <si>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</si>
  <si>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</si>
  <si>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</si>
  <si>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</si>
  <si>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</si>
  <si>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</si>
  <si>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</si>
  <si>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</si>
  <si>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</si>
  <si>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</si>
  <si>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</si>
  <si>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</si>
  <si>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</si>
  <si>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</si>
  <si>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</si>
  <si>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</si>
  <si>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</si>
  <si>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</si>
  <si>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</si>
  <si>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</si>
  <si>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</si>
  <si>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</si>
  <si>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</si>
  <si>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</si>
  <si>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</si>
  <si>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</si>
  <si>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</si>
  <si>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</si>
  <si>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</si>
  <si>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</si>
  <si>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</si>
  <si>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</si>
  <si>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</si>
  <si>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</si>
  <si>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</si>
  <si>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</si>
  <si>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</si>
  <si>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</si>
  <si>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</si>
  <si>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</si>
  <si>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</si>
  <si>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</si>
  <si>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</si>
  <si>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</si>
  <si>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</si>
  <si>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</si>
  <si>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</si>
  <si>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</si>
  <si>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</si>
  <si>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</si>
  <si>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</si>
  <si>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</si>
  <si>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</si>
  <si>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</si>
  <si>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</si>
  <si>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</si>
  <si>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</si>
  <si>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</si>
  <si>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</si>
  <si>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</si>
  <si>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</si>
  <si>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</si>
  <si>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</si>
  <si>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</si>
  <si>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</si>
  <si>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</si>
  <si>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</si>
  <si>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</si>
  <si>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</si>
  <si>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</si>
  <si>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</si>
  <si>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</si>
  <si>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</si>
  <si>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</si>
  <si>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</si>
  <si>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</si>
  <si>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</si>
  <si>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</si>
  <si>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</si>
  <si>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</si>
  <si>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</si>
  <si>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</si>
  <si>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</si>
  <si>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</si>
  <si>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</si>
  <si>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</si>
  <si>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</si>
  <si>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</si>
  <si>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</si>
  <si>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</si>
  <si>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</si>
  <si>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</si>
  <si>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</si>
  <si>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</si>
  <si>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</si>
  <si>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</si>
  <si>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</si>
  <si>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</si>
  <si>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</si>
  <si>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</si>
  <si>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</si>
  <si>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</si>
  <si>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</si>
  <si>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</si>
  <si>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</si>
  <si>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</si>
  <si>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</si>
  <si>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</si>
  <si>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</si>
  <si>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</si>
  <si>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</si>
  <si>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</si>
  <si>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</si>
  <si>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</si>
  <si>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</si>
  <si>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</si>
  <si>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Count of outcome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</si>
  <si>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</si>
  <si>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</si>
  <si>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</si>
  <si>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</si>
  <si>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</si>
  <si>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</si>
  <si>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</si>
  <si>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</si>
  <si>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</si>
  <si>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</si>
  <si>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</si>
  <si>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(Multiple Items)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</si>
  <si>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</si>
  <si>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</si>
  <si>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</si>
  <si>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</si>
  <si>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</si>
  <si>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</si>
  <si>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</si>
  <si>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</si>
  <si>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</si>
  <si>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</si>
  <si>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</si>
  <si>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</si>
  <si>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</si>
  <si>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</si>
  <si>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</si>
  <si>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</si>
  <si>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</si>
  <si>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</si>
  <si>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</si>
  <si>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</si>
  <si>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</si>
  <si>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</si>
  <si>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</si>
  <si>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</si>
  <si>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</si>
  <si>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</si>
  <si>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</si>
  <si>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</si>
  <si>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</si>
  <si>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</si>
  <si>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</si>
  <si>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</si>
  <si>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</si>
  <si>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</si>
  <si>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</si>
  <si>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</si>
  <si>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</si>
  <si>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</si>
  <si>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</si>
  <si>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</si>
  <si>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</si>
  <si>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</si>
  <si>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</si>
  <si>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</si>
  <si>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</si>
  <si>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</si>
  <si>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</si>
  <si>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</si>
  <si>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</si>
  <si>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</si>
  <si>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</si>
  <si>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</si>
  <si>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</si>
  <si>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</si>
  <si>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</si>
  <si>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</si>
  <si>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</si>
  <si>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</si>
  <si>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</si>
  <si>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for Successful Campaigns</t>
  </si>
  <si>
    <t>Number of Backers for Unsuccessful Campaigns</t>
  </si>
  <si>
    <t>Mean Successful</t>
  </si>
  <si>
    <t>Mean Unsuccessful</t>
  </si>
  <si>
    <t>Median Successful</t>
  </si>
  <si>
    <t>Median Unsuccessful</t>
  </si>
  <si>
    <t>Min Successful</t>
  </si>
  <si>
    <t>Min Unsuccessful</t>
  </si>
  <si>
    <t>Max Successful</t>
  </si>
  <si>
    <t>Max Unsuccessful</t>
  </si>
  <si>
    <t>S. Dev Successful</t>
  </si>
  <si>
    <t>S. Dev Unsuccessful</t>
  </si>
  <si>
    <t>Var Successful</t>
  </si>
  <si>
    <t>Var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</si>
</sst>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9" fontId="0" fillId="0" borderId="0" xfId="0" applyNumberFormat="1"/>
    <xf numFmtId="0" fontId="0" fillId="33" borderId="0" xfId="0" applyFill="1"/>
    <xf numFmtId="0" fontId="18" fillId="33" borderId="0" xfId="0" applyFont="1" applyFill="1"/>
    <xf numFmtId="0" fontId="16" fillId="33" borderId="0" xfId="0" applyFont="1" applyFill="1"/>
    <xf numFmtId="0" fontId="0" fillId="34" borderId="0" xfId="0" applyFill="1"/>
    <xf numFmtId="0" fontId="18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4-A546-AD5F-71264A70010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4-A546-AD5F-71264A70010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4-A546-AD5F-71264A70010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D4-A546-AD5F-71264A70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13420351"/>
        <c:axId val="1520002143"/>
      </c:barChart>
      <c:catAx>
        <c:axId val="131342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02143"/>
        <c:crosses val="autoZero"/>
        <c:auto val="1"/>
        <c:lblAlgn val="ctr"/>
        <c:lblOffset val="100"/>
        <c:noMultiLvlLbl val="0"/>
      </c:catAx>
      <c:valAx>
        <c:axId val="15200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2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5-2F46-9B6A-74DD220BEC6B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5-2F46-9B6A-74DD220BEC6B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05-2F46-9B6A-74DD220BEC6B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05-2F46-9B6A-74DD220BE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23363023"/>
        <c:axId val="1290769807"/>
      </c:barChart>
      <c:catAx>
        <c:axId val="152336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69807"/>
        <c:crosses val="autoZero"/>
        <c:auto val="1"/>
        <c:lblAlgn val="ctr"/>
        <c:lblOffset val="100"/>
        <c:noMultiLvlLbl val="0"/>
      </c:catAx>
      <c:valAx>
        <c:axId val="129076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36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4-304A-8659-2DD0768487E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4-304A-8659-2DD0768487EC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4-304A-8659-2DD0768487EC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44-304A-8659-2DD076848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396975"/>
        <c:axId val="1523397375"/>
      </c:lineChart>
      <c:catAx>
        <c:axId val="152339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397375"/>
        <c:crosses val="autoZero"/>
        <c:auto val="1"/>
        <c:lblAlgn val="ctr"/>
        <c:lblOffset val="100"/>
        <c:noMultiLvlLbl val="0"/>
      </c:catAx>
      <c:valAx>
        <c:axId val="15233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39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3-5C42-AB1F-6D2AEE77F4B1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3-5C42-AB1F-6D2AEE77F4B1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3-5C42-AB1F-6D2AEE77F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536975"/>
        <c:axId val="1310940591"/>
      </c:lineChart>
      <c:catAx>
        <c:axId val="151953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940591"/>
        <c:crosses val="autoZero"/>
        <c:auto val="1"/>
        <c:lblAlgn val="ctr"/>
        <c:lblOffset val="100"/>
        <c:noMultiLvlLbl val="0"/>
      </c:catAx>
      <c:valAx>
        <c:axId val="13109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3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15</xdr:row>
      <xdr:rowOff>69850</xdr:rowOff>
    </xdr:from>
    <xdr:to>
      <xdr:col>10</xdr:col>
      <xdr:colOff>736600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CC2A32-59E9-C947-6485-4A2933E0D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32</xdr:row>
      <xdr:rowOff>6350</xdr:rowOff>
    </xdr:from>
    <xdr:to>
      <xdr:col>8</xdr:col>
      <xdr:colOff>647700</xdr:colOff>
      <xdr:row>52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4F4AE-4A92-2A24-24FD-6EA099D5A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19</xdr:row>
      <xdr:rowOff>44450</xdr:rowOff>
    </xdr:from>
    <xdr:to>
      <xdr:col>7</xdr:col>
      <xdr:colOff>495300</xdr:colOff>
      <xdr:row>40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8D3E3-34E5-5775-EDAC-97EE45835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15</xdr:row>
      <xdr:rowOff>69850</xdr:rowOff>
    </xdr:from>
    <xdr:to>
      <xdr:col>6</xdr:col>
      <xdr:colOff>1130300</xdr:colOff>
      <xdr:row>28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47423-6F50-3C23-ACEE-86B716E3F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14.708208564814" createdVersion="8" refreshedVersion="8" minRefreshableVersion="3" recordCount="1001" xr:uid="{D7B4AAD8-62E7-8A4A-8C03-DFE94FDAA0D0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Average Donation" numFmtId="0">
      <sharedItems containsBlank="1" containsMixedTypes="1" containsNumber="1" minValue="1" maxValue="113.17073170731707"/>
    </cacheField>
    <cacheField name="Percent Funded" numFmtId="0">
      <sharedItems containsString="0" containsBlank="1" containsNumber="1" minValue="0" maxValue="2338.833333333333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14.75385671296" createdVersion="8" refreshedVersion="8" minRefreshableVersion="3" recordCount="1001" xr:uid="{29922254-A355-AF4B-A9D2-F880412B8A6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Average Donation" numFmtId="0">
      <sharedItems containsBlank="1" containsMixedTypes="1" containsNumber="1" minValue="1" maxValue="113.17073170731707"/>
    </cacheField>
    <cacheField name="Percent Funded" numFmtId="0">
      <sharedItems containsString="0" containsBlank="1" containsNumber="1" minValue="0" maxValue="2338.833333333333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e v="#DIV/0!"/>
    <n v="0"/>
    <n v="0"/>
    <x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92.151898734177209"/>
    <n v="1040"/>
    <n v="14560"/>
    <x v="1"/>
    <n v="158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00.01614035087719"/>
    <n v="131.4787822878229"/>
    <n v="142523"/>
    <x v="1"/>
    <n v="1425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103.20833333333333"/>
    <n v="58.976190476190467"/>
    <n v="2477"/>
    <x v="0"/>
    <n v="24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99.339622641509436"/>
    <n v="69.276315789473685"/>
    <n v="5265"/>
    <x v="0"/>
    <n v="53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75.833333333333329"/>
    <n v="173.61842105263159"/>
    <n v="13195"/>
    <x v="1"/>
    <n v="174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60.555555555555557"/>
    <n v="20.961538461538463"/>
    <n v="1090"/>
    <x v="0"/>
    <n v="18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64.93832599118943"/>
    <n v="327.57777777777778"/>
    <n v="14741"/>
    <x v="1"/>
    <n v="227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30.997175141242938"/>
    <n v="19.932788374205266"/>
    <n v="21946"/>
    <x v="2"/>
    <n v="70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72.909090909090907"/>
    <n v="51.741935483870968"/>
    <n v="3208"/>
    <x v="0"/>
    <n v="44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62.9"/>
    <n v="266.11538461538464"/>
    <n v="13838"/>
    <x v="1"/>
    <n v="220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112.22222222222223"/>
    <n v="48.095238095238095"/>
    <n v="3030"/>
    <x v="0"/>
    <n v="27"/>
    <x v="1"/>
    <s v="USD"/>
    <n v="1285045200"/>
    <n v="1285563600"/>
    <b v="0"/>
    <b v="1"/>
    <x v="3"/>
    <x v="3"/>
    <x v="3"/>
  </r>
  <r>
    <n v="12"/>
    <s v="Kim Ltd"/>
    <s v="Assimilated hybrid intranet"/>
    <n v="6300"/>
    <n v="102.34545454545454"/>
    <n v="89.349206349206341"/>
    <n v="5629"/>
    <x v="0"/>
    <n v="5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5.05102040816327"/>
    <n v="245.11904761904765"/>
    <n v="10295"/>
    <x v="1"/>
    <n v="98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94.144999999999996"/>
    <n v="66.769503546099301"/>
    <n v="18829"/>
    <x v="0"/>
    <n v="200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84.986725663716811"/>
    <n v="47.307881773399011"/>
    <n v="38414"/>
    <x v="0"/>
    <n v="452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.41"/>
    <n v="649.47058823529414"/>
    <n v="11041"/>
    <x v="1"/>
    <n v="100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07.96236989591674"/>
    <n v="159.39125295508273"/>
    <n v="134845"/>
    <x v="1"/>
    <n v="1249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45.103703703703701"/>
    <n v="66.912087912087912"/>
    <n v="6089"/>
    <x v="3"/>
    <n v="135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45.001483679525222"/>
    <n v="48.529600000000002"/>
    <n v="30331"/>
    <x v="0"/>
    <n v="674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05.97134670487107"/>
    <n v="112.24279210925646"/>
    <n v="147936"/>
    <x v="1"/>
    <n v="1396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69.055555555555557"/>
    <n v="40.992553191489364"/>
    <n v="38533"/>
    <x v="0"/>
    <n v="558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85.044943820224717"/>
    <n v="128.07106598984771"/>
    <n v="75690"/>
    <x v="1"/>
    <n v="890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05.22535211267606"/>
    <n v="332.04444444444448"/>
    <n v="14942"/>
    <x v="1"/>
    <n v="142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39.003741114852225"/>
    <n v="112.83225108225108"/>
    <n v="104257"/>
    <x v="1"/>
    <n v="2673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73.030674846625772"/>
    <n v="216.43636363636364"/>
    <n v="11904"/>
    <x v="1"/>
    <n v="16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35.009459459459457"/>
    <n v="48.199069767441863"/>
    <n v="51814"/>
    <x v="3"/>
    <n v="1480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06.6"/>
    <n v="79.95"/>
    <n v="1599"/>
    <x v="0"/>
    <n v="15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61.997747747747745"/>
    <n v="105.22553516819573"/>
    <n v="137635"/>
    <x v="1"/>
    <n v="2220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94.000622665006233"/>
    <n v="328.89978213507629"/>
    <n v="150965"/>
    <x v="1"/>
    <n v="1606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12.05426356589147"/>
    <n v="160.61111111111111"/>
    <n v="14455"/>
    <x v="1"/>
    <n v="129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48.008849557522126"/>
    <n v="310"/>
    <n v="10850"/>
    <x v="1"/>
    <n v="2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38.004334633723452"/>
    <n v="86.807920792079202"/>
    <n v="87676"/>
    <x v="0"/>
    <n v="2307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35.000184535892231"/>
    <n v="377.82071713147411"/>
    <n v="189666"/>
    <x v="1"/>
    <n v="5419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85"/>
    <n v="150.80645161290323"/>
    <n v="14025"/>
    <x v="1"/>
    <n v="16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95.993893129770996"/>
    <n v="150.30119521912351"/>
    <n v="188628"/>
    <x v="1"/>
    <n v="1965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68.8125"/>
    <n v="157.28571428571431"/>
    <n v="1101"/>
    <x v="1"/>
    <n v="16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05.97196261682242"/>
    <n v="139.98765432098764"/>
    <n v="11339"/>
    <x v="1"/>
    <n v="10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75.261194029850742"/>
    <n v="325.32258064516128"/>
    <n v="10085"/>
    <x v="1"/>
    <n v="134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7.125"/>
    <n v="50.777777777777779"/>
    <n v="5027"/>
    <x v="0"/>
    <n v="88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75.141414141414145"/>
    <n v="169.06818181818181"/>
    <n v="14878"/>
    <x v="1"/>
    <n v="198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07.42342342342343"/>
    <n v="212.92857142857144"/>
    <n v="11924"/>
    <x v="1"/>
    <n v="111"/>
    <x v="6"/>
    <s v="EUR"/>
    <n v="1346734800"/>
    <n v="1348981200"/>
    <b v="0"/>
    <b v="1"/>
    <x v="1"/>
    <x v="1"/>
    <x v="1"/>
  </r>
  <r>
    <n v="42"/>
    <s v="Werner-Bryant"/>
    <s v="Virtual uniform frame"/>
    <n v="1800"/>
    <n v="35.995495495495497"/>
    <n v="443.94444444444446"/>
    <n v="7991"/>
    <x v="1"/>
    <n v="222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26.998873148744366"/>
    <n v="185.9390243902439"/>
    <n v="167717"/>
    <x v="1"/>
    <n v="6212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7.56122448979592"/>
    <n v="658.8125"/>
    <n v="10541"/>
    <x v="1"/>
    <n v="98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94.375"/>
    <n v="47.684210526315788"/>
    <n v="4530"/>
    <x v="0"/>
    <n v="4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6.163043478260867"/>
    <n v="114.78378378378378"/>
    <n v="4247"/>
    <x v="1"/>
    <n v="92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47.845637583892618"/>
    <n v="475.26666666666665"/>
    <n v="7129"/>
    <x v="1"/>
    <n v="149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53.007815713698065"/>
    <n v="386.97297297297297"/>
    <n v="128862"/>
    <x v="1"/>
    <n v="243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45.059405940594061"/>
    <n v="189.625"/>
    <n v="13653"/>
    <x v="1"/>
    <n v="303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99.006816632583508"/>
    <n v="91.867805186590772"/>
    <n v="145243"/>
    <x v="0"/>
    <n v="1467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32.786666666666669"/>
    <n v="34.152777777777779"/>
    <n v="2459"/>
    <x v="0"/>
    <n v="75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59.119617224880386"/>
    <n v="140.40909090909091"/>
    <n v="12356"/>
    <x v="1"/>
    <n v="209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44.93333333333333"/>
    <n v="89.86666666666666"/>
    <n v="5392"/>
    <x v="0"/>
    <n v="120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89.664122137404576"/>
    <n v="177.96969696969697"/>
    <n v="11746"/>
    <x v="1"/>
    <n v="131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70.079268292682926"/>
    <n v="143.66249999999999"/>
    <n v="11493"/>
    <x v="1"/>
    <n v="164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31.059701492537314"/>
    <n v="215.27586206896552"/>
    <n v="6243"/>
    <x v="1"/>
    <n v="201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29.061611374407583"/>
    <n v="227.11111111111114"/>
    <n v="6132"/>
    <x v="1"/>
    <n v="211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0.0859375"/>
    <n v="275.07142857142861"/>
    <n v="3851"/>
    <x v="1"/>
    <n v="128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84.998125000000002"/>
    <n v="144.37048832271762"/>
    <n v="135997"/>
    <x v="1"/>
    <n v="1600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82.001775410563695"/>
    <n v="92.74598393574297"/>
    <n v="184750"/>
    <x v="0"/>
    <n v="2253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58.040160642570278"/>
    <n v="722.6"/>
    <n v="14452"/>
    <x v="1"/>
    <n v="249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111.4"/>
    <n v="11.851063829787234"/>
    <n v="557"/>
    <x v="0"/>
    <n v="5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71.94736842105263"/>
    <n v="97.642857142857139"/>
    <n v="2734"/>
    <x v="0"/>
    <n v="38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61.038135593220339"/>
    <n v="236.14754098360655"/>
    <n v="14405"/>
    <x v="1"/>
    <n v="236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08.91666666666667"/>
    <n v="45.068965517241381"/>
    <n v="1307"/>
    <x v="0"/>
    <n v="1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29.001722017220171"/>
    <n v="162.38567493112947"/>
    <n v="117892"/>
    <x v="1"/>
    <n v="4065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58.975609756097562"/>
    <n v="254.52631578947367"/>
    <n v="14508"/>
    <x v="1"/>
    <n v="246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11.82352941176471"/>
    <n v="24.063291139240505"/>
    <n v="1901"/>
    <x v="3"/>
    <n v="17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63.995555555555555"/>
    <n v="123.74140625000001"/>
    <n v="158389"/>
    <x v="1"/>
    <n v="247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85.315789473684205"/>
    <n v="108.06666666666666"/>
    <n v="6484"/>
    <x v="1"/>
    <n v="76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74.481481481481481"/>
    <n v="670.33333333333326"/>
    <n v="4022"/>
    <x v="1"/>
    <n v="54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105.14772727272727"/>
    <n v="660.92857142857144"/>
    <n v="9253"/>
    <x v="1"/>
    <n v="88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56.188235294117646"/>
    <n v="122.46153846153847"/>
    <n v="4776"/>
    <x v="1"/>
    <n v="85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85.917647058823533"/>
    <n v="150.57731958762886"/>
    <n v="14606"/>
    <x v="1"/>
    <n v="170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57.00296912114014"/>
    <n v="78.106590724165997"/>
    <n v="95993"/>
    <x v="0"/>
    <n v="168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79.642857142857139"/>
    <n v="46.94736842105263"/>
    <n v="4460"/>
    <x v="0"/>
    <n v="56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41.018181818181816"/>
    <n v="300.8"/>
    <n v="13536"/>
    <x v="1"/>
    <n v="330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8.004773269689736"/>
    <n v="69.598615916955026"/>
    <n v="40228"/>
    <x v="0"/>
    <n v="83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55.212598425196852"/>
    <n v="637.4545454545455"/>
    <n v="7012"/>
    <x v="1"/>
    <n v="127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92.109489051094897"/>
    <n v="225.33928571428569"/>
    <n v="37857"/>
    <x v="1"/>
    <n v="4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83.183333333333337"/>
    <n v="1497.3000000000002"/>
    <n v="14973"/>
    <x v="1"/>
    <n v="180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.996000000000002"/>
    <n v="37.590225563909776"/>
    <n v="39996"/>
    <x v="0"/>
    <n v="100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111.1336898395722"/>
    <n v="132.36942675159236"/>
    <n v="41564"/>
    <x v="1"/>
    <n v="374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90.563380281690144"/>
    <n v="131.22448979591837"/>
    <n v="6430"/>
    <x v="1"/>
    <n v="71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61.108374384236456"/>
    <n v="167.63513513513513"/>
    <n v="12405"/>
    <x v="1"/>
    <n v="203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83.022941970310384"/>
    <n v="61.984886649874063"/>
    <n v="123040"/>
    <x v="0"/>
    <n v="148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10.76106194690266"/>
    <n v="260.75"/>
    <n v="12516"/>
    <x v="1"/>
    <n v="113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9.458333333333329"/>
    <n v="252.58823529411765"/>
    <n v="8588"/>
    <x v="1"/>
    <n v="9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57.849056603773583"/>
    <n v="78.615384615384613"/>
    <n v="6132"/>
    <x v="0"/>
    <n v="106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109.99705449189985"/>
    <n v="48.404406999351913"/>
    <n v="74688"/>
    <x v="0"/>
    <n v="679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103.96586345381526"/>
    <n v="258.875"/>
    <n v="51775"/>
    <x v="1"/>
    <n v="498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107.99508196721311"/>
    <n v="60.548713235294116"/>
    <n v="65877"/>
    <x v="3"/>
    <n v="610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48.927777777777777"/>
    <n v="303.68965517241378"/>
    <n v="8807"/>
    <x v="1"/>
    <n v="180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37.666666666666664"/>
    <n v="112.99999999999999"/>
    <n v="1017"/>
    <x v="1"/>
    <n v="2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64.999141999141997"/>
    <n v="217.37876614060258"/>
    <n v="151513"/>
    <x v="1"/>
    <n v="2331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06.61061946902655"/>
    <n v="926.69230769230762"/>
    <n v="12047"/>
    <x v="1"/>
    <n v="113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27.009016393442622"/>
    <n v="33.692229038854805"/>
    <n v="32951"/>
    <x v="0"/>
    <n v="1220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91.16463414634147"/>
    <n v="196.7236842105263"/>
    <n v="14951"/>
    <x v="1"/>
    <n v="164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n v="1"/>
    <x v="0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56.054878048780488"/>
    <n v="1021.4444444444445"/>
    <n v="9193"/>
    <x v="1"/>
    <n v="164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31.017857142857142"/>
    <n v="281.67567567567568"/>
    <n v="10422"/>
    <x v="1"/>
    <n v="336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66.513513513513516"/>
    <n v="24.610000000000003"/>
    <n v="2461"/>
    <x v="0"/>
    <n v="37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89.005216484089729"/>
    <n v="143.14010067114094"/>
    <n v="170623"/>
    <x v="1"/>
    <n v="1917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103.46315789473684"/>
    <n v="144.54411764705884"/>
    <n v="9829"/>
    <x v="1"/>
    <n v="95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95.278911564625844"/>
    <n v="359.12820512820514"/>
    <n v="14006"/>
    <x v="1"/>
    <n v="147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75.895348837209298"/>
    <n v="186.48571428571427"/>
    <n v="6527"/>
    <x v="1"/>
    <n v="8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107.57831325301204"/>
    <n v="595.26666666666665"/>
    <n v="8929"/>
    <x v="1"/>
    <n v="83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51.31666666666667"/>
    <n v="59.21153846153846"/>
    <n v="3079"/>
    <x v="0"/>
    <n v="60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71.983108108108112"/>
    <n v="14.962780898876405"/>
    <n v="21307"/>
    <x v="0"/>
    <n v="296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108.95414201183432"/>
    <n v="119.95602605863192"/>
    <n v="73653"/>
    <x v="1"/>
    <n v="676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35"/>
    <n v="268.82978723404256"/>
    <n v="12635"/>
    <x v="1"/>
    <n v="361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94.938931297709928"/>
    <n v="376.87878787878788"/>
    <n v="12437"/>
    <x v="1"/>
    <n v="131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09.65079365079364"/>
    <n v="727.15789473684208"/>
    <n v="13816"/>
    <x v="1"/>
    <n v="126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44.001815980629537"/>
    <n v="87.211757648470297"/>
    <n v="145382"/>
    <x v="0"/>
    <n v="330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86.794520547945211"/>
    <n v="88"/>
    <n v="6336"/>
    <x v="0"/>
    <n v="73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30.992727272727272"/>
    <n v="173.9387755102041"/>
    <n v="8523"/>
    <x v="1"/>
    <n v="275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94.791044776119406"/>
    <n v="117.61111111111111"/>
    <n v="6351"/>
    <x v="1"/>
    <n v="67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69.79220779220779"/>
    <n v="214.96"/>
    <n v="10748"/>
    <x v="1"/>
    <n v="154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63.003367003367003"/>
    <n v="149.49667110519306"/>
    <n v="112272"/>
    <x v="1"/>
    <n v="1782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110.0343300110742"/>
    <n v="219.33995584988963"/>
    <n v="99361"/>
    <x v="1"/>
    <n v="9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25.997933274284026"/>
    <n v="64.367690058479525"/>
    <n v="88055"/>
    <x v="0"/>
    <n v="3387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49.987915407854985"/>
    <n v="18.622397298818232"/>
    <n v="33092"/>
    <x v="0"/>
    <n v="662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101.72340425531915"/>
    <n v="367.76923076923077"/>
    <n v="9562"/>
    <x v="1"/>
    <n v="94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47.083333333333336"/>
    <n v="159.90566037735849"/>
    <n v="8475"/>
    <x v="1"/>
    <n v="180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89.944444444444443"/>
    <n v="38.633185349611544"/>
    <n v="69617"/>
    <x v="0"/>
    <n v="77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78.96875"/>
    <n v="51.42151162790698"/>
    <n v="53067"/>
    <x v="0"/>
    <n v="672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80.067669172932327"/>
    <n v="60.334277620396605"/>
    <n v="42596"/>
    <x v="3"/>
    <n v="532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86.472727272727269"/>
    <n v="3.202693602693603"/>
    <n v="4756"/>
    <x v="3"/>
    <n v="55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28.001876172607879"/>
    <n v="155.46875"/>
    <n v="14925"/>
    <x v="1"/>
    <n v="533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67.996725337699544"/>
    <n v="100.85974499089254"/>
    <n v="166116"/>
    <x v="1"/>
    <n v="2443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43.078651685393261"/>
    <n v="116.18181818181819"/>
    <n v="3834"/>
    <x v="1"/>
    <n v="89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87.95597484276729"/>
    <n v="310.77777777777777"/>
    <n v="13985"/>
    <x v="1"/>
    <n v="15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94.987234042553197"/>
    <n v="89.73668341708543"/>
    <n v="89288"/>
    <x v="0"/>
    <n v="940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46.905982905982903"/>
    <n v="71.27272727272728"/>
    <n v="5488"/>
    <x v="0"/>
    <n v="117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46.913793103448278"/>
    <n v="3.2862318840579712"/>
    <n v="2721"/>
    <x v="3"/>
    <n v="5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94.24"/>
    <n v="261.77777777777777"/>
    <n v="4712"/>
    <x v="1"/>
    <n v="50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80.139130434782615"/>
    <n v="96"/>
    <n v="9216"/>
    <x v="0"/>
    <n v="1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59.036809815950917"/>
    <n v="20.896851248642779"/>
    <n v="19246"/>
    <x v="0"/>
    <n v="326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65.989247311827953"/>
    <n v="223.16363636363636"/>
    <n v="12274"/>
    <x v="1"/>
    <n v="186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0.992530345471522"/>
    <n v="101.59097978227061"/>
    <n v="65323"/>
    <x v="1"/>
    <n v="1071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98.307692307692307"/>
    <n v="230.03999999999996"/>
    <n v="11502"/>
    <x v="1"/>
    <n v="11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104.6"/>
    <n v="135.59259259259261"/>
    <n v="7322"/>
    <x v="1"/>
    <n v="70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86.066666666666663"/>
    <n v="129.1"/>
    <n v="11619"/>
    <x v="1"/>
    <n v="135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76.989583333333329"/>
    <n v="236.512"/>
    <n v="59128"/>
    <x v="1"/>
    <n v="768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29.764705882352942"/>
    <n v="17.25"/>
    <n v="1518"/>
    <x v="3"/>
    <n v="51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46.91959798994975"/>
    <n v="112.49397590361446"/>
    <n v="9337"/>
    <x v="1"/>
    <n v="199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05.18691588785046"/>
    <n v="121.02150537634408"/>
    <n v="11255"/>
    <x v="1"/>
    <n v="107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69.907692307692301"/>
    <n v="219.87096774193549"/>
    <n v="13632"/>
    <x v="1"/>
    <n v="195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n v="1"/>
    <x v="0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60.011588275391958"/>
    <n v="64.166909620991248"/>
    <n v="88037"/>
    <x v="0"/>
    <n v="1467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52.006220379146917"/>
    <n v="423.06746987951806"/>
    <n v="175573"/>
    <x v="1"/>
    <n v="3376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31.000176025347649"/>
    <n v="92.984160506863773"/>
    <n v="176112"/>
    <x v="0"/>
    <n v="568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95.042492917847028"/>
    <n v="58.756567425569173"/>
    <n v="100650"/>
    <x v="0"/>
    <n v="1059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75.968174204355108"/>
    <n v="65.022222222222226"/>
    <n v="90706"/>
    <x v="0"/>
    <n v="1194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71.013192612137203"/>
    <n v="73.939560439560438"/>
    <n v="26914"/>
    <x v="3"/>
    <n v="379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73.733333333333334"/>
    <n v="52.666666666666664"/>
    <n v="2212"/>
    <x v="0"/>
    <n v="30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113.17073170731707"/>
    <n v="220.95238095238096"/>
    <n v="4640"/>
    <x v="1"/>
    <n v="41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05.00933552992861"/>
    <n v="100.01150627615063"/>
    <n v="191222"/>
    <x v="1"/>
    <n v="182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79.176829268292678"/>
    <n v="162.3125"/>
    <n v="12985"/>
    <x v="1"/>
    <n v="164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57.333333333333336"/>
    <n v="78.181818181818187"/>
    <n v="4300"/>
    <x v="0"/>
    <n v="75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58.178343949044589"/>
    <n v="149.73770491803279"/>
    <n v="9134"/>
    <x v="1"/>
    <n v="157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36.032520325203251"/>
    <n v="253.25714285714284"/>
    <n v="8864"/>
    <x v="1"/>
    <n v="246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07.99068767908309"/>
    <n v="100.16943521594683"/>
    <n v="150755"/>
    <x v="1"/>
    <n v="1396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44.005985634477256"/>
    <n v="121.99004424778761"/>
    <n v="110279"/>
    <x v="1"/>
    <n v="250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55.077868852459019"/>
    <n v="137.13265306122449"/>
    <n v="13439"/>
    <x v="1"/>
    <n v="244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74"/>
    <n v="415.53846153846149"/>
    <n v="10804"/>
    <x v="1"/>
    <n v="146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1.996858638743454"/>
    <n v="31.30913348946136"/>
    <n v="40107"/>
    <x v="0"/>
    <n v="955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77.988161010260455"/>
    <n v="424.08154506437768"/>
    <n v="98811"/>
    <x v="1"/>
    <n v="1267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82.507462686567166"/>
    <n v="2.93886230728336"/>
    <n v="5528"/>
    <x v="0"/>
    <n v="67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104.2"/>
    <n v="10.63265306122449"/>
    <n v="521"/>
    <x v="0"/>
    <n v="5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25.5"/>
    <n v="82.875"/>
    <n v="663"/>
    <x v="0"/>
    <n v="26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00.98334401024984"/>
    <n v="163.01447776628748"/>
    <n v="157635"/>
    <x v="1"/>
    <n v="1561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111.83333333333333"/>
    <n v="894.66666666666674"/>
    <n v="5368"/>
    <x v="1"/>
    <n v="48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1.999115044247787"/>
    <n v="26.191501103752756"/>
    <n v="47459"/>
    <x v="0"/>
    <n v="1130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110.05115089514067"/>
    <n v="74.834782608695647"/>
    <n v="86060"/>
    <x v="0"/>
    <n v="782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58.997079225994888"/>
    <n v="416.47680412371136"/>
    <n v="161593"/>
    <x v="1"/>
    <n v="273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32.985714285714288"/>
    <n v="96.208333333333329"/>
    <n v="6927"/>
    <x v="0"/>
    <n v="210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45.005654509471306"/>
    <n v="357.71910112359546"/>
    <n v="159185"/>
    <x v="1"/>
    <n v="3537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81.98196487897485"/>
    <n v="308.45714285714286"/>
    <n v="172736"/>
    <x v="1"/>
    <n v="2107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39.080882352941174"/>
    <n v="61.802325581395344"/>
    <n v="5315"/>
    <x v="0"/>
    <n v="136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58.996383363471971"/>
    <n v="722.32472324723244"/>
    <n v="195750"/>
    <x v="1"/>
    <n v="3318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40.988372093023258"/>
    <n v="69.117647058823522"/>
    <n v="3525"/>
    <x v="0"/>
    <n v="86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31.029411764705884"/>
    <n v="293.05555555555554"/>
    <n v="10550"/>
    <x v="1"/>
    <n v="340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37.789473684210527"/>
    <n v="71.8"/>
    <n v="718"/>
    <x v="0"/>
    <n v="1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32.006772009029348"/>
    <n v="31.934684684684683"/>
    <n v="28358"/>
    <x v="0"/>
    <n v="886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95.966712898751737"/>
    <n v="229.87375415282392"/>
    <n v="138384"/>
    <x v="1"/>
    <n v="1442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75"/>
    <n v="32.012195121951223"/>
    <n v="2625"/>
    <x v="0"/>
    <n v="3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102.0498866213152"/>
    <n v="23.525352848928385"/>
    <n v="45004"/>
    <x v="3"/>
    <n v="441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105.75"/>
    <n v="68.594594594594597"/>
    <n v="2538"/>
    <x v="0"/>
    <n v="24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7.069767441860463"/>
    <n v="37.952380952380956"/>
    <n v="3188"/>
    <x v="0"/>
    <n v="86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35.049382716049379"/>
    <n v="19.992957746478872"/>
    <n v="8517"/>
    <x v="0"/>
    <n v="243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46.338461538461537"/>
    <n v="45.636363636363633"/>
    <n v="3012"/>
    <x v="0"/>
    <n v="65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69.174603174603178"/>
    <n v="122.7605633802817"/>
    <n v="8716"/>
    <x v="1"/>
    <n v="126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109.07824427480917"/>
    <n v="361.75316455696202"/>
    <n v="57157"/>
    <x v="1"/>
    <n v="524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.78"/>
    <n v="63.146341463414636"/>
    <n v="5178"/>
    <x v="0"/>
    <n v="100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82.010055304172951"/>
    <n v="298.20475319926874"/>
    <n v="163118"/>
    <x v="1"/>
    <n v="1989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35.958333333333336"/>
    <n v="9.5585443037974684"/>
    <n v="6041"/>
    <x v="0"/>
    <n v="168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74.461538461538467"/>
    <n v="53.777777777777779"/>
    <n v="968"/>
    <x v="0"/>
    <n v="13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n v="2"/>
    <x v="0"/>
    <n v="1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91.114649681528661"/>
    <n v="681.19047619047615"/>
    <n v="14305"/>
    <x v="1"/>
    <n v="157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79.792682926829272"/>
    <n v="78.831325301204828"/>
    <n v="6543"/>
    <x v="3"/>
    <n v="8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42.999777678968428"/>
    <n v="134.40792216817235"/>
    <n v="193413"/>
    <x v="1"/>
    <n v="449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63.225000000000001"/>
    <n v="3.3719999999999999"/>
    <n v="2529"/>
    <x v="0"/>
    <n v="40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70.174999999999997"/>
    <n v="431.84615384615387"/>
    <n v="5614"/>
    <x v="1"/>
    <n v="80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61.333333333333336"/>
    <n v="38.844444444444441"/>
    <n v="3496"/>
    <x v="3"/>
    <n v="57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99"/>
    <n v="425.7"/>
    <n v="4257"/>
    <x v="1"/>
    <n v="43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96.984900146127615"/>
    <n v="101.12239715591672"/>
    <n v="199110"/>
    <x v="1"/>
    <n v="2053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51.004950495049506"/>
    <n v="21.188688946015425"/>
    <n v="41212"/>
    <x v="2"/>
    <n v="808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28.044247787610619"/>
    <n v="67.425531914893625"/>
    <n v="6338"/>
    <x v="0"/>
    <n v="226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60.984615384615381"/>
    <n v="94.923371647509583"/>
    <n v="99100"/>
    <x v="0"/>
    <n v="1625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73.214285714285708"/>
    <n v="151.85185185185185"/>
    <n v="12300"/>
    <x v="1"/>
    <n v="16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39.997435299603637"/>
    <n v="195.16382252559728"/>
    <n v="171549"/>
    <x v="1"/>
    <n v="4289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86.812121212121212"/>
    <n v="1023.1428571428571"/>
    <n v="14324"/>
    <x v="1"/>
    <n v="165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42.125874125874127"/>
    <n v="3.841836734693878"/>
    <n v="6024"/>
    <x v="0"/>
    <n v="14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03.97851239669421"/>
    <n v="155.07066557107643"/>
    <n v="188721"/>
    <x v="1"/>
    <n v="1815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62.003211991434689"/>
    <n v="44.753477588871718"/>
    <n v="57911"/>
    <x v="0"/>
    <n v="934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31.005037783375315"/>
    <n v="215.94736842105263"/>
    <n v="12309"/>
    <x v="1"/>
    <n v="397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89.991552956465242"/>
    <n v="332.12709832134288"/>
    <n v="138497"/>
    <x v="1"/>
    <n v="153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39.235294117647058"/>
    <n v="8.4430379746835449"/>
    <n v="667"/>
    <x v="0"/>
    <n v="17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54.993116108306566"/>
    <n v="98.625514403292186"/>
    <n v="119830"/>
    <x v="0"/>
    <n v="217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47.992753623188406"/>
    <n v="137.97916666666669"/>
    <n v="6623"/>
    <x v="1"/>
    <n v="138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7.966702470461868"/>
    <n v="93.81099656357388"/>
    <n v="81897"/>
    <x v="0"/>
    <n v="931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51.999165275459099"/>
    <n v="403.63930885529157"/>
    <n v="186885"/>
    <x v="1"/>
    <n v="3594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29.999659863945578"/>
    <n v="260.1740412979351"/>
    <n v="176398"/>
    <x v="1"/>
    <n v="588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98.205357142857139"/>
    <n v="366.63333333333333"/>
    <n v="10999"/>
    <x v="1"/>
    <n v="112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8.96182396606575"/>
    <n v="168.72085385878489"/>
    <n v="102751"/>
    <x v="1"/>
    <n v="943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66.998379254457049"/>
    <n v="119.90717911530093"/>
    <n v="165352"/>
    <x v="1"/>
    <n v="2468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64.99333594668758"/>
    <n v="193.68925233644859"/>
    <n v="165798"/>
    <x v="1"/>
    <n v="2551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99.841584158415841"/>
    <n v="420.16666666666669"/>
    <n v="10084"/>
    <x v="1"/>
    <n v="10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82.432835820895519"/>
    <n v="76.708333333333329"/>
    <n v="5523"/>
    <x v="3"/>
    <n v="67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63.293478260869563"/>
    <n v="171.26470588235293"/>
    <n v="5823"/>
    <x v="1"/>
    <n v="92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96.774193548387103"/>
    <n v="157.89473684210526"/>
    <n v="6000"/>
    <x v="1"/>
    <n v="62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54.906040268456373"/>
    <n v="109.08"/>
    <n v="8181"/>
    <x v="1"/>
    <n v="149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9.010869565217391"/>
    <n v="41.732558139534881"/>
    <n v="3589"/>
    <x v="0"/>
    <n v="92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75.84210526315789"/>
    <n v="10.944303797468354"/>
    <n v="4323"/>
    <x v="0"/>
    <n v="57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45.051671732522799"/>
    <n v="159.3763440860215"/>
    <n v="14822"/>
    <x v="1"/>
    <n v="32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4.51546391752578"/>
    <n v="422.41666666666669"/>
    <n v="10138"/>
    <x v="1"/>
    <n v="97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76.268292682926827"/>
    <n v="97.71875"/>
    <n v="3127"/>
    <x v="0"/>
    <n v="41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69.015695067264573"/>
    <n v="418.78911564625849"/>
    <n v="123124"/>
    <x v="1"/>
    <n v="1784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01.97684085510689"/>
    <n v="101.91632047477745"/>
    <n v="171729"/>
    <x v="1"/>
    <n v="1684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42.915999999999997"/>
    <n v="127.72619047619047"/>
    <n v="10729"/>
    <x v="1"/>
    <n v="250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43.025210084033617"/>
    <n v="445.21739130434781"/>
    <n v="10240"/>
    <x v="1"/>
    <n v="238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75.245283018867923"/>
    <n v="569.71428571428578"/>
    <n v="3988"/>
    <x v="1"/>
    <n v="5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69.023364485981304"/>
    <n v="509.34482758620686"/>
    <n v="14771"/>
    <x v="1"/>
    <n v="21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65.986486486486484"/>
    <n v="325.5333333333333"/>
    <n v="14649"/>
    <x v="1"/>
    <n v="222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98.013800424628457"/>
    <n v="932.61616161616166"/>
    <n v="184658"/>
    <x v="1"/>
    <n v="1884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60.105504587155963"/>
    <n v="211.33870967741933"/>
    <n v="13103"/>
    <x v="1"/>
    <n v="218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26.000773395204948"/>
    <n v="273.32520325203251"/>
    <n v="168095"/>
    <x v="1"/>
    <n v="6465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n v="3"/>
    <x v="0"/>
    <n v="1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.019801980198018"/>
    <n v="54.084507042253513"/>
    <n v="3840"/>
    <x v="0"/>
    <n v="101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106.15254237288136"/>
    <n v="626.29999999999995"/>
    <n v="6263"/>
    <x v="1"/>
    <n v="59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81.019475655430711"/>
    <n v="89.021399176954731"/>
    <n v="108161"/>
    <x v="0"/>
    <n v="1335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96.647727272727266"/>
    <n v="184.89130434782609"/>
    <n v="8505"/>
    <x v="1"/>
    <n v="88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57.003535651149086"/>
    <n v="120.16770186335404"/>
    <n v="96735"/>
    <x v="1"/>
    <n v="169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63.93333333333333"/>
    <n v="23.390243902439025"/>
    <n v="959"/>
    <x v="0"/>
    <n v="15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90.456521739130437"/>
    <n v="146"/>
    <n v="8322"/>
    <x v="1"/>
    <n v="92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72.172043010752688"/>
    <n v="268.48"/>
    <n v="13424"/>
    <x v="1"/>
    <n v="186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77.934782608695656"/>
    <n v="597.5"/>
    <n v="10755"/>
    <x v="1"/>
    <n v="138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38.065134099616856"/>
    <n v="157.69841269841268"/>
    <n v="9935"/>
    <x v="1"/>
    <n v="261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57.936123348017624"/>
    <n v="31.201660735468568"/>
    <n v="26303"/>
    <x v="0"/>
    <n v="45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49.794392523364486"/>
    <n v="313.41176470588238"/>
    <n v="5328"/>
    <x v="1"/>
    <n v="107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54.050251256281406"/>
    <n v="370.89655172413791"/>
    <n v="10756"/>
    <x v="1"/>
    <n v="199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30.002721335268504"/>
    <n v="362.66447368421052"/>
    <n v="165375"/>
    <x v="1"/>
    <n v="5512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70.127906976744185"/>
    <n v="123.08163265306122"/>
    <n v="6031"/>
    <x v="1"/>
    <n v="86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26.996228786926462"/>
    <n v="76.766756032171585"/>
    <n v="85902"/>
    <x v="0"/>
    <n v="318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51.990606936416185"/>
    <n v="233.62012987012989"/>
    <n v="143910"/>
    <x v="1"/>
    <n v="2768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56.416666666666664"/>
    <n v="180.53333333333333"/>
    <n v="2708"/>
    <x v="1"/>
    <n v="48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101.63218390804597"/>
    <n v="252.62857142857143"/>
    <n v="8842"/>
    <x v="1"/>
    <n v="8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25.005291005291006"/>
    <n v="27.176538240368025"/>
    <n v="47260"/>
    <x v="3"/>
    <n v="1890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32.016393442622949"/>
    <n v="1.2706571242680547"/>
    <n v="1953"/>
    <x v="2"/>
    <n v="61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82.021647307286173"/>
    <n v="304.0097847358121"/>
    <n v="155349"/>
    <x v="1"/>
    <n v="1894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37.957446808510639"/>
    <n v="137.23076923076923"/>
    <n v="10704"/>
    <x v="1"/>
    <n v="282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51.533333333333331"/>
    <n v="32.208333333333336"/>
    <n v="773"/>
    <x v="0"/>
    <n v="15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81.198275862068968"/>
    <n v="241.51282051282053"/>
    <n v="9419"/>
    <x v="1"/>
    <n v="116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40.030075187969928"/>
    <n v="96.8"/>
    <n v="5324"/>
    <x v="0"/>
    <n v="13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89.939759036144579"/>
    <n v="1066.4285714285716"/>
    <n v="7465"/>
    <x v="1"/>
    <n v="83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96.692307692307693"/>
    <n v="325.88888888888891"/>
    <n v="8799"/>
    <x v="1"/>
    <n v="91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25.010989010989011"/>
    <n v="170.70000000000002"/>
    <n v="13656"/>
    <x v="1"/>
    <n v="546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36.987277353689571"/>
    <n v="581.44000000000005"/>
    <n v="14536"/>
    <x v="1"/>
    <n v="393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73.012609117361791"/>
    <n v="91.520972644376897"/>
    <n v="150552"/>
    <x v="0"/>
    <n v="2062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68.240601503759393"/>
    <n v="108.04761904761904"/>
    <n v="9076"/>
    <x v="1"/>
    <n v="13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52.310344827586206"/>
    <n v="18.728395061728396"/>
    <n v="1517"/>
    <x v="0"/>
    <n v="29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61.765151515151516"/>
    <n v="83.193877551020407"/>
    <n v="8153"/>
    <x v="0"/>
    <n v="132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25.027559055118111"/>
    <n v="706.33333333333337"/>
    <n v="6357"/>
    <x v="1"/>
    <n v="254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06.28804347826087"/>
    <n v="17.446030330062445"/>
    <n v="19557"/>
    <x v="3"/>
    <n v="184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75.07386363636364"/>
    <n v="209.73015873015873"/>
    <n v="13213"/>
    <x v="1"/>
    <n v="176"/>
    <x v="1"/>
    <s v="USD"/>
    <n v="1430197200"/>
    <n v="1430197200"/>
    <b v="0"/>
    <b v="0"/>
    <x v="5"/>
    <x v="1"/>
    <x v="5"/>
  </r>
  <r>
    <n v="288"/>
    <s v="Garcia Ltd"/>
    <s v="Secured global success"/>
    <n v="5600"/>
    <n v="39.970802919708028"/>
    <n v="97.785714285714292"/>
    <n v="5476"/>
    <x v="0"/>
    <n v="13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39.982195845697326"/>
    <n v="1684.25"/>
    <n v="13474"/>
    <x v="1"/>
    <n v="33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101.01541850220265"/>
    <n v="54.402135231316727"/>
    <n v="91722"/>
    <x v="0"/>
    <n v="908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76.813084112149539"/>
    <n v="456.61111111111109"/>
    <n v="8219"/>
    <x v="1"/>
    <n v="107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.7"/>
    <n v="9.8219178082191778"/>
    <n v="717"/>
    <x v="0"/>
    <n v="10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33.28125"/>
    <n v="16.384615384615383"/>
    <n v="1065"/>
    <x v="3"/>
    <n v="32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43.923497267759565"/>
    <n v="1339.6666666666667"/>
    <n v="8038"/>
    <x v="1"/>
    <n v="183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36.004712041884815"/>
    <n v="35.650077760497666"/>
    <n v="68769"/>
    <x v="0"/>
    <n v="1910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88.21052631578948"/>
    <n v="54.950819672131146"/>
    <n v="3352"/>
    <x v="0"/>
    <n v="3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5.240384615384613"/>
    <n v="94.236111111111114"/>
    <n v="6785"/>
    <x v="0"/>
    <n v="104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69.958333333333329"/>
    <n v="143.91428571428571"/>
    <n v="5037"/>
    <x v="1"/>
    <n v="72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39.877551020408163"/>
    <n v="51.421052631578945"/>
    <n v="1954"/>
    <x v="0"/>
    <n v="49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n v="5"/>
    <x v="0"/>
    <n v="1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41.023728813559323"/>
    <n v="1344.6666666666667"/>
    <n v="12102"/>
    <x v="1"/>
    <n v="295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98.914285714285711"/>
    <n v="31.844940867279899"/>
    <n v="24234"/>
    <x v="0"/>
    <n v="245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87.78125"/>
    <n v="82.617647058823536"/>
    <n v="2809"/>
    <x v="0"/>
    <n v="32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80.767605633802816"/>
    <n v="546.14285714285722"/>
    <n v="11469"/>
    <x v="1"/>
    <n v="142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94.28235294117647"/>
    <n v="286.21428571428572"/>
    <n v="8014"/>
    <x v="1"/>
    <n v="85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73.428571428571431"/>
    <n v="7.9076923076923071"/>
    <n v="514"/>
    <x v="0"/>
    <n v="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65.968133535660087"/>
    <n v="132.13677811550153"/>
    <n v="43473"/>
    <x v="1"/>
    <n v="659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109.04109589041096"/>
    <n v="74.077834179357026"/>
    <n v="87560"/>
    <x v="0"/>
    <n v="803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41.16"/>
    <n v="75.292682926829272"/>
    <n v="3087"/>
    <x v="3"/>
    <n v="75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99.125"/>
    <n v="20.333333333333332"/>
    <n v="1586"/>
    <x v="0"/>
    <n v="16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05.88429752066116"/>
    <n v="203.36507936507937"/>
    <n v="12812"/>
    <x v="1"/>
    <n v="121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48.996525921966864"/>
    <n v="310.2284263959391"/>
    <n v="183345"/>
    <x v="1"/>
    <n v="3742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39"/>
    <n v="395.31818181818181"/>
    <n v="8697"/>
    <x v="1"/>
    <n v="223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31.022556390977442"/>
    <n v="294.71428571428572"/>
    <n v="4126"/>
    <x v="1"/>
    <n v="133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103.87096774193549"/>
    <n v="33.89473684210526"/>
    <n v="3220"/>
    <x v="0"/>
    <n v="31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59.268518518518519"/>
    <n v="66.677083333333329"/>
    <n v="6401"/>
    <x v="0"/>
    <n v="108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42.3"/>
    <n v="19.227272727272727"/>
    <n v="1269"/>
    <x v="0"/>
    <n v="30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53.117647058823529"/>
    <n v="15.842105263157894"/>
    <n v="903"/>
    <x v="0"/>
    <n v="17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50.796875"/>
    <n v="38.702380952380956"/>
    <n v="3251"/>
    <x v="3"/>
    <n v="64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101.15"/>
    <n v="9.5876777251184837"/>
    <n v="8092"/>
    <x v="0"/>
    <n v="80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65.000810372771468"/>
    <n v="94.144366197183089"/>
    <n v="160422"/>
    <x v="0"/>
    <n v="2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37.998645510835914"/>
    <n v="166.56234096692114"/>
    <n v="196377"/>
    <x v="1"/>
    <n v="516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82.615384615384613"/>
    <n v="24.134831460674157"/>
    <n v="2148"/>
    <x v="0"/>
    <n v="26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37.941368078175898"/>
    <n v="164.05633802816902"/>
    <n v="11648"/>
    <x v="1"/>
    <n v="307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80.780821917808225"/>
    <n v="90.723076923076931"/>
    <n v="5897"/>
    <x v="0"/>
    <n v="73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25.984375"/>
    <n v="46.194444444444443"/>
    <n v="3326"/>
    <x v="0"/>
    <n v="12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30.363636363636363"/>
    <n v="38.53846153846154"/>
    <n v="1002"/>
    <x v="0"/>
    <n v="3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54.004916018025398"/>
    <n v="133.56231003039514"/>
    <n v="131826"/>
    <x v="1"/>
    <n v="2441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101.78672985781991"/>
    <n v="22.896588486140725"/>
    <n v="21477"/>
    <x v="2"/>
    <n v="21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45.003610108303249"/>
    <n v="184.95548961424333"/>
    <n v="62330"/>
    <x v="1"/>
    <n v="1385"/>
    <x v="4"/>
    <s v="GBP"/>
    <n v="1512712800"/>
    <n v="1512799200"/>
    <b v="0"/>
    <b v="0"/>
    <x v="4"/>
    <x v="4"/>
    <x v="4"/>
  </r>
  <r>
    <n v="331"/>
    <s v="Rose-Silva"/>
    <s v="Intuitive static portal"/>
    <n v="3300"/>
    <n v="77.068421052631578"/>
    <n v="443.72727272727275"/>
    <n v="14643"/>
    <x v="1"/>
    <n v="190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88.076595744680844"/>
    <n v="199.9806763285024"/>
    <n v="41396"/>
    <x v="1"/>
    <n v="470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47.035573122529641"/>
    <n v="123.95833333333333"/>
    <n v="11900"/>
    <x v="1"/>
    <n v="253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10.99550763701707"/>
    <n v="186.61329305135951"/>
    <n v="123538"/>
    <x v="1"/>
    <n v="1113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87.003066141042481"/>
    <n v="114.28538550057536"/>
    <n v="198628"/>
    <x v="1"/>
    <n v="2283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3.994402985074629"/>
    <n v="97.032531824611041"/>
    <n v="68602"/>
    <x v="0"/>
    <n v="1072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05.9945205479452"/>
    <n v="122.81904761904762"/>
    <n v="116064"/>
    <x v="1"/>
    <n v="1095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73.989349112426041"/>
    <n v="179.14326647564468"/>
    <n v="125042"/>
    <x v="1"/>
    <n v="1690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84.02004626060139"/>
    <n v="79.951577402787962"/>
    <n v="108974"/>
    <x v="3"/>
    <n v="1297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88.966921119592882"/>
    <n v="94.242587601078171"/>
    <n v="34964"/>
    <x v="0"/>
    <n v="393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76.990453460620529"/>
    <n v="84.669291338582681"/>
    <n v="96777"/>
    <x v="0"/>
    <n v="1257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97.146341463414629"/>
    <n v="66.521920668058456"/>
    <n v="31864"/>
    <x v="0"/>
    <n v="328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33.013605442176868"/>
    <n v="53.922222222222224"/>
    <n v="4853"/>
    <x v="0"/>
    <n v="147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99.950602409638549"/>
    <n v="41.983299595141702"/>
    <n v="82959"/>
    <x v="0"/>
    <n v="830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69.966767371601208"/>
    <n v="14.69479695431472"/>
    <n v="23159"/>
    <x v="0"/>
    <n v="331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110.32"/>
    <n v="34.475000000000001"/>
    <n v="2758"/>
    <x v="0"/>
    <n v="25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66.005235602094245"/>
    <n v="1400.7777777777778"/>
    <n v="12607"/>
    <x v="1"/>
    <n v="191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41.005742176284812"/>
    <n v="71.770351758793964"/>
    <n v="142823"/>
    <x v="0"/>
    <n v="3483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103.96316359696641"/>
    <n v="53.074115044247783"/>
    <n v="95958"/>
    <x v="0"/>
    <n v="923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n v="5"/>
    <x v="0"/>
    <n v="1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47.009935419771487"/>
    <n v="127.70715249662618"/>
    <n v="94631"/>
    <x v="1"/>
    <n v="2013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29.606060606060606"/>
    <n v="34.892857142857139"/>
    <n v="977"/>
    <x v="0"/>
    <n v="33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81.010569583088667"/>
    <n v="410.59821428571428"/>
    <n v="137961"/>
    <x v="1"/>
    <n v="1703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94.35"/>
    <n v="123.73770491803278"/>
    <n v="7548"/>
    <x v="1"/>
    <n v="80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6.058139534883722"/>
    <n v="58.973684210526315"/>
    <n v="2241"/>
    <x v="2"/>
    <n v="8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85.775000000000006"/>
    <n v="36.892473118279568"/>
    <n v="3431"/>
    <x v="0"/>
    <n v="40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103.73170731707317"/>
    <n v="184.91304347826087"/>
    <n v="4253"/>
    <x v="1"/>
    <n v="41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49.826086956521742"/>
    <n v="11.814432989690722"/>
    <n v="1146"/>
    <x v="0"/>
    <n v="2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63.893048128342244"/>
    <n v="298.7"/>
    <n v="11948"/>
    <x v="1"/>
    <n v="187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47.002434782608695"/>
    <n v="226.35175879396985"/>
    <n v="135132"/>
    <x v="1"/>
    <n v="287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108.47727272727273"/>
    <n v="173.56363636363636"/>
    <n v="9546"/>
    <x v="1"/>
    <n v="8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72.015706806282722"/>
    <n v="371.75675675675677"/>
    <n v="13755"/>
    <x v="1"/>
    <n v="191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59.928057553956833"/>
    <n v="160.19230769230771"/>
    <n v="8330"/>
    <x v="1"/>
    <n v="139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78.209677419354833"/>
    <n v="1616.3333333333335"/>
    <n v="14547"/>
    <x v="1"/>
    <n v="186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04.77678571428571"/>
    <n v="733.4375"/>
    <n v="11735"/>
    <x v="1"/>
    <n v="112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5.52475247524752"/>
    <n v="592.11111111111109"/>
    <n v="10658"/>
    <x v="1"/>
    <n v="101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24.933333333333334"/>
    <n v="18.888888888888889"/>
    <n v="1870"/>
    <x v="0"/>
    <n v="75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69.873786407766985"/>
    <n v="276.80769230769232"/>
    <n v="14394"/>
    <x v="1"/>
    <n v="206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95.733766233766232"/>
    <n v="273.01851851851848"/>
    <n v="14743"/>
    <x v="1"/>
    <n v="154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29.997485752598056"/>
    <n v="159.36331255565449"/>
    <n v="178965"/>
    <x v="1"/>
    <n v="596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59.011948529411768"/>
    <n v="67.869978858350947"/>
    <n v="128410"/>
    <x v="0"/>
    <n v="2176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84.757396449704146"/>
    <n v="1591.5555555555554"/>
    <n v="14324"/>
    <x v="1"/>
    <n v="169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78.010921177587846"/>
    <n v="730.18222222222221"/>
    <n v="164291"/>
    <x v="1"/>
    <n v="210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50.05215419501134"/>
    <n v="13.185782556750297"/>
    <n v="22073"/>
    <x v="0"/>
    <n v="441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59.16"/>
    <n v="54.777777777777779"/>
    <n v="1479"/>
    <x v="0"/>
    <n v="25"/>
    <x v="1"/>
    <s v="USD"/>
    <n v="1444971600"/>
    <n v="1449900000"/>
    <b v="0"/>
    <b v="0"/>
    <x v="7"/>
    <x v="1"/>
    <x v="7"/>
  </r>
  <r>
    <n v="376"/>
    <s v="Perry PLC"/>
    <s v="Mandatory uniform matrix"/>
    <n v="3400"/>
    <n v="93.702290076335885"/>
    <n v="361.02941176470591"/>
    <n v="12275"/>
    <x v="1"/>
    <n v="131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40.14173228346457"/>
    <n v="10.257545271629779"/>
    <n v="5098"/>
    <x v="0"/>
    <n v="12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70.090140845070422"/>
    <n v="13.962962962962964"/>
    <n v="24882"/>
    <x v="0"/>
    <n v="355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66.181818181818187"/>
    <n v="40.444444444444443"/>
    <n v="2912"/>
    <x v="0"/>
    <n v="44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7.714285714285715"/>
    <n v="160.32"/>
    <n v="4008"/>
    <x v="1"/>
    <n v="84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62.896774193548389"/>
    <n v="183.9433962264151"/>
    <n v="9749"/>
    <x v="1"/>
    <n v="155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86.611940298507463"/>
    <n v="63.769230769230766"/>
    <n v="5803"/>
    <x v="0"/>
    <n v="67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75.126984126984127"/>
    <n v="225.38095238095238"/>
    <n v="14199"/>
    <x v="1"/>
    <n v="189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41.004167534903104"/>
    <n v="172.00961538461539"/>
    <n v="196779"/>
    <x v="1"/>
    <n v="4799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0.007915567282325"/>
    <n v="146.16709511568124"/>
    <n v="56859"/>
    <x v="1"/>
    <n v="1137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96.960674157303373"/>
    <n v="76.42361623616236"/>
    <n v="103554"/>
    <x v="0"/>
    <n v="1068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100.93160377358491"/>
    <n v="39.261467889908261"/>
    <n v="42795"/>
    <x v="0"/>
    <n v="424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89.227586206896547"/>
    <n v="11.270034843205574"/>
    <n v="12938"/>
    <x v="3"/>
    <n v="145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87.979166666666671"/>
    <n v="122.11084337349398"/>
    <n v="101352"/>
    <x v="1"/>
    <n v="1152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89.54"/>
    <n v="186.54166666666669"/>
    <n v="4477"/>
    <x v="1"/>
    <n v="50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29.09271523178808"/>
    <n v="7.2731788079470201"/>
    <n v="4393"/>
    <x v="0"/>
    <n v="151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42.006218905472636"/>
    <n v="65.642371234207957"/>
    <n v="67546"/>
    <x v="0"/>
    <n v="1608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47.004903563255965"/>
    <n v="228.96178343949046"/>
    <n v="143788"/>
    <x v="1"/>
    <n v="3059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110.44117647058823"/>
    <n v="469.37499999999994"/>
    <n v="3755"/>
    <x v="1"/>
    <n v="3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41.990909090909092"/>
    <n v="130.11267605633802"/>
    <n v="9238"/>
    <x v="1"/>
    <n v="220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48.012468827930178"/>
    <n v="167.05422993492408"/>
    <n v="77012"/>
    <x v="1"/>
    <n v="1604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31.019823788546255"/>
    <n v="173.8641975308642"/>
    <n v="14083"/>
    <x v="1"/>
    <n v="454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99.203252032520325"/>
    <n v="717.76470588235293"/>
    <n v="12202"/>
    <x v="1"/>
    <n v="123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6.022316684378325"/>
    <n v="63.850976361767728"/>
    <n v="62127"/>
    <x v="0"/>
    <n v="941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n v="2"/>
    <x v="0"/>
    <n v="1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46.060200668896321"/>
    <n v="1530.2222222222222"/>
    <n v="13772"/>
    <x v="1"/>
    <n v="299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73.650000000000006"/>
    <n v="40.356164383561641"/>
    <n v="2946"/>
    <x v="0"/>
    <n v="40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55.99336650082919"/>
    <n v="86.220633299284984"/>
    <n v="168820"/>
    <x v="0"/>
    <n v="3015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68.985695127402778"/>
    <n v="315.58486707566465"/>
    <n v="154321"/>
    <x v="1"/>
    <n v="2237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60.981609195402299"/>
    <n v="89.618243243243242"/>
    <n v="26527"/>
    <x v="0"/>
    <n v="435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110.98139534883721"/>
    <n v="182.14503816793894"/>
    <n v="71583"/>
    <x v="1"/>
    <n v="645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25"/>
    <n v="355.88235294117646"/>
    <n v="12100"/>
    <x v="1"/>
    <n v="484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78.759740259740255"/>
    <n v="131.83695652173913"/>
    <n v="12129"/>
    <x v="1"/>
    <n v="154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87.960784313725483"/>
    <n v="46.315634218289084"/>
    <n v="62804"/>
    <x v="0"/>
    <n v="714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49.987398739873989"/>
    <n v="36.132726089785294"/>
    <n v="55536"/>
    <x v="2"/>
    <n v="1111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99.524390243902445"/>
    <n v="104.62820512820512"/>
    <n v="8161"/>
    <x v="1"/>
    <n v="8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04.82089552238806"/>
    <n v="668.85714285714289"/>
    <n v="14046"/>
    <x v="1"/>
    <n v="134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08.01469237832875"/>
    <n v="62.072823218997364"/>
    <n v="117628"/>
    <x v="2"/>
    <n v="1089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28.998544660724033"/>
    <n v="84.699787460148784"/>
    <n v="159405"/>
    <x v="0"/>
    <n v="5497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30.028708133971293"/>
    <n v="11.059030837004405"/>
    <n v="12552"/>
    <x v="0"/>
    <n v="418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41.005559416261292"/>
    <n v="43.838781575037146"/>
    <n v="59007"/>
    <x v="0"/>
    <n v="1439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62.866666666666667"/>
    <n v="55.470588235294116"/>
    <n v="943"/>
    <x v="0"/>
    <n v="15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47.005002501250623"/>
    <n v="57.399511301160658"/>
    <n v="93963"/>
    <x v="0"/>
    <n v="1999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26.997693638285604"/>
    <n v="123.43497363796135"/>
    <n v="140469"/>
    <x v="1"/>
    <n v="5203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8.329787234042556"/>
    <n v="128.46"/>
    <n v="6423"/>
    <x v="1"/>
    <n v="94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50.974576271186443"/>
    <n v="63.989361702127653"/>
    <n v="6015"/>
    <x v="0"/>
    <n v="118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54.024390243902438"/>
    <n v="127.29885057471265"/>
    <n v="11075"/>
    <x v="1"/>
    <n v="205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97.055555555555557"/>
    <n v="10.638024357239512"/>
    <n v="15723"/>
    <x v="0"/>
    <n v="162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4.867469879518072"/>
    <n v="40.470588235294116"/>
    <n v="2064"/>
    <x v="0"/>
    <n v="83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84.423913043478265"/>
    <n v="287.66666666666663"/>
    <n v="7767"/>
    <x v="1"/>
    <n v="9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47.091324200913242"/>
    <n v="572.94444444444446"/>
    <n v="10313"/>
    <x v="1"/>
    <n v="21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77.996041171813147"/>
    <n v="112.90429799426933"/>
    <n v="197018"/>
    <x v="1"/>
    <n v="2526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62.967871485943775"/>
    <n v="46.387573964497044"/>
    <n v="47037"/>
    <x v="0"/>
    <n v="74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81.006080449017773"/>
    <n v="90.675916230366497"/>
    <n v="173191"/>
    <x v="3"/>
    <n v="2138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65.321428571428569"/>
    <n v="67.740740740740748"/>
    <n v="5487"/>
    <x v="0"/>
    <n v="84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104.43617021276596"/>
    <n v="192.49019607843135"/>
    <n v="9817"/>
    <x v="1"/>
    <n v="9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9.989010989010993"/>
    <n v="82.714285714285722"/>
    <n v="6369"/>
    <x v="0"/>
    <n v="91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83.023989898989896"/>
    <n v="54.163920922570021"/>
    <n v="65755"/>
    <x v="0"/>
    <n v="79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.3"/>
    <n v="16.722222222222221"/>
    <n v="903"/>
    <x v="3"/>
    <n v="10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03.98131932282546"/>
    <n v="116.87664041994749"/>
    <n v="178120"/>
    <x v="1"/>
    <n v="1713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54.931726907630519"/>
    <n v="1052.1538461538462"/>
    <n v="13678"/>
    <x v="1"/>
    <n v="24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51.921875"/>
    <n v="123.07407407407408"/>
    <n v="9969"/>
    <x v="1"/>
    <n v="1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60.02834008097166"/>
    <n v="178.63855421686748"/>
    <n v="14827"/>
    <x v="1"/>
    <n v="247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44.003488879197555"/>
    <n v="355.28169014084506"/>
    <n v="100900"/>
    <x v="1"/>
    <n v="2293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53.003513254551258"/>
    <n v="161.90634146341463"/>
    <n v="165954"/>
    <x v="1"/>
    <n v="3131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54.5"/>
    <n v="24.914285714285715"/>
    <n v="1744"/>
    <x v="0"/>
    <n v="32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75.04195804195804"/>
    <n v="198.72222222222223"/>
    <n v="10731"/>
    <x v="1"/>
    <n v="143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5.911111111111111"/>
    <n v="34.752688172043008"/>
    <n v="3232"/>
    <x v="3"/>
    <n v="90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36.952702702702702"/>
    <n v="176.41935483870967"/>
    <n v="10938"/>
    <x v="1"/>
    <n v="296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63.170588235294119"/>
    <n v="511.38095238095235"/>
    <n v="10739"/>
    <x v="1"/>
    <n v="170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29.99462365591398"/>
    <n v="82.044117647058826"/>
    <n v="5579"/>
    <x v="0"/>
    <n v="186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86"/>
    <n v="24.326030927835053"/>
    <n v="37754"/>
    <x v="3"/>
    <n v="439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75.014876033057845"/>
    <n v="50.482758620689658"/>
    <n v="45384"/>
    <x v="0"/>
    <n v="6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101.19767441860465"/>
    <n v="967"/>
    <n v="8703"/>
    <x v="1"/>
    <n v="86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n v="4"/>
    <x v="0"/>
    <n v="1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29.001272669424118"/>
    <n v="122.84501347708894"/>
    <n v="182302"/>
    <x v="1"/>
    <n v="6286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98.225806451612897"/>
    <n v="63.4375"/>
    <n v="3045"/>
    <x v="0"/>
    <n v="31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87.001693480101608"/>
    <n v="56.331688596491226"/>
    <n v="102749"/>
    <x v="0"/>
    <n v="1181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45.205128205128204"/>
    <n v="44.074999999999996"/>
    <n v="1763"/>
    <x v="0"/>
    <n v="39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37.001341561577675"/>
    <n v="118.37253218884121"/>
    <n v="137904"/>
    <x v="1"/>
    <n v="372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94.976947040498445"/>
    <n v="104.1243169398907"/>
    <n v="152438"/>
    <x v="1"/>
    <n v="160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28.956521739130434"/>
    <n v="26.640000000000004"/>
    <n v="1332"/>
    <x v="0"/>
    <n v="4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55.993396226415094"/>
    <n v="351.20118343195264"/>
    <n v="118706"/>
    <x v="1"/>
    <n v="2120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4.038095238095238"/>
    <n v="90.063492063492063"/>
    <n v="5674"/>
    <x v="0"/>
    <n v="105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82.38"/>
    <n v="171.625"/>
    <n v="4119"/>
    <x v="1"/>
    <n v="50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66.997115384615384"/>
    <n v="141.04655870445345"/>
    <n v="139354"/>
    <x v="1"/>
    <n v="2080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107.91401869158878"/>
    <n v="30.57944915254237"/>
    <n v="57734"/>
    <x v="0"/>
    <n v="535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69.009501187648453"/>
    <n v="108.16455696202532"/>
    <n v="145265"/>
    <x v="1"/>
    <n v="21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39.006568144499177"/>
    <n v="133.45505617977528"/>
    <n v="95020"/>
    <x v="1"/>
    <n v="2436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110.3625"/>
    <n v="187.85106382978722"/>
    <n v="8829"/>
    <x v="1"/>
    <n v="80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94.857142857142861"/>
    <n v="332"/>
    <n v="3984"/>
    <x v="1"/>
    <n v="42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57.935251798561154"/>
    <n v="575.21428571428578"/>
    <n v="8053"/>
    <x v="1"/>
    <n v="139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01.25"/>
    <n v="40.5"/>
    <n v="1620"/>
    <x v="0"/>
    <n v="16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64.95597484276729"/>
    <n v="184.42857142857144"/>
    <n v="10328"/>
    <x v="1"/>
    <n v="15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27.00524934383202"/>
    <n v="285.80555555555554"/>
    <n v="10289"/>
    <x v="1"/>
    <n v="38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50.97422680412371"/>
    <n v="319"/>
    <n v="9889"/>
    <x v="1"/>
    <n v="194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104.94260869565217"/>
    <n v="39.234070221066318"/>
    <n v="60342"/>
    <x v="0"/>
    <n v="575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4.028301886792448"/>
    <n v="178.14000000000001"/>
    <n v="8907"/>
    <x v="1"/>
    <n v="106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02.85915492957747"/>
    <n v="365.15"/>
    <n v="14606"/>
    <x v="1"/>
    <n v="142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39.962085308056871"/>
    <n v="113.94594594594594"/>
    <n v="8432"/>
    <x v="1"/>
    <n v="21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1.001785714285717"/>
    <n v="29.828720626631856"/>
    <n v="57122"/>
    <x v="0"/>
    <n v="1120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0.823008849557525"/>
    <n v="54.270588235294113"/>
    <n v="4613"/>
    <x v="0"/>
    <n v="113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58.999637155297535"/>
    <n v="236.34156976744185"/>
    <n v="162603"/>
    <x v="1"/>
    <n v="2756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71.156069364161851"/>
    <n v="512.91666666666663"/>
    <n v="12310"/>
    <x v="1"/>
    <n v="173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99.494252873563212"/>
    <n v="100.65116279069768"/>
    <n v="8656"/>
    <x v="1"/>
    <n v="87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03.98634590377114"/>
    <n v="81.348423194303152"/>
    <n v="159931"/>
    <x v="0"/>
    <n v="1538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76.555555555555557"/>
    <n v="16.404761904761905"/>
    <n v="689"/>
    <x v="0"/>
    <n v="9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87.068592057761734"/>
    <n v="52.774617067833695"/>
    <n v="48236"/>
    <x v="0"/>
    <n v="55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48.99554707379135"/>
    <n v="260.20608108108109"/>
    <n v="77021"/>
    <x v="1"/>
    <n v="1572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42.969135802469133"/>
    <n v="30.73289183222958"/>
    <n v="27844"/>
    <x v="0"/>
    <n v="648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33.428571428571431"/>
    <n v="13.5"/>
    <n v="702"/>
    <x v="0"/>
    <n v="2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83.982949701619773"/>
    <n v="178.62556663644605"/>
    <n v="197024"/>
    <x v="1"/>
    <n v="2346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01.41739130434783"/>
    <n v="220.0566037735849"/>
    <n v="11663"/>
    <x v="1"/>
    <n v="115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109.87058823529412"/>
    <n v="101.5108695652174"/>
    <n v="9339"/>
    <x v="1"/>
    <n v="85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31.916666666666668"/>
    <n v="191.5"/>
    <n v="4596"/>
    <x v="1"/>
    <n v="144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70.993450675399103"/>
    <n v="305.34683098591546"/>
    <n v="173437"/>
    <x v="1"/>
    <n v="244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77.026890756302521"/>
    <n v="23.995287958115181"/>
    <n v="45831"/>
    <x v="3"/>
    <n v="595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101.78125"/>
    <n v="723.77777777777771"/>
    <n v="6514"/>
    <x v="1"/>
    <n v="64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51.059701492537314"/>
    <n v="547.36"/>
    <n v="13684"/>
    <x v="1"/>
    <n v="268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68.02051282051282"/>
    <n v="414.49999999999994"/>
    <n v="13264"/>
    <x v="1"/>
    <n v="195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30.87037037037037"/>
    <n v="0.90696409140369971"/>
    <n v="1667"/>
    <x v="0"/>
    <n v="54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27.908333333333335"/>
    <n v="34.173469387755098"/>
    <n v="3349"/>
    <x v="0"/>
    <n v="120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79.994818652849744"/>
    <n v="23.948810754912099"/>
    <n v="46317"/>
    <x v="0"/>
    <n v="579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38.003378378378379"/>
    <n v="48.072649572649574"/>
    <n v="78743"/>
    <x v="0"/>
    <n v="2072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e v="#DIV/0!"/>
    <n v="0"/>
    <n v="0"/>
    <x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59.990534521158132"/>
    <n v="70.145182291666657"/>
    <n v="107743"/>
    <x v="0"/>
    <n v="1796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37.037634408602152"/>
    <n v="529.92307692307691"/>
    <n v="6889"/>
    <x v="1"/>
    <n v="186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99.963043478260872"/>
    <n v="180.32549019607845"/>
    <n v="45983"/>
    <x v="1"/>
    <n v="460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111.6774193548387"/>
    <n v="92.320000000000007"/>
    <n v="6924"/>
    <x v="0"/>
    <n v="62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36.014409221902014"/>
    <n v="13.901001112347053"/>
    <n v="12497"/>
    <x v="0"/>
    <n v="347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66.010284810126578"/>
    <n v="927.07777777777767"/>
    <n v="166874"/>
    <x v="1"/>
    <n v="252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44.05263157894737"/>
    <n v="39.857142857142861"/>
    <n v="837"/>
    <x v="0"/>
    <n v="19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52.999726551818434"/>
    <n v="112.22929936305732"/>
    <n v="193820"/>
    <x v="1"/>
    <n v="3657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95"/>
    <n v="70.925816023738875"/>
    <n v="119510"/>
    <x v="0"/>
    <n v="1258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70.908396946564892"/>
    <n v="119.08974358974358"/>
    <n v="9289"/>
    <x v="1"/>
    <n v="13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98.060773480662988"/>
    <n v="24.017591339648174"/>
    <n v="35498"/>
    <x v="0"/>
    <n v="362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53.046025104602514"/>
    <n v="139.31868131868131"/>
    <n v="12678"/>
    <x v="1"/>
    <n v="239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93.142857142857139"/>
    <n v="39.277108433734945"/>
    <n v="3260"/>
    <x v="3"/>
    <n v="35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58.945075757575758"/>
    <n v="22.439077144917089"/>
    <n v="31123"/>
    <x v="3"/>
    <n v="528"/>
    <x v="5"/>
    <s v="CHF"/>
    <n v="1386309600"/>
    <n v="1386741600"/>
    <b v="0"/>
    <b v="1"/>
    <x v="1"/>
    <x v="1"/>
    <x v="1"/>
  </r>
  <r>
    <n v="515"/>
    <s v="Cox LLC"/>
    <s v="Phased 24hour flexibility"/>
    <n v="8600"/>
    <n v="36.067669172932334"/>
    <n v="55.779069767441861"/>
    <n v="4797"/>
    <x v="0"/>
    <n v="133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63.030732860520096"/>
    <n v="42.523125996810208"/>
    <n v="53324"/>
    <x v="0"/>
    <n v="84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84.717948717948715"/>
    <n v="112.00000000000001"/>
    <n v="6608"/>
    <x v="1"/>
    <n v="78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.2"/>
    <n v="7.0681818181818183"/>
    <n v="622"/>
    <x v="0"/>
    <n v="10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01.97518330513255"/>
    <n v="101.74563871693867"/>
    <n v="180802"/>
    <x v="1"/>
    <n v="1773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106.4375"/>
    <n v="425.75"/>
    <n v="3406"/>
    <x v="1"/>
    <n v="32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29.975609756097562"/>
    <n v="145.53947368421052"/>
    <n v="11061"/>
    <x v="1"/>
    <n v="369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85.806282722513089"/>
    <n v="32.453465346534657"/>
    <n v="16389"/>
    <x v="0"/>
    <n v="19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70.82022471910112"/>
    <n v="700.33333333333326"/>
    <n v="6303"/>
    <x v="1"/>
    <n v="89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40.998484082870135"/>
    <n v="83.904860392967933"/>
    <n v="81136"/>
    <x v="0"/>
    <n v="1979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28.063492063492063"/>
    <n v="84.19047619047619"/>
    <n v="1768"/>
    <x v="0"/>
    <n v="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88.054421768707485"/>
    <n v="155.95180722891567"/>
    <n v="12944"/>
    <x v="1"/>
    <n v="147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31"/>
    <n v="99.619450317124731"/>
    <n v="188480"/>
    <x v="0"/>
    <n v="6080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90.337500000000006"/>
    <n v="80.300000000000011"/>
    <n v="7227"/>
    <x v="0"/>
    <n v="80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63.777777777777779"/>
    <n v="11.254901960784313"/>
    <n v="574"/>
    <x v="0"/>
    <n v="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53.995515695067262"/>
    <n v="91.740952380952379"/>
    <n v="96328"/>
    <x v="0"/>
    <n v="178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48.993956043956047"/>
    <n v="95.521156936261391"/>
    <n v="178338"/>
    <x v="2"/>
    <n v="3640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63.857142857142854"/>
    <n v="502.87499999999994"/>
    <n v="8046"/>
    <x v="1"/>
    <n v="12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82.996393146979258"/>
    <n v="159.24394463667818"/>
    <n v="184086"/>
    <x v="1"/>
    <n v="221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55.08230452674897"/>
    <n v="15.022446689113355"/>
    <n v="13385"/>
    <x v="0"/>
    <n v="243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62.044554455445542"/>
    <n v="482.03846153846149"/>
    <n v="12533"/>
    <x v="1"/>
    <n v="20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04.97857142857143"/>
    <n v="149.96938775510205"/>
    <n v="14697"/>
    <x v="1"/>
    <n v="140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4.044676806083643"/>
    <n v="117.22156398104266"/>
    <n v="98935"/>
    <x v="1"/>
    <n v="1052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44.007716049382715"/>
    <n v="37.695968274950431"/>
    <n v="57034"/>
    <x v="0"/>
    <n v="1296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92.467532467532465"/>
    <n v="72.653061224489804"/>
    <n v="7120"/>
    <x v="0"/>
    <n v="7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57.072874493927124"/>
    <n v="265.98113207547169"/>
    <n v="14097"/>
    <x v="1"/>
    <n v="24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109.07848101265823"/>
    <n v="24.205617977528089"/>
    <n v="43086"/>
    <x v="0"/>
    <n v="395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39.387755102040813"/>
    <n v="2.5064935064935066"/>
    <n v="1930"/>
    <x v="0"/>
    <n v="4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77.022222222222226"/>
    <n v="16.329799764428738"/>
    <n v="13864"/>
    <x v="0"/>
    <n v="180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92.166666666666671"/>
    <n v="276.5"/>
    <n v="7742"/>
    <x v="1"/>
    <n v="84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61.007063197026021"/>
    <n v="88.803571428571431"/>
    <n v="164109"/>
    <x v="0"/>
    <n v="2690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78.068181818181813"/>
    <n v="163.57142857142856"/>
    <n v="6870"/>
    <x v="1"/>
    <n v="88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80.75"/>
    <n v="969"/>
    <n v="12597"/>
    <x v="1"/>
    <n v="156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59.991289782244557"/>
    <n v="270.91376701966715"/>
    <n v="179074"/>
    <x v="1"/>
    <n v="2985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110.03018372703411"/>
    <n v="284.21355932203392"/>
    <n v="83843"/>
    <x v="1"/>
    <n v="762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n v="4"/>
    <x v="3"/>
    <n v="1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37.99856063332134"/>
    <n v="58.6329816768462"/>
    <n v="105598"/>
    <x v="0"/>
    <n v="2779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96.369565217391298"/>
    <n v="98.51111111111112"/>
    <n v="8866"/>
    <x v="0"/>
    <n v="92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2.978599221789878"/>
    <n v="43.975381008206334"/>
    <n v="75022"/>
    <x v="0"/>
    <n v="102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26.007220216606498"/>
    <n v="151.66315789473683"/>
    <n v="14408"/>
    <x v="1"/>
    <n v="554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04.36296296296297"/>
    <n v="223.63492063492063"/>
    <n v="14089"/>
    <x v="1"/>
    <n v="135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02.18852459016394"/>
    <n v="239.75"/>
    <n v="12467"/>
    <x v="1"/>
    <n v="122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54.117647058823529"/>
    <n v="199.33333333333334"/>
    <n v="11960"/>
    <x v="1"/>
    <n v="221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63.222222222222221"/>
    <n v="137.34482758620689"/>
    <n v="7966"/>
    <x v="1"/>
    <n v="126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4.03228962818004"/>
    <n v="100.9696106362773"/>
    <n v="106321"/>
    <x v="1"/>
    <n v="1022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49.994334277620396"/>
    <n v="794.16"/>
    <n v="158832"/>
    <x v="1"/>
    <n v="3177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56.015151515151516"/>
    <n v="369.7"/>
    <n v="11091"/>
    <x v="1"/>
    <n v="198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48.807692307692307"/>
    <n v="12.818181818181817"/>
    <n v="1269"/>
    <x v="0"/>
    <n v="26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60.082352941176474"/>
    <n v="138.02702702702703"/>
    <n v="5107"/>
    <x v="1"/>
    <n v="85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78.990502793296088"/>
    <n v="83.813278008298752"/>
    <n v="141393"/>
    <x v="0"/>
    <n v="1790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53.99499443826474"/>
    <n v="204.60063224446787"/>
    <n v="194166"/>
    <x v="1"/>
    <n v="3596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111.45945945945945"/>
    <n v="44.344086021505376"/>
    <n v="4124"/>
    <x v="0"/>
    <n v="37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60.922131147540981"/>
    <n v="218.60294117647058"/>
    <n v="14865"/>
    <x v="1"/>
    <n v="244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26.0015444015444"/>
    <n v="186.03314917127071"/>
    <n v="134688"/>
    <x v="1"/>
    <n v="5180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80.993208828522924"/>
    <n v="237.33830845771143"/>
    <n v="47705"/>
    <x v="1"/>
    <n v="589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34.995963302752294"/>
    <n v="305.65384615384613"/>
    <n v="95364"/>
    <x v="1"/>
    <n v="272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94.142857142857139"/>
    <n v="94.142857142857139"/>
    <n v="3295"/>
    <x v="0"/>
    <n v="35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52.085106382978722"/>
    <n v="54.400000000000006"/>
    <n v="4896"/>
    <x v="3"/>
    <n v="94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24.986666666666668"/>
    <n v="111.88059701492537"/>
    <n v="7496"/>
    <x v="1"/>
    <n v="300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69.215277777777771"/>
    <n v="369.14814814814815"/>
    <n v="9967"/>
    <x v="1"/>
    <n v="144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93.944444444444443"/>
    <n v="62.930372148859547"/>
    <n v="52421"/>
    <x v="0"/>
    <n v="558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98.40625"/>
    <n v="64.927835051546396"/>
    <n v="6298"/>
    <x v="0"/>
    <n v="64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41.783783783783782"/>
    <n v="18.853658536585368"/>
    <n v="1546"/>
    <x v="3"/>
    <n v="37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65.991836734693877"/>
    <n v="16.754404145077721"/>
    <n v="16168"/>
    <x v="0"/>
    <n v="24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72.05747126436782"/>
    <n v="101.11290322580646"/>
    <n v="6269"/>
    <x v="1"/>
    <n v="87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48.003209242618745"/>
    <n v="341.5022831050228"/>
    <n v="149578"/>
    <x v="1"/>
    <n v="3116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54.098591549295776"/>
    <n v="64.016666666666666"/>
    <n v="3841"/>
    <x v="0"/>
    <n v="7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107.88095238095238"/>
    <n v="52.080459770114942"/>
    <n v="4531"/>
    <x v="0"/>
    <n v="42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7.034103410341032"/>
    <n v="322.40211640211641"/>
    <n v="60934"/>
    <x v="1"/>
    <n v="909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64.01425914445133"/>
    <n v="119.50810185185186"/>
    <n v="103255"/>
    <x v="1"/>
    <n v="161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96.066176470588232"/>
    <n v="146.79775280898878"/>
    <n v="13065"/>
    <x v="1"/>
    <n v="136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51.184615384615384"/>
    <n v="950.57142857142856"/>
    <n v="6654"/>
    <x v="1"/>
    <n v="130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43.92307692307692"/>
    <n v="72.893617021276597"/>
    <n v="6852"/>
    <x v="0"/>
    <n v="156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91.021198830409361"/>
    <n v="79.008248730964468"/>
    <n v="124517"/>
    <x v="0"/>
    <n v="1368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0.127450980392155"/>
    <n v="64.721518987341781"/>
    <n v="5113"/>
    <x v="0"/>
    <n v="102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67.720930232558146"/>
    <n v="82.028169014084511"/>
    <n v="5824"/>
    <x v="0"/>
    <n v="8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1.03921568627451"/>
    <n v="1037.6666666666667"/>
    <n v="6226"/>
    <x v="1"/>
    <n v="102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80.011857707509876"/>
    <n v="12.910076530612244"/>
    <n v="20243"/>
    <x v="0"/>
    <n v="253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47.001497753369947"/>
    <n v="154.84210526315789"/>
    <n v="188288"/>
    <x v="1"/>
    <n v="4006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71.127388535031841"/>
    <n v="7.0991735537190088"/>
    <n v="11167"/>
    <x v="0"/>
    <n v="157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89.99079189686924"/>
    <n v="208.52773826458036"/>
    <n v="146595"/>
    <x v="1"/>
    <n v="162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43.032786885245905"/>
    <n v="99.683544303797461"/>
    <n v="7875"/>
    <x v="0"/>
    <n v="18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67.997714808043881"/>
    <n v="201.59756097560978"/>
    <n v="148779"/>
    <x v="1"/>
    <n v="218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73.004566210045667"/>
    <n v="162.09032258064516"/>
    <n v="175868"/>
    <x v="1"/>
    <n v="2409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62.341463414634148"/>
    <n v="3.6436208125445471"/>
    <n v="5112"/>
    <x v="0"/>
    <n v="82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n v="5"/>
    <x v="0"/>
    <n v="1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67.103092783505161"/>
    <n v="206.63492063492063"/>
    <n v="13018"/>
    <x v="1"/>
    <n v="1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79.978947368421046"/>
    <n v="128.23628691983123"/>
    <n v="91176"/>
    <x v="1"/>
    <n v="1140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2.176470588235297"/>
    <n v="119.66037735849055"/>
    <n v="6342"/>
    <x v="1"/>
    <n v="102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53.005950297514879"/>
    <n v="170.73055242390078"/>
    <n v="151438"/>
    <x v="1"/>
    <n v="2857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57.738317757009348"/>
    <n v="187.21212121212122"/>
    <n v="6178"/>
    <x v="1"/>
    <n v="107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40.03125"/>
    <n v="188.38235294117646"/>
    <n v="6405"/>
    <x v="1"/>
    <n v="160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81.016591928251117"/>
    <n v="131.29869186046511"/>
    <n v="180667"/>
    <x v="1"/>
    <n v="2230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35.047468354430379"/>
    <n v="283.97435897435901"/>
    <n v="11075"/>
    <x v="1"/>
    <n v="316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02.92307692307692"/>
    <n v="120.41999999999999"/>
    <n v="12042"/>
    <x v="1"/>
    <n v="117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27.998126756166094"/>
    <n v="419.0560747663551"/>
    <n v="179356"/>
    <x v="1"/>
    <n v="6406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75.733333333333334"/>
    <n v="13.853658536585368"/>
    <n v="1136"/>
    <x v="3"/>
    <n v="15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45.026041666666664"/>
    <n v="139.43548387096774"/>
    <n v="8645"/>
    <x v="1"/>
    <n v="192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73.615384615384613"/>
    <n v="174"/>
    <n v="1914"/>
    <x v="1"/>
    <n v="26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56.991701244813278"/>
    <n v="155.49056603773585"/>
    <n v="41205"/>
    <x v="1"/>
    <n v="723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85.223529411764702"/>
    <n v="170.44705882352943"/>
    <n v="14488"/>
    <x v="1"/>
    <n v="170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50.962184873949582"/>
    <n v="189.515625"/>
    <n v="12129"/>
    <x v="1"/>
    <n v="238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63.563636363636363"/>
    <n v="249.71428571428572"/>
    <n v="3496"/>
    <x v="1"/>
    <n v="55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80.999165275459092"/>
    <n v="48.860523665659613"/>
    <n v="97037"/>
    <x v="0"/>
    <n v="1198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86.044753086419746"/>
    <n v="28.461970393057683"/>
    <n v="55757"/>
    <x v="0"/>
    <n v="648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90.0390625"/>
    <n v="268.02325581395348"/>
    <n v="11525"/>
    <x v="1"/>
    <n v="128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74.006063432835816"/>
    <n v="619.80078125"/>
    <n v="158669"/>
    <x v="1"/>
    <n v="2144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92.4375"/>
    <n v="3.1301587301587301"/>
    <n v="5916"/>
    <x v="0"/>
    <n v="6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55.999257333828446"/>
    <n v="159.92152704135739"/>
    <n v="150806"/>
    <x v="1"/>
    <n v="2693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32.983796296296298"/>
    <n v="279.39215686274508"/>
    <n v="14249"/>
    <x v="1"/>
    <n v="432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93.596774193548384"/>
    <n v="77.373333333333335"/>
    <n v="5803"/>
    <x v="0"/>
    <n v="62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69.867724867724874"/>
    <n v="206.32812500000003"/>
    <n v="13205"/>
    <x v="1"/>
    <n v="189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72.129870129870127"/>
    <n v="694.25"/>
    <n v="11108"/>
    <x v="1"/>
    <n v="154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30.041666666666668"/>
    <n v="151.78947368421052"/>
    <n v="2884"/>
    <x v="1"/>
    <n v="96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73.968000000000004"/>
    <n v="64.58207217694995"/>
    <n v="55476"/>
    <x v="0"/>
    <n v="750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68.65517241379311"/>
    <n v="62.873684210526314"/>
    <n v="5973"/>
    <x v="3"/>
    <n v="87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59.992164544564154"/>
    <n v="310.39864864864865"/>
    <n v="183756"/>
    <x v="1"/>
    <n v="3063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111.15827338129496"/>
    <n v="42.859916782246884"/>
    <n v="30902"/>
    <x v="2"/>
    <n v="278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3.038095238095238"/>
    <n v="83.119402985074629"/>
    <n v="5569"/>
    <x v="0"/>
    <n v="105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55.985524728588658"/>
    <n v="78.531302876480552"/>
    <n v="92824"/>
    <x v="3"/>
    <n v="1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69.986760812003524"/>
    <n v="114.09352517985612"/>
    <n v="158590"/>
    <x v="1"/>
    <n v="2266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48.998079877112133"/>
    <n v="64.537683358624179"/>
    <n v="127591"/>
    <x v="0"/>
    <n v="2604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103.84615384615384"/>
    <n v="79.411764705882348"/>
    <n v="6750"/>
    <x v="0"/>
    <n v="6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9.127659574468083"/>
    <n v="11.419117647058824"/>
    <n v="9318"/>
    <x v="0"/>
    <n v="94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107.37777777777778"/>
    <n v="56.186046511627907"/>
    <n v="4832"/>
    <x v="2"/>
    <n v="45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76.922178988326849"/>
    <n v="16.501669449081803"/>
    <n v="19769"/>
    <x v="0"/>
    <n v="257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58.128865979381445"/>
    <n v="119.96808510638297"/>
    <n v="11277"/>
    <x v="1"/>
    <n v="194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03.73643410852713"/>
    <n v="145.45652173913044"/>
    <n v="13382"/>
    <x v="1"/>
    <n v="129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87.962666666666664"/>
    <n v="221.38255033557047"/>
    <n v="32986"/>
    <x v="1"/>
    <n v="375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28"/>
    <n v="48.396694214876035"/>
    <n v="81984"/>
    <x v="0"/>
    <n v="29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37.999361294443261"/>
    <n v="92.911504424778755"/>
    <n v="178483"/>
    <x v="0"/>
    <n v="4697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29.999313893653515"/>
    <n v="88.599797365754824"/>
    <n v="87448"/>
    <x v="0"/>
    <n v="29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03.5"/>
    <n v="41.4"/>
    <n v="1863"/>
    <x v="0"/>
    <n v="18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85.994467496542185"/>
    <n v="63.056795131845846"/>
    <n v="62174"/>
    <x v="3"/>
    <n v="723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98.011627906976742"/>
    <n v="48.482333607230892"/>
    <n v="59003"/>
    <x v="0"/>
    <n v="60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n v="2"/>
    <x v="0"/>
    <n v="1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44.994570837642193"/>
    <n v="88.47941026944585"/>
    <n v="174039"/>
    <x v="0"/>
    <n v="3868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31.012224938875306"/>
    <n v="126.84"/>
    <n v="12684"/>
    <x v="1"/>
    <n v="409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59.970085470085472"/>
    <n v="2338.833333333333"/>
    <n v="14033"/>
    <x v="1"/>
    <n v="234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58.9973474801061"/>
    <n v="508.38857142857148"/>
    <n v="177936"/>
    <x v="1"/>
    <n v="3016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50.045454545454547"/>
    <n v="191.47826086956522"/>
    <n v="13212"/>
    <x v="1"/>
    <n v="264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98.966269841269835"/>
    <n v="42.127533783783782"/>
    <n v="49879"/>
    <x v="0"/>
    <n v="504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58.857142857142854"/>
    <n v="8.24"/>
    <n v="824"/>
    <x v="0"/>
    <n v="1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81.010256410256417"/>
    <n v="60.064638783269963"/>
    <n v="31594"/>
    <x v="3"/>
    <n v="390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76.013333333333335"/>
    <n v="47.232808616404313"/>
    <n v="57010"/>
    <x v="0"/>
    <n v="750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96.597402597402592"/>
    <n v="81.736263736263737"/>
    <n v="7438"/>
    <x v="0"/>
    <n v="77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76.957446808510639"/>
    <n v="54.187265917603"/>
    <n v="57872"/>
    <x v="0"/>
    <n v="752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67.984732824427482"/>
    <n v="97.868131868131869"/>
    <n v="8906"/>
    <x v="0"/>
    <n v="131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88.781609195402297"/>
    <n v="77.239999999999995"/>
    <n v="7724"/>
    <x v="0"/>
    <n v="8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4.99623706491063"/>
    <n v="33.464735516372798"/>
    <n v="26571"/>
    <x v="0"/>
    <n v="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44.922794117647058"/>
    <n v="239.58823529411765"/>
    <n v="12219"/>
    <x v="1"/>
    <n v="27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79.400000000000006"/>
    <n v="64.032258064516128"/>
    <n v="1985"/>
    <x v="3"/>
    <n v="25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29.009546539379475"/>
    <n v="176.15942028985506"/>
    <n v="12155"/>
    <x v="1"/>
    <n v="419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73.59210526315789"/>
    <n v="20.33818181818182"/>
    <n v="5593"/>
    <x v="0"/>
    <n v="76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07.97038864898211"/>
    <n v="358.64754098360658"/>
    <n v="175020"/>
    <x v="1"/>
    <n v="162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68.987284287011803"/>
    <n v="468.85802469135803"/>
    <n v="75955"/>
    <x v="1"/>
    <n v="1101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1.02236719478098"/>
    <n v="122.05635245901641"/>
    <n v="119127"/>
    <x v="1"/>
    <n v="1073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24.997515808491418"/>
    <n v="55.931783729156137"/>
    <n v="110689"/>
    <x v="0"/>
    <n v="442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42.155172413793103"/>
    <n v="43.660714285714285"/>
    <n v="2445"/>
    <x v="0"/>
    <n v="58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47.003284072249592"/>
    <n v="33.53837141183363"/>
    <n v="57250"/>
    <x v="3"/>
    <n v="1218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36.0392749244713"/>
    <n v="122.97938144329896"/>
    <n v="11929"/>
    <x v="1"/>
    <n v="331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01.03760683760684"/>
    <n v="189.74959871589084"/>
    <n v="118214"/>
    <x v="1"/>
    <n v="1170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39.927927927927925"/>
    <n v="83.622641509433961"/>
    <n v="4432"/>
    <x v="0"/>
    <n v="111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83.158139534883716"/>
    <n v="17.968844221105527"/>
    <n v="17879"/>
    <x v="3"/>
    <n v="215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39.97520661157025"/>
    <n v="1036.5"/>
    <n v="14511"/>
    <x v="1"/>
    <n v="363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47.993908629441627"/>
    <n v="97.405219780219781"/>
    <n v="141822"/>
    <x v="0"/>
    <n v="2955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95.978877489438744"/>
    <n v="86.386203150461711"/>
    <n v="159037"/>
    <x v="0"/>
    <n v="1657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78.728155339805824"/>
    <n v="150.16666666666666"/>
    <n v="8109"/>
    <x v="1"/>
    <n v="10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56.081632653061227"/>
    <n v="358.43478260869563"/>
    <n v="8244"/>
    <x v="1"/>
    <n v="14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69.090909090909093"/>
    <n v="542.85714285714289"/>
    <n v="7600"/>
    <x v="1"/>
    <n v="110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102.05291576673866"/>
    <n v="67.500714285714281"/>
    <n v="94501"/>
    <x v="0"/>
    <n v="92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07.32089552238806"/>
    <n v="191.74666666666667"/>
    <n v="14381"/>
    <x v="1"/>
    <n v="134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51.970260223048328"/>
    <n v="932"/>
    <n v="13980"/>
    <x v="1"/>
    <n v="269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71.137142857142862"/>
    <n v="429.27586206896552"/>
    <n v="12449"/>
    <x v="1"/>
    <n v="175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106.49275362318841"/>
    <n v="100.65753424657535"/>
    <n v="7348"/>
    <x v="1"/>
    <n v="6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42.93684210526316"/>
    <n v="226.61111111111109"/>
    <n v="8158"/>
    <x v="1"/>
    <n v="190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30.037974683544302"/>
    <n v="142.38"/>
    <n v="7119"/>
    <x v="1"/>
    <n v="237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70.623376623376629"/>
    <n v="90.633333333333326"/>
    <n v="5438"/>
    <x v="0"/>
    <n v="77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66.016018306636155"/>
    <n v="63.966740576496676"/>
    <n v="115396"/>
    <x v="0"/>
    <n v="1748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96.911392405063296"/>
    <n v="84.131868131868131"/>
    <n v="7656"/>
    <x v="0"/>
    <n v="79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62.867346938775512"/>
    <n v="133.93478260869566"/>
    <n v="12322"/>
    <x v="1"/>
    <n v="196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108.98537682789652"/>
    <n v="59.042047531992694"/>
    <n v="96888"/>
    <x v="0"/>
    <n v="88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26.999314599040439"/>
    <n v="152.80062063615205"/>
    <n v="196960"/>
    <x v="1"/>
    <n v="7295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65.004147943311438"/>
    <n v="446.69121140142522"/>
    <n v="188057"/>
    <x v="1"/>
    <n v="2893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111.51785714285714"/>
    <n v="84.391891891891888"/>
    <n v="6245"/>
    <x v="0"/>
    <n v="56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110.99268292682927"/>
    <n v="175.02692307692308"/>
    <n v="91014"/>
    <x v="1"/>
    <n v="820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56.746987951807228"/>
    <n v="54.137931034482754"/>
    <n v="4710"/>
    <x v="0"/>
    <n v="83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97.020608439646708"/>
    <n v="311.87381703470032"/>
    <n v="197728"/>
    <x v="1"/>
    <n v="203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92.08620689655173"/>
    <n v="122.78160919540231"/>
    <n v="10682"/>
    <x v="1"/>
    <n v="116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82.986666666666665"/>
    <n v="99.026517383618156"/>
    <n v="168048"/>
    <x v="0"/>
    <n v="202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03.03791821561339"/>
    <n v="127.84686346863469"/>
    <n v="138586"/>
    <x v="1"/>
    <n v="1345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68.922619047619051"/>
    <n v="158.61643835616439"/>
    <n v="11579"/>
    <x v="1"/>
    <n v="168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87.737226277372258"/>
    <n v="707.05882352941171"/>
    <n v="12020"/>
    <x v="1"/>
    <n v="137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75.021505376344081"/>
    <n v="142.38775510204081"/>
    <n v="13954"/>
    <x v="1"/>
    <n v="186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50.863999999999997"/>
    <n v="147.86046511627907"/>
    <n v="6358"/>
    <x v="1"/>
    <n v="125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90"/>
    <n v="20.322580645161288"/>
    <n v="1260"/>
    <x v="0"/>
    <n v="14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72.896039603960389"/>
    <n v="1840.625"/>
    <n v="14725"/>
    <x v="1"/>
    <n v="202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08.48543689320388"/>
    <n v="161.94202898550725"/>
    <n v="11174"/>
    <x v="1"/>
    <n v="103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01.98095238095237"/>
    <n v="472.82077922077923"/>
    <n v="182036"/>
    <x v="1"/>
    <n v="1785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44.009146341463413"/>
    <n v="24.466101694915253"/>
    <n v="28870"/>
    <x v="0"/>
    <n v="656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65.942675159235662"/>
    <n v="517.65"/>
    <n v="10353"/>
    <x v="1"/>
    <n v="157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24.987387387387386"/>
    <n v="247.64285714285714"/>
    <n v="13868"/>
    <x v="1"/>
    <n v="555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28.003367003367003"/>
    <n v="100.20481927710843"/>
    <n v="8317"/>
    <x v="1"/>
    <n v="297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85.829268292682926"/>
    <n v="153"/>
    <n v="10557"/>
    <x v="1"/>
    <n v="12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84.921052631578945"/>
    <n v="37.091954022988503"/>
    <n v="3227"/>
    <x v="3"/>
    <n v="38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90.483333333333334"/>
    <n v="4.392394822006473"/>
    <n v="5429"/>
    <x v="3"/>
    <n v="60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25.00197628458498"/>
    <n v="156.50721649484535"/>
    <n v="75906"/>
    <x v="1"/>
    <n v="3036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92.013888888888886"/>
    <n v="270.40816326530609"/>
    <n v="13250"/>
    <x v="1"/>
    <n v="144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93.066115702479337"/>
    <n v="134.05952380952382"/>
    <n v="11261"/>
    <x v="1"/>
    <n v="121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61.008145363408524"/>
    <n v="50.398033126293996"/>
    <n v="97369"/>
    <x v="0"/>
    <n v="1596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92.036259541984734"/>
    <n v="88.815837937384899"/>
    <n v="48227"/>
    <x v="3"/>
    <n v="52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81.132596685082873"/>
    <n v="165"/>
    <n v="14685"/>
    <x v="1"/>
    <n v="181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.5"/>
    <n v="17.5"/>
    <n v="735"/>
    <x v="0"/>
    <n v="10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85.221311475409834"/>
    <n v="185.66071428571428"/>
    <n v="10397"/>
    <x v="1"/>
    <n v="1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0.96825396825396"/>
    <n v="412.6631944444444"/>
    <n v="118847"/>
    <x v="1"/>
    <n v="1071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32.968036529680369"/>
    <n v="90.25"/>
    <n v="7220"/>
    <x v="3"/>
    <n v="21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96.005352363960753"/>
    <n v="91.984615384615381"/>
    <n v="107622"/>
    <x v="0"/>
    <n v="112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4.96632653061225"/>
    <n v="527.00632911392404"/>
    <n v="83267"/>
    <x v="1"/>
    <n v="980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25.007462686567163"/>
    <n v="319.14285714285711"/>
    <n v="13404"/>
    <x v="1"/>
    <n v="536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65.998995479658461"/>
    <n v="354.18867924528303"/>
    <n v="131404"/>
    <x v="1"/>
    <n v="199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87.34482758620689"/>
    <n v="32.896103896103895"/>
    <n v="2533"/>
    <x v="3"/>
    <n v="2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27.933333333333334"/>
    <n v="135.8918918918919"/>
    <n v="5028"/>
    <x v="1"/>
    <n v="180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03.8"/>
    <n v="2.0843373493975905"/>
    <n v="1557"/>
    <x v="0"/>
    <n v="15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31.937172774869111"/>
    <n v="61"/>
    <n v="6100"/>
    <x v="0"/>
    <n v="19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99.5"/>
    <n v="30.037735849056602"/>
    <n v="1592"/>
    <x v="0"/>
    <n v="16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08.84615384615384"/>
    <n v="1179.1666666666665"/>
    <n v="14150"/>
    <x v="1"/>
    <n v="130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10.76229508196721"/>
    <n v="1126.0833333333335"/>
    <n v="13513"/>
    <x v="1"/>
    <n v="122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29.647058823529413"/>
    <n v="12.923076923076923"/>
    <n v="504"/>
    <x v="0"/>
    <n v="17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01.71428571428571"/>
    <n v="712"/>
    <n v="14240"/>
    <x v="1"/>
    <n v="140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61.5"/>
    <n v="30.304347826086957"/>
    <n v="2091"/>
    <x v="0"/>
    <n v="34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35"/>
    <n v="212.50896057347671"/>
    <n v="118580"/>
    <x v="1"/>
    <n v="3388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40.049999999999997"/>
    <n v="228.85714285714286"/>
    <n v="11214"/>
    <x v="1"/>
    <n v="280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110.97231270358306"/>
    <n v="34.959979476654695"/>
    <n v="68137"/>
    <x v="3"/>
    <n v="614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36.959016393442624"/>
    <n v="157.29069767441862"/>
    <n v="13527"/>
    <x v="1"/>
    <n v="36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n v="1"/>
    <x v="0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30.974074074074075"/>
    <n v="232.30555555555554"/>
    <n v="8363"/>
    <x v="1"/>
    <n v="270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47.035087719298247"/>
    <n v="92.448275862068968"/>
    <n v="5362"/>
    <x v="3"/>
    <n v="11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88.065693430656935"/>
    <n v="256.70212765957444"/>
    <n v="12065"/>
    <x v="1"/>
    <n v="13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37.005616224648989"/>
    <n v="168.47017045454547"/>
    <n v="118603"/>
    <x v="1"/>
    <n v="3205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26.027777777777779"/>
    <n v="166.57777777777778"/>
    <n v="7496"/>
    <x v="1"/>
    <n v="288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67.817567567567565"/>
    <n v="772.07692307692309"/>
    <n v="10037"/>
    <x v="1"/>
    <n v="148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49.964912280701753"/>
    <n v="406.85714285714283"/>
    <n v="5696"/>
    <x v="1"/>
    <n v="114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10.01646903820817"/>
    <n v="564.20608108108115"/>
    <n v="167005"/>
    <x v="1"/>
    <n v="1518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89.964678178963894"/>
    <n v="68.426865671641792"/>
    <n v="114615"/>
    <x v="0"/>
    <n v="127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79.009523809523813"/>
    <n v="34.351966873706004"/>
    <n v="16592"/>
    <x v="0"/>
    <n v="210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86.867469879518069"/>
    <n v="655.4545454545455"/>
    <n v="14420"/>
    <x v="1"/>
    <n v="166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.04"/>
    <n v="177.25714285714284"/>
    <n v="6204"/>
    <x v="1"/>
    <n v="100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26.970212765957445"/>
    <n v="113.17857142857144"/>
    <n v="6338"/>
    <x v="1"/>
    <n v="23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54.121621621621621"/>
    <n v="728.18181818181824"/>
    <n v="8010"/>
    <x v="1"/>
    <n v="148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41.035353535353536"/>
    <n v="208.33333333333334"/>
    <n v="8125"/>
    <x v="1"/>
    <n v="198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55.052419354838712"/>
    <n v="31.171232876712331"/>
    <n v="13653"/>
    <x v="0"/>
    <n v="248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107.93762183235867"/>
    <n v="56.967078189300416"/>
    <n v="55372"/>
    <x v="0"/>
    <n v="513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73.92"/>
    <n v="231"/>
    <n v="11088"/>
    <x v="1"/>
    <n v="150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31.995894428152493"/>
    <n v="86.867834394904463"/>
    <n v="109106"/>
    <x v="0"/>
    <n v="3410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53.898148148148145"/>
    <n v="270.74418604651163"/>
    <n v="11642"/>
    <x v="1"/>
    <n v="216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106.5"/>
    <n v="49.446428571428569"/>
    <n v="2769"/>
    <x v="3"/>
    <n v="26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32.999805409612762"/>
    <n v="113.3596256684492"/>
    <n v="169586"/>
    <x v="1"/>
    <n v="5139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43.00254993625159"/>
    <n v="190.55555555555554"/>
    <n v="101185"/>
    <x v="1"/>
    <n v="235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86.858974358974365"/>
    <n v="135.5"/>
    <n v="6775"/>
    <x v="1"/>
    <n v="78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.8"/>
    <n v="10.297872340425531"/>
    <n v="968"/>
    <x v="0"/>
    <n v="10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32.995456610631528"/>
    <n v="65.544223826714799"/>
    <n v="72623"/>
    <x v="0"/>
    <n v="2201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68.028106508875737"/>
    <n v="49.026652452025587"/>
    <n v="45987"/>
    <x v="0"/>
    <n v="676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58.867816091954026"/>
    <n v="787.92307692307691"/>
    <n v="10243"/>
    <x v="1"/>
    <n v="174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105.04572803850782"/>
    <n v="80.306347746090154"/>
    <n v="87293"/>
    <x v="0"/>
    <n v="831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33.054878048780488"/>
    <n v="106.29411764705883"/>
    <n v="5421"/>
    <x v="1"/>
    <n v="164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78.821428571428569"/>
    <n v="50.735632183908038"/>
    <n v="4414"/>
    <x v="3"/>
    <n v="56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68.204968944099377"/>
    <n v="215.31372549019611"/>
    <n v="10981"/>
    <x v="1"/>
    <n v="161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75.731884057971016"/>
    <n v="141.22972972972974"/>
    <n v="10451"/>
    <x v="1"/>
    <n v="138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30.996070133010882"/>
    <n v="115.33745781777279"/>
    <n v="102535"/>
    <x v="1"/>
    <n v="3308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01.88188976377953"/>
    <n v="193.11940298507463"/>
    <n v="12939"/>
    <x v="1"/>
    <n v="127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52.879227053140099"/>
    <n v="729.73333333333335"/>
    <n v="10946"/>
    <x v="1"/>
    <n v="207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71.005820721769496"/>
    <n v="99.66339869281046"/>
    <n v="60994"/>
    <x v="0"/>
    <n v="859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102.38709677419355"/>
    <n v="88.166666666666671"/>
    <n v="3174"/>
    <x v="2"/>
    <n v="31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74.466666666666669"/>
    <n v="37.233333333333334"/>
    <n v="3351"/>
    <x v="0"/>
    <n v="45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1.009883198562441"/>
    <n v="30.540075309306079"/>
    <n v="56774"/>
    <x v="3"/>
    <n v="1113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90"/>
    <n v="25.714285714285712"/>
    <n v="540"/>
    <x v="0"/>
    <n v="6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97.142857142857139"/>
    <n v="34"/>
    <n v="680"/>
    <x v="0"/>
    <n v="7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72.071823204419886"/>
    <n v="1185.909090909091"/>
    <n v="13045"/>
    <x v="1"/>
    <n v="181"/>
    <x v="5"/>
    <s v="CHF"/>
    <n v="1372136400"/>
    <n v="1372482000"/>
    <b v="0"/>
    <b v="0"/>
    <x v="9"/>
    <x v="5"/>
    <x v="9"/>
  </r>
  <r>
    <n v="794"/>
    <s v="Welch Inc"/>
    <s v="Optional optimal website"/>
    <n v="6600"/>
    <n v="75.236363636363635"/>
    <n v="125.39393939393939"/>
    <n v="8276"/>
    <x v="1"/>
    <n v="110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32.967741935483872"/>
    <n v="14.394366197183098"/>
    <n v="1022"/>
    <x v="0"/>
    <n v="31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54.807692307692307"/>
    <n v="54.807692307692314"/>
    <n v="4275"/>
    <x v="0"/>
    <n v="78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45.037837837837834"/>
    <n v="109.63157894736841"/>
    <n v="8332"/>
    <x v="1"/>
    <n v="185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52.958677685950413"/>
    <n v="188.47058823529412"/>
    <n v="6408"/>
    <x v="1"/>
    <n v="121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60.017959183673469"/>
    <n v="87.008284023668637"/>
    <n v="73522"/>
    <x v="0"/>
    <n v="1225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n v="1"/>
    <x v="0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4.028301886792455"/>
    <n v="202.9130434782609"/>
    <n v="4667"/>
    <x v="1"/>
    <n v="106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86.028169014084511"/>
    <n v="197.03225806451613"/>
    <n v="12216"/>
    <x v="1"/>
    <n v="142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28.012875536480685"/>
    <n v="107"/>
    <n v="6527"/>
    <x v="1"/>
    <n v="233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32.050458715596328"/>
    <n v="268.73076923076923"/>
    <n v="6987"/>
    <x v="1"/>
    <n v="21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73.611940298507463"/>
    <n v="50.845360824742272"/>
    <n v="4932"/>
    <x v="0"/>
    <n v="67"/>
    <x v="2"/>
    <s v="AUD"/>
    <n v="1416031200"/>
    <n v="1420437600"/>
    <b v="0"/>
    <b v="0"/>
    <x v="4"/>
    <x v="4"/>
    <x v="4"/>
  </r>
  <r>
    <n v="806"/>
    <s v="Harmon-Madden"/>
    <s v="Adaptive holistic hub"/>
    <n v="700"/>
    <n v="108.71052631578948"/>
    <n v="1180.2857142857142"/>
    <n v="8262"/>
    <x v="1"/>
    <n v="76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42.97674418604651"/>
    <n v="264"/>
    <n v="1848"/>
    <x v="1"/>
    <n v="43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83.315789473684205"/>
    <n v="30.44230769230769"/>
    <n v="1583"/>
    <x v="0"/>
    <n v="19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42"/>
    <n v="62.880681818181813"/>
    <n v="88536"/>
    <x v="0"/>
    <n v="2108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55.927601809954751"/>
    <n v="193.125"/>
    <n v="12360"/>
    <x v="1"/>
    <n v="22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105.03681885125184"/>
    <n v="77.102702702702715"/>
    <n v="71320"/>
    <x v="0"/>
    <n v="679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48"/>
    <n v="225.52763819095478"/>
    <n v="134640"/>
    <x v="1"/>
    <n v="2805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112.66176470588235"/>
    <n v="239.40625"/>
    <n v="7661"/>
    <x v="1"/>
    <n v="68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81.944444444444443"/>
    <n v="92.1875"/>
    <n v="2950"/>
    <x v="0"/>
    <n v="36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64.049180327868854"/>
    <n v="130.23333333333335"/>
    <n v="11721"/>
    <x v="1"/>
    <n v="183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06.39097744360902"/>
    <n v="615.21739130434787"/>
    <n v="14150"/>
    <x v="1"/>
    <n v="133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76.011249497790274"/>
    <n v="368.79532163742692"/>
    <n v="189192"/>
    <x v="1"/>
    <n v="2489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111.07246376811594"/>
    <n v="1094.8571428571429"/>
    <n v="7664"/>
    <x v="1"/>
    <n v="69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95.936170212765958"/>
    <n v="50.662921348314605"/>
    <n v="4509"/>
    <x v="0"/>
    <n v="47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43.043010752688176"/>
    <n v="800.6"/>
    <n v="12009"/>
    <x v="1"/>
    <n v="279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67.966666666666669"/>
    <n v="291.28571428571428"/>
    <n v="14273"/>
    <x v="1"/>
    <n v="210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89.991428571428571"/>
    <n v="349.9666666666667"/>
    <n v="188982"/>
    <x v="1"/>
    <n v="2100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58.095238095238095"/>
    <n v="357.07317073170731"/>
    <n v="14640"/>
    <x v="1"/>
    <n v="252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83.996875000000003"/>
    <n v="126.48941176470588"/>
    <n v="107516"/>
    <x v="1"/>
    <n v="1280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88.853503184713375"/>
    <n v="387.5"/>
    <n v="13950"/>
    <x v="1"/>
    <n v="157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65.963917525773198"/>
    <n v="457.03571428571428"/>
    <n v="12797"/>
    <x v="1"/>
    <n v="1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74.804878048780495"/>
    <n v="266.69565217391306"/>
    <n v="6134"/>
    <x v="1"/>
    <n v="82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69.98571428571428"/>
    <n v="69"/>
    <n v="4899"/>
    <x v="0"/>
    <n v="70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32.006493506493506"/>
    <n v="51.34375"/>
    <n v="4929"/>
    <x v="0"/>
    <n v="154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64.727272727272734"/>
    <n v="1.1710526315789473"/>
    <n v="1424"/>
    <x v="0"/>
    <n v="22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24.998110087408456"/>
    <n v="108.97734294541709"/>
    <n v="105817"/>
    <x v="1"/>
    <n v="4233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04.97764070932922"/>
    <n v="315.17592592592592"/>
    <n v="136156"/>
    <x v="1"/>
    <n v="1297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64.987878787878785"/>
    <n v="157.69117647058823"/>
    <n v="10723"/>
    <x v="1"/>
    <n v="16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94.352941176470594"/>
    <n v="153.8082191780822"/>
    <n v="11228"/>
    <x v="1"/>
    <n v="119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44.001706484641637"/>
    <n v="89.738979118329468"/>
    <n v="77355"/>
    <x v="0"/>
    <n v="1758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4.744680851063833"/>
    <n v="75.135802469135797"/>
    <n v="6086"/>
    <x v="0"/>
    <n v="94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84.00667779632721"/>
    <n v="852.88135593220341"/>
    <n v="150960"/>
    <x v="1"/>
    <n v="1797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34.061302681992338"/>
    <n v="138.90625"/>
    <n v="8890"/>
    <x v="1"/>
    <n v="261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93.273885350318466"/>
    <n v="190.18181818181819"/>
    <n v="14644"/>
    <x v="1"/>
    <n v="15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32.998301726577978"/>
    <n v="100.24333619948409"/>
    <n v="116583"/>
    <x v="1"/>
    <n v="35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83.812903225806451"/>
    <n v="142.75824175824175"/>
    <n v="12991"/>
    <x v="1"/>
    <n v="155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63.992424242424242"/>
    <n v="563.13333333333333"/>
    <n v="8447"/>
    <x v="1"/>
    <n v="13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81.909090909090907"/>
    <n v="30.715909090909086"/>
    <n v="2703"/>
    <x v="0"/>
    <n v="33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93.053191489361708"/>
    <n v="99.39772727272728"/>
    <n v="8747"/>
    <x v="3"/>
    <n v="94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01.98449039881831"/>
    <n v="197.54935622317598"/>
    <n v="138087"/>
    <x v="1"/>
    <n v="1354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105.9375"/>
    <n v="508.5"/>
    <n v="5085"/>
    <x v="1"/>
    <n v="48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01.58181818181818"/>
    <n v="237.74468085106383"/>
    <n v="11174"/>
    <x v="1"/>
    <n v="110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62.970930232558139"/>
    <n v="338.46875"/>
    <n v="10831"/>
    <x v="1"/>
    <n v="172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29.045602605863191"/>
    <n v="133.08955223880596"/>
    <n v="8917"/>
    <x v="1"/>
    <n v="307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77.924999999999997"/>
    <n v="207.79999999999998"/>
    <n v="12468"/>
    <x v="1"/>
    <n v="160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80.806451612903231"/>
    <n v="51.122448979591837"/>
    <n v="2505"/>
    <x v="0"/>
    <n v="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76.006816632583508"/>
    <n v="652.05847953216369"/>
    <n v="111502"/>
    <x v="1"/>
    <n v="1467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72.993613824192337"/>
    <n v="113.63099415204678"/>
    <n v="194309"/>
    <x v="1"/>
    <n v="2662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53"/>
    <n v="102.37606837606839"/>
    <n v="23956"/>
    <x v="1"/>
    <n v="452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54.164556962025316"/>
    <n v="356.58333333333331"/>
    <n v="8558"/>
    <x v="1"/>
    <n v="158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32.946666666666665"/>
    <n v="139.86792452830187"/>
    <n v="7413"/>
    <x v="1"/>
    <n v="22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79.371428571428567"/>
    <n v="69.45"/>
    <n v="2778"/>
    <x v="0"/>
    <n v="35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41.174603174603178"/>
    <n v="35.534246575342465"/>
    <n v="2594"/>
    <x v="0"/>
    <n v="63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77.430769230769229"/>
    <n v="251.65"/>
    <n v="5033"/>
    <x v="1"/>
    <n v="65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57.159509202453989"/>
    <n v="105.87500000000001"/>
    <n v="9317"/>
    <x v="1"/>
    <n v="163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77.17647058823529"/>
    <n v="187.42857142857144"/>
    <n v="6560"/>
    <x v="1"/>
    <n v="85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24.953917050691246"/>
    <n v="386.78571428571428"/>
    <n v="5415"/>
    <x v="1"/>
    <n v="217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97.18"/>
    <n v="347.07142857142856"/>
    <n v="14577"/>
    <x v="1"/>
    <n v="150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46.000916870415651"/>
    <n v="185.82098765432099"/>
    <n v="150515"/>
    <x v="1"/>
    <n v="3272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88.023385300668153"/>
    <n v="43.241247264770237"/>
    <n v="79045"/>
    <x v="3"/>
    <n v="898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25.99"/>
    <n v="162.4375"/>
    <n v="7797"/>
    <x v="1"/>
    <n v="300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02.69047619047619"/>
    <n v="184.84285714285716"/>
    <n v="12939"/>
    <x v="1"/>
    <n v="126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72.958174904942965"/>
    <n v="23.703520691785052"/>
    <n v="38376"/>
    <x v="0"/>
    <n v="526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57.190082644628099"/>
    <n v="89.870129870129873"/>
    <n v="6920"/>
    <x v="0"/>
    <n v="121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84.013793103448279"/>
    <n v="272.6041958041958"/>
    <n v="194912"/>
    <x v="1"/>
    <n v="2320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98.666666666666671"/>
    <n v="170.04255319148936"/>
    <n v="7992"/>
    <x v="1"/>
    <n v="8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42.007419183889773"/>
    <n v="188.28503562945369"/>
    <n v="79268"/>
    <x v="1"/>
    <n v="1887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32.002753556677376"/>
    <n v="346.93532338308455"/>
    <n v="139468"/>
    <x v="1"/>
    <n v="4358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81.567164179104481"/>
    <n v="69.177215189873422"/>
    <n v="5465"/>
    <x v="0"/>
    <n v="67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37.035087719298247"/>
    <n v="25.433734939759034"/>
    <n v="2111"/>
    <x v="0"/>
    <n v="5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03.033360455655"/>
    <n v="77.400977995110026"/>
    <n v="126628"/>
    <x v="0"/>
    <n v="1229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84.333333333333329"/>
    <n v="37.481481481481481"/>
    <n v="1012"/>
    <x v="0"/>
    <n v="12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102.60377358490567"/>
    <n v="543.79999999999995"/>
    <n v="5438"/>
    <x v="1"/>
    <n v="53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79.992129246064621"/>
    <n v="228.52189349112427"/>
    <n v="193101"/>
    <x v="1"/>
    <n v="2414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70.055309734513273"/>
    <n v="38.948339483394832"/>
    <n v="31665"/>
    <x v="0"/>
    <n v="452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37"/>
    <n v="370"/>
    <n v="2960"/>
    <x v="1"/>
    <n v="80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41.911917098445599"/>
    <n v="237.91176470588232"/>
    <n v="8089"/>
    <x v="1"/>
    <n v="193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57.992576882290564"/>
    <n v="64.036299765807954"/>
    <n v="109374"/>
    <x v="0"/>
    <n v="1886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40.942307692307693"/>
    <n v="118.27777777777777"/>
    <n v="2129"/>
    <x v="1"/>
    <n v="52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69.9972602739726"/>
    <n v="84.824037184594957"/>
    <n v="127745"/>
    <x v="0"/>
    <n v="1825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73.838709677419359"/>
    <n v="29.346153846153843"/>
    <n v="2289"/>
    <x v="0"/>
    <n v="31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41.979310344827589"/>
    <n v="209.89655172413794"/>
    <n v="12174"/>
    <x v="1"/>
    <n v="290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77.93442622950819"/>
    <n v="169.78571428571431"/>
    <n v="9508"/>
    <x v="1"/>
    <n v="122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06.01972789115646"/>
    <n v="115.95907738095239"/>
    <n v="155849"/>
    <x v="1"/>
    <n v="1470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47.018181818181816"/>
    <n v="258.59999999999997"/>
    <n v="7758"/>
    <x v="1"/>
    <n v="165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76.016483516483518"/>
    <n v="230.58333333333331"/>
    <n v="13835"/>
    <x v="1"/>
    <n v="18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54.120603015075375"/>
    <n v="128.21428571428572"/>
    <n v="10770"/>
    <x v="1"/>
    <n v="199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57.285714285714285"/>
    <n v="188.70588235294116"/>
    <n v="3208"/>
    <x v="1"/>
    <n v="56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03.81308411214954"/>
    <n v="6.9511889862327907"/>
    <n v="11108"/>
    <x v="0"/>
    <n v="107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05.02602739726028"/>
    <n v="774.43434343434342"/>
    <n v="153338"/>
    <x v="1"/>
    <n v="1460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90.259259259259252"/>
    <n v="27.693181818181817"/>
    <n v="2437"/>
    <x v="0"/>
    <n v="27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76.978705978705975"/>
    <n v="52.479620323841424"/>
    <n v="93991"/>
    <x v="0"/>
    <n v="1221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02.60162601626017"/>
    <n v="407.09677419354841"/>
    <n v="12620"/>
    <x v="1"/>
    <n v="123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n v="2"/>
    <x v="0"/>
    <n v="1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55.0062893081761"/>
    <n v="156.17857142857144"/>
    <n v="8746"/>
    <x v="1"/>
    <n v="159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2.127272727272725"/>
    <n v="252.42857142857144"/>
    <n v="3534"/>
    <x v="1"/>
    <n v="110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50.642857142857146"/>
    <n v="1.729268292682927"/>
    <n v="709"/>
    <x v="2"/>
    <n v="1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49.6875"/>
    <n v="12.230769230769232"/>
    <n v="795"/>
    <x v="0"/>
    <n v="16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54.894067796610166"/>
    <n v="163.98734177215189"/>
    <n v="12955"/>
    <x v="1"/>
    <n v="23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46.931937172774866"/>
    <n v="162.98181818181817"/>
    <n v="8964"/>
    <x v="1"/>
    <n v="191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44.951219512195124"/>
    <n v="20.252747252747252"/>
    <n v="1843"/>
    <x v="0"/>
    <n v="41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30.99898322318251"/>
    <n v="319.24083769633506"/>
    <n v="121950"/>
    <x v="1"/>
    <n v="3934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107.7625"/>
    <n v="478.94444444444446"/>
    <n v="8621"/>
    <x v="1"/>
    <n v="80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102.07770270270271"/>
    <n v="19.556634304207122"/>
    <n v="30215"/>
    <x v="3"/>
    <n v="296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24.976190476190474"/>
    <n v="198.94827586206895"/>
    <n v="11539"/>
    <x v="1"/>
    <n v="462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79.944134078212286"/>
    <n v="795"/>
    <n v="14310"/>
    <x v="1"/>
    <n v="179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67.946462715105156"/>
    <n v="50.621082621082621"/>
    <n v="35536"/>
    <x v="0"/>
    <n v="523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26.070921985815602"/>
    <n v="57.4375"/>
    <n v="3676"/>
    <x v="0"/>
    <n v="141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05.0032154340836"/>
    <n v="155.62827640984909"/>
    <n v="195936"/>
    <x v="1"/>
    <n v="186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25.826923076923077"/>
    <n v="36.297297297297298"/>
    <n v="1343"/>
    <x v="0"/>
    <n v="52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77.666666666666671"/>
    <n v="58.25"/>
    <n v="2097"/>
    <x v="2"/>
    <n v="2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57.82692307692308"/>
    <n v="237.39473684210526"/>
    <n v="9021"/>
    <x v="1"/>
    <n v="156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92.955555555555549"/>
    <n v="58.75"/>
    <n v="20915"/>
    <x v="0"/>
    <n v="225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37.945098039215686"/>
    <n v="182.56603773584905"/>
    <n v="9676"/>
    <x v="1"/>
    <n v="255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31.842105263157894"/>
    <n v="0.75436408977556113"/>
    <n v="1210"/>
    <x v="0"/>
    <n v="38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40"/>
    <n v="175.95330739299609"/>
    <n v="90440"/>
    <x v="1"/>
    <n v="2261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101.1"/>
    <n v="237.88235294117646"/>
    <n v="4044"/>
    <x v="1"/>
    <n v="40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84.006989951944078"/>
    <n v="488.05076142131981"/>
    <n v="192292"/>
    <x v="1"/>
    <n v="2289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103.41538461538461"/>
    <n v="224.06666666666669"/>
    <n v="6722"/>
    <x v="1"/>
    <n v="65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05.13333333333334"/>
    <n v="18.126436781609197"/>
    <n v="1577"/>
    <x v="0"/>
    <n v="15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89.21621621621621"/>
    <n v="45.847222222222221"/>
    <n v="3301"/>
    <x v="0"/>
    <n v="37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51.995234312946785"/>
    <n v="117.31541218637993"/>
    <n v="196386"/>
    <x v="1"/>
    <n v="3777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64.956521739130437"/>
    <n v="217.30909090909088"/>
    <n v="11952"/>
    <x v="1"/>
    <n v="18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46.235294117647058"/>
    <n v="112.28571428571428"/>
    <n v="3930"/>
    <x v="1"/>
    <n v="85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1.151785714285715"/>
    <n v="72.51898734177216"/>
    <n v="5729"/>
    <x v="0"/>
    <n v="112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33.909722222222221"/>
    <n v="212.30434782608697"/>
    <n v="4883"/>
    <x v="1"/>
    <n v="144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92.016298633017882"/>
    <n v="239.74657534246577"/>
    <n v="175015"/>
    <x v="1"/>
    <n v="19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07.42857142857143"/>
    <n v="181.93548387096774"/>
    <n v="11280"/>
    <x v="1"/>
    <n v="105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75.848484848484844"/>
    <n v="164.13114754098362"/>
    <n v="10012"/>
    <x v="1"/>
    <n v="132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80.476190476190482"/>
    <n v="1.6375968992248062"/>
    <n v="1690"/>
    <x v="0"/>
    <n v="21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6.978483606557376"/>
    <n v="49.64385964912281"/>
    <n v="84891"/>
    <x v="3"/>
    <n v="9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5.13541666666667"/>
    <n v="109.70652173913042"/>
    <n v="10093"/>
    <x v="1"/>
    <n v="96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57.298507462686565"/>
    <n v="49.217948717948715"/>
    <n v="3839"/>
    <x v="0"/>
    <n v="67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93.348484848484844"/>
    <n v="62.232323232323225"/>
    <n v="6161"/>
    <x v="2"/>
    <n v="66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71.987179487179489"/>
    <n v="13.05813953488372"/>
    <n v="5615"/>
    <x v="0"/>
    <n v="78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92.611940298507463"/>
    <n v="64.635416666666671"/>
    <n v="6205"/>
    <x v="0"/>
    <n v="67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04.99122807017544"/>
    <n v="159.58666666666667"/>
    <n v="11969"/>
    <x v="1"/>
    <n v="11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30.958174904942965"/>
    <n v="81.42"/>
    <n v="8142"/>
    <x v="0"/>
    <n v="263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33.001182732111175"/>
    <n v="32.444767441860463"/>
    <n v="55805"/>
    <x v="0"/>
    <n v="1691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84.187845303867405"/>
    <n v="9.9141184124918666"/>
    <n v="15238"/>
    <x v="0"/>
    <n v="181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73.92307692307692"/>
    <n v="26.694444444444443"/>
    <n v="961"/>
    <x v="0"/>
    <n v="13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36.987499999999997"/>
    <n v="62.957446808510639"/>
    <n v="5918"/>
    <x v="3"/>
    <n v="160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46.896551724137929"/>
    <n v="161.35593220338984"/>
    <n v="9520"/>
    <x v="1"/>
    <n v="203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02.02437459910199"/>
    <n v="1096.9379310344827"/>
    <n v="159056"/>
    <x v="1"/>
    <n v="155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45.007502206531335"/>
    <n v="70.094158075601371"/>
    <n v="101987"/>
    <x v="3"/>
    <n v="2266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94.285714285714292"/>
    <n v="60"/>
    <n v="1980"/>
    <x v="0"/>
    <n v="21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01.02325581395348"/>
    <n v="367.0985915492958"/>
    <n v="156384"/>
    <x v="1"/>
    <n v="15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97.037499999999994"/>
    <n v="1109"/>
    <n v="7763"/>
    <x v="1"/>
    <n v="80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43.00963855421687"/>
    <n v="19.028784648187631"/>
    <n v="35698"/>
    <x v="0"/>
    <n v="830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94.916030534351151"/>
    <n v="126.87755102040816"/>
    <n v="12434"/>
    <x v="1"/>
    <n v="13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72.151785714285708"/>
    <n v="734.63636363636363"/>
    <n v="8081"/>
    <x v="1"/>
    <n v="112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51.007692307692309"/>
    <n v="4.5731034482758623"/>
    <n v="6631"/>
    <x v="0"/>
    <n v="130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85.054545454545448"/>
    <n v="85.054545454545448"/>
    <n v="4678"/>
    <x v="0"/>
    <n v="5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43.87096774193548"/>
    <n v="119.29824561403508"/>
    <n v="6800"/>
    <x v="1"/>
    <n v="155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40.063909774436091"/>
    <n v="296.02777777777777"/>
    <n v="10657"/>
    <x v="1"/>
    <n v="26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3.833333333333336"/>
    <n v="84.694915254237287"/>
    <n v="4997"/>
    <x v="0"/>
    <n v="114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84.92903225806451"/>
    <n v="355.7837837837838"/>
    <n v="13164"/>
    <x v="1"/>
    <n v="155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41.067632850241544"/>
    <n v="386.40909090909093"/>
    <n v="8501"/>
    <x v="1"/>
    <n v="2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54.971428571428568"/>
    <n v="792.23529411764707"/>
    <n v="13468"/>
    <x v="1"/>
    <n v="245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77.010807374443743"/>
    <n v="137.03393665158373"/>
    <n v="121138"/>
    <x v="1"/>
    <n v="157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71.201754385964918"/>
    <n v="338.20833333333337"/>
    <n v="8117"/>
    <x v="1"/>
    <n v="114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91.935483870967744"/>
    <n v="108.22784810126582"/>
    <n v="8550"/>
    <x v="1"/>
    <n v="93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97.069023569023571"/>
    <n v="60.757639620653315"/>
    <n v="57659"/>
    <x v="0"/>
    <n v="594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58.916666666666664"/>
    <n v="27.725490196078432"/>
    <n v="1414"/>
    <x v="0"/>
    <n v="2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58.015466983938133"/>
    <n v="228.3934426229508"/>
    <n v="97524"/>
    <x v="1"/>
    <n v="1681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103.87301587301587"/>
    <n v="21.615194054500414"/>
    <n v="26176"/>
    <x v="0"/>
    <n v="252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93.46875"/>
    <n v="373.875"/>
    <n v="2991"/>
    <x v="1"/>
    <n v="32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61.970370370370368"/>
    <n v="154.92592592592592"/>
    <n v="8366"/>
    <x v="1"/>
    <n v="135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92.042857142857144"/>
    <n v="322.14999999999998"/>
    <n v="12886"/>
    <x v="1"/>
    <n v="140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77.268656716417908"/>
    <n v="73.957142857142856"/>
    <n v="5177"/>
    <x v="0"/>
    <n v="6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93.923913043478265"/>
    <n v="864.1"/>
    <n v="8641"/>
    <x v="1"/>
    <n v="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4.969458128078813"/>
    <n v="143.26245847176079"/>
    <n v="86244"/>
    <x v="1"/>
    <n v="1015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105.97035040431267"/>
    <n v="40.281762295081968"/>
    <n v="78630"/>
    <x v="0"/>
    <n v="742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36.969040247678016"/>
    <n v="178.22388059701493"/>
    <n v="11941"/>
    <x v="1"/>
    <n v="323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81.533333333333331"/>
    <n v="84.930555555555557"/>
    <n v="6115"/>
    <x v="0"/>
    <n v="75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80.999140154772135"/>
    <n v="145.93648334624322"/>
    <n v="188404"/>
    <x v="1"/>
    <n v="2326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26.010498687664043"/>
    <n v="152.46153846153848"/>
    <n v="9910"/>
    <x v="1"/>
    <n v="38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25.998410896708286"/>
    <n v="67.129542790152414"/>
    <n v="114523"/>
    <x v="0"/>
    <n v="4405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4.173913043478258"/>
    <n v="40.307692307692307"/>
    <n v="3144"/>
    <x v="0"/>
    <n v="92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28.002083333333335"/>
    <n v="216.79032258064518"/>
    <n v="13441"/>
    <x v="1"/>
    <n v="480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76.546875"/>
    <n v="52.117021276595743"/>
    <n v="4899"/>
    <x v="0"/>
    <n v="64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53.053097345132741"/>
    <n v="499.58333333333337"/>
    <n v="11990"/>
    <x v="1"/>
    <n v="226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106.859375"/>
    <n v="87.679487179487182"/>
    <n v="6839"/>
    <x v="0"/>
    <n v="64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46.020746887966808"/>
    <n v="113.17346938775511"/>
    <n v="11091"/>
    <x v="1"/>
    <n v="241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00.17424242424242"/>
    <n v="426.54838709677421"/>
    <n v="13223"/>
    <x v="1"/>
    <n v="13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101.44"/>
    <n v="77.632653061224488"/>
    <n v="7608"/>
    <x v="3"/>
    <n v="75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87.972684085510693"/>
    <n v="52.496810772501767"/>
    <n v="74073"/>
    <x v="0"/>
    <n v="842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74.995594713656388"/>
    <n v="157.46762589928059"/>
    <n v="153216"/>
    <x v="1"/>
    <n v="2043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2.982142857142854"/>
    <n v="72.939393939393938"/>
    <n v="4814"/>
    <x v="0"/>
    <n v="112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33.115107913669064"/>
    <n v="60.565789473684205"/>
    <n v="4603"/>
    <x v="3"/>
    <n v="139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101.13101604278074"/>
    <n v="56.791291291291287"/>
    <n v="37823"/>
    <x v="0"/>
    <n v="3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55.98841354723708"/>
    <n v="56.542754275427541"/>
    <n v="62819"/>
    <x v="3"/>
    <n v="1122"/>
    <x v="1"/>
    <s v="USD"/>
    <n v="1467176400"/>
    <n v="1467781200"/>
    <b v="0"/>
    <b v="0"/>
    <x v="0"/>
    <x v="0"/>
    <x v="0"/>
  </r>
  <r>
    <m/>
    <m/>
    <m/>
    <m/>
    <m/>
    <m/>
    <m/>
    <x v="4"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e v="#DIV/0!"/>
    <n v="0"/>
    <n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92.151898734177209"/>
    <n v="1040"/>
    <n v="14560"/>
    <x v="1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00.01614035087719"/>
    <n v="131.4787822878229"/>
    <n v="142523"/>
    <x v="1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103.20833333333333"/>
    <n v="58.976190476190467"/>
    <n v="2477"/>
    <x v="0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99.339622641509436"/>
    <n v="69.276315789473685"/>
    <n v="5265"/>
    <x v="0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75.833333333333329"/>
    <n v="173.61842105263159"/>
    <n v="13195"/>
    <x v="1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60.555555555555557"/>
    <n v="20.961538461538463"/>
    <n v="1090"/>
    <x v="0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64.93832599118943"/>
    <n v="327.57777777777778"/>
    <n v="14741"/>
    <x v="1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30.997175141242938"/>
    <n v="19.932788374205266"/>
    <n v="21946"/>
    <x v="2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72.909090909090907"/>
    <n v="51.741935483870968"/>
    <n v="3208"/>
    <x v="0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62.9"/>
    <n v="266.11538461538464"/>
    <n v="13838"/>
    <x v="1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112.22222222222223"/>
    <n v="48.095238095238095"/>
    <n v="3030"/>
    <x v="0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102.34545454545454"/>
    <n v="89.349206349206341"/>
    <n v="5629"/>
    <x v="0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5.05102040816327"/>
    <n v="245.11904761904765"/>
    <n v="10295"/>
    <x v="1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94.144999999999996"/>
    <n v="66.769503546099301"/>
    <n v="18829"/>
    <x v="0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84.986725663716811"/>
    <n v="47.307881773399011"/>
    <n v="38414"/>
    <x v="0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.41"/>
    <n v="649.47058823529414"/>
    <n v="11041"/>
    <x v="1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07.96236989591674"/>
    <n v="159.39125295508273"/>
    <n v="134845"/>
    <x v="1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45.103703703703701"/>
    <n v="66.912087912087912"/>
    <n v="6089"/>
    <x v="3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45.001483679525222"/>
    <n v="48.529600000000002"/>
    <n v="30331"/>
    <x v="0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05.97134670487107"/>
    <n v="112.24279210925646"/>
    <n v="147936"/>
    <x v="1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69.055555555555557"/>
    <n v="40.992553191489364"/>
    <n v="38533"/>
    <x v="0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85.044943820224717"/>
    <n v="128.07106598984771"/>
    <n v="75690"/>
    <x v="1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05.22535211267606"/>
    <n v="332.04444444444448"/>
    <n v="14942"/>
    <x v="1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39.003741114852225"/>
    <n v="112.83225108225108"/>
    <n v="104257"/>
    <x v="1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73.030674846625772"/>
    <n v="216.43636363636364"/>
    <n v="11904"/>
    <x v="1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35.009459459459457"/>
    <n v="48.199069767441863"/>
    <n v="51814"/>
    <x v="3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06.6"/>
    <n v="79.95"/>
    <n v="1599"/>
    <x v="0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61.997747747747745"/>
    <n v="105.22553516819573"/>
    <n v="137635"/>
    <x v="1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94.000622665006233"/>
    <n v="328.89978213507629"/>
    <n v="150965"/>
    <x v="1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12.05426356589147"/>
    <n v="160.61111111111111"/>
    <n v="14455"/>
    <x v="1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48.008849557522126"/>
    <n v="310"/>
    <n v="10850"/>
    <x v="1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38.004334633723452"/>
    <n v="86.807920792079202"/>
    <n v="87676"/>
    <x v="0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35.000184535892231"/>
    <n v="377.82071713147411"/>
    <n v="189666"/>
    <x v="1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85"/>
    <n v="150.80645161290323"/>
    <n v="14025"/>
    <x v="1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95.993893129770996"/>
    <n v="150.30119521912351"/>
    <n v="188628"/>
    <x v="1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68.8125"/>
    <n v="157.28571428571431"/>
    <n v="1101"/>
    <x v="1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05.97196261682242"/>
    <n v="139.98765432098764"/>
    <n v="11339"/>
    <x v="1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75.261194029850742"/>
    <n v="325.32258064516128"/>
    <n v="10085"/>
    <x v="1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7.125"/>
    <n v="50.777777777777779"/>
    <n v="5027"/>
    <x v="0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75.141414141414145"/>
    <n v="169.06818181818181"/>
    <n v="14878"/>
    <x v="1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07.42342342342343"/>
    <n v="212.92857142857144"/>
    <n v="11924"/>
    <x v="1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35.995495495495497"/>
    <n v="443.94444444444446"/>
    <n v="7991"/>
    <x v="1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26.998873148744366"/>
    <n v="185.9390243902439"/>
    <n v="167717"/>
    <x v="1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7.56122448979592"/>
    <n v="658.8125"/>
    <n v="10541"/>
    <x v="1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94.375"/>
    <n v="47.684210526315788"/>
    <n v="4530"/>
    <x v="0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6.163043478260867"/>
    <n v="114.78378378378378"/>
    <n v="4247"/>
    <x v="1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47.845637583892618"/>
    <n v="475.26666666666665"/>
    <n v="7129"/>
    <x v="1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53.007815713698065"/>
    <n v="386.97297297297297"/>
    <n v="128862"/>
    <x v="1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45.059405940594061"/>
    <n v="189.625"/>
    <n v="13653"/>
    <x v="1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n v="2"/>
    <x v="0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99.006816632583508"/>
    <n v="91.867805186590772"/>
    <n v="145243"/>
    <x v="0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32.786666666666669"/>
    <n v="34.152777777777779"/>
    <n v="2459"/>
    <x v="0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59.119617224880386"/>
    <n v="140.40909090909091"/>
    <n v="12356"/>
    <x v="1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44.93333333333333"/>
    <n v="89.86666666666666"/>
    <n v="5392"/>
    <x v="0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89.664122137404576"/>
    <n v="177.96969696969697"/>
    <n v="11746"/>
    <x v="1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70.079268292682926"/>
    <n v="143.66249999999999"/>
    <n v="11493"/>
    <x v="1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31.059701492537314"/>
    <n v="215.27586206896552"/>
    <n v="6243"/>
    <x v="1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29.061611374407583"/>
    <n v="227.11111111111114"/>
    <n v="6132"/>
    <x v="1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0.0859375"/>
    <n v="275.07142857142861"/>
    <n v="3851"/>
    <x v="1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84.998125000000002"/>
    <n v="144.37048832271762"/>
    <n v="135997"/>
    <x v="1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82.001775410563695"/>
    <n v="92.74598393574297"/>
    <n v="184750"/>
    <x v="0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58.040160642570278"/>
    <n v="722.6"/>
    <n v="14452"/>
    <x v="1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111.4"/>
    <n v="11.851063829787234"/>
    <n v="557"/>
    <x v="0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71.94736842105263"/>
    <n v="97.642857142857139"/>
    <n v="2734"/>
    <x v="0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61.038135593220339"/>
    <n v="236.14754098360655"/>
    <n v="14405"/>
    <x v="1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08.91666666666667"/>
    <n v="45.068965517241381"/>
    <n v="1307"/>
    <x v="0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29.001722017220171"/>
    <n v="162.38567493112947"/>
    <n v="117892"/>
    <x v="1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58.975609756097562"/>
    <n v="254.52631578947367"/>
    <n v="14508"/>
    <x v="1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11.82352941176471"/>
    <n v="24.063291139240505"/>
    <n v="1901"/>
    <x v="3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63.995555555555555"/>
    <n v="123.74140625000001"/>
    <n v="158389"/>
    <x v="1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85.315789473684205"/>
    <n v="108.06666666666666"/>
    <n v="6484"/>
    <x v="1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74.481481481481481"/>
    <n v="670.33333333333326"/>
    <n v="4022"/>
    <x v="1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105.14772727272727"/>
    <n v="660.92857142857144"/>
    <n v="9253"/>
    <x v="1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56.188235294117646"/>
    <n v="122.46153846153847"/>
    <n v="4776"/>
    <x v="1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85.917647058823533"/>
    <n v="150.57731958762886"/>
    <n v="14606"/>
    <x v="1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57.00296912114014"/>
    <n v="78.106590724165997"/>
    <n v="95993"/>
    <x v="0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79.642857142857139"/>
    <n v="46.94736842105263"/>
    <n v="4460"/>
    <x v="0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41.018181818181816"/>
    <n v="300.8"/>
    <n v="13536"/>
    <x v="1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8.004773269689736"/>
    <n v="69.598615916955026"/>
    <n v="40228"/>
    <x v="0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55.212598425196852"/>
    <n v="637.4545454545455"/>
    <n v="7012"/>
    <x v="1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92.109489051094897"/>
    <n v="225.33928571428569"/>
    <n v="37857"/>
    <x v="1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83.183333333333337"/>
    <n v="1497.3000000000002"/>
    <n v="14973"/>
    <x v="1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.996000000000002"/>
    <n v="37.590225563909776"/>
    <n v="39996"/>
    <x v="0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111.1336898395722"/>
    <n v="132.36942675159236"/>
    <n v="41564"/>
    <x v="1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90.563380281690144"/>
    <n v="131.22448979591837"/>
    <n v="6430"/>
    <x v="1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61.108374384236456"/>
    <n v="167.63513513513513"/>
    <n v="12405"/>
    <x v="1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83.022941970310384"/>
    <n v="61.984886649874063"/>
    <n v="123040"/>
    <x v="0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10.76106194690266"/>
    <n v="260.75"/>
    <n v="12516"/>
    <x v="1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9.458333333333329"/>
    <n v="252.58823529411765"/>
    <n v="8588"/>
    <x v="1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57.849056603773583"/>
    <n v="78.615384615384613"/>
    <n v="6132"/>
    <x v="0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109.99705449189985"/>
    <n v="48.404406999351913"/>
    <n v="74688"/>
    <x v="0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103.96586345381526"/>
    <n v="258.875"/>
    <n v="51775"/>
    <x v="1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107.99508196721311"/>
    <n v="60.548713235294116"/>
    <n v="65877"/>
    <x v="3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48.927777777777777"/>
    <n v="303.68965517241378"/>
    <n v="8807"/>
    <x v="1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37.666666666666664"/>
    <n v="112.99999999999999"/>
    <n v="1017"/>
    <x v="1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64.999141999141997"/>
    <n v="217.37876614060258"/>
    <n v="151513"/>
    <x v="1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06.61061946902655"/>
    <n v="926.69230769230762"/>
    <n v="12047"/>
    <x v="1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27.009016393442622"/>
    <n v="33.692229038854805"/>
    <n v="32951"/>
    <x v="0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91.16463414634147"/>
    <n v="196.7236842105263"/>
    <n v="14951"/>
    <x v="1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n v="1"/>
    <x v="0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56.054878048780488"/>
    <n v="1021.4444444444445"/>
    <n v="9193"/>
    <x v="1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31.017857142857142"/>
    <n v="281.67567567567568"/>
    <n v="10422"/>
    <x v="1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66.513513513513516"/>
    <n v="24.610000000000003"/>
    <n v="2461"/>
    <x v="0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89.005216484089729"/>
    <n v="143.14010067114094"/>
    <n v="170623"/>
    <x v="1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103.46315789473684"/>
    <n v="144.54411764705884"/>
    <n v="9829"/>
    <x v="1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95.278911564625844"/>
    <n v="359.12820512820514"/>
    <n v="14006"/>
    <x v="1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75.895348837209298"/>
    <n v="186.48571428571427"/>
    <n v="6527"/>
    <x v="1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107.57831325301204"/>
    <n v="595.26666666666665"/>
    <n v="8929"/>
    <x v="1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51.31666666666667"/>
    <n v="59.21153846153846"/>
    <n v="3079"/>
    <x v="0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71.983108108108112"/>
    <n v="14.962780898876405"/>
    <n v="21307"/>
    <x v="0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108.95414201183432"/>
    <n v="119.95602605863192"/>
    <n v="73653"/>
    <x v="1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35"/>
    <n v="268.82978723404256"/>
    <n v="12635"/>
    <x v="1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94.938931297709928"/>
    <n v="376.87878787878788"/>
    <n v="12437"/>
    <x v="1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09.65079365079364"/>
    <n v="727.15789473684208"/>
    <n v="13816"/>
    <x v="1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44.001815980629537"/>
    <n v="87.211757648470297"/>
    <n v="145382"/>
    <x v="0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86.794520547945211"/>
    <n v="88"/>
    <n v="6336"/>
    <x v="0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30.992727272727272"/>
    <n v="173.9387755102041"/>
    <n v="8523"/>
    <x v="1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94.791044776119406"/>
    <n v="117.61111111111111"/>
    <n v="6351"/>
    <x v="1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69.79220779220779"/>
    <n v="214.96"/>
    <n v="10748"/>
    <x v="1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63.003367003367003"/>
    <n v="149.49667110519306"/>
    <n v="112272"/>
    <x v="1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110.0343300110742"/>
    <n v="219.33995584988963"/>
    <n v="99361"/>
    <x v="1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25.997933274284026"/>
    <n v="64.367690058479525"/>
    <n v="88055"/>
    <x v="0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49.987915407854985"/>
    <n v="18.622397298818232"/>
    <n v="33092"/>
    <x v="0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101.72340425531915"/>
    <n v="367.76923076923077"/>
    <n v="9562"/>
    <x v="1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47.083333333333336"/>
    <n v="159.90566037735849"/>
    <n v="8475"/>
    <x v="1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89.944444444444443"/>
    <n v="38.633185349611544"/>
    <n v="69617"/>
    <x v="0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78.96875"/>
    <n v="51.42151162790698"/>
    <n v="53067"/>
    <x v="0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80.067669172932327"/>
    <n v="60.334277620396605"/>
    <n v="42596"/>
    <x v="3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86.472727272727269"/>
    <n v="3.202693602693603"/>
    <n v="4756"/>
    <x v="3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28.001876172607879"/>
    <n v="155.46875"/>
    <n v="14925"/>
    <x v="1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67.996725337699544"/>
    <n v="100.85974499089254"/>
    <n v="166116"/>
    <x v="1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43.078651685393261"/>
    <n v="116.18181818181819"/>
    <n v="3834"/>
    <x v="1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87.95597484276729"/>
    <n v="310.77777777777777"/>
    <n v="13985"/>
    <x v="1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94.987234042553197"/>
    <n v="89.73668341708543"/>
    <n v="89288"/>
    <x v="0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46.905982905982903"/>
    <n v="71.27272727272728"/>
    <n v="5488"/>
    <x v="0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46.913793103448278"/>
    <n v="3.2862318840579712"/>
    <n v="2721"/>
    <x v="3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94.24"/>
    <n v="261.77777777777777"/>
    <n v="4712"/>
    <x v="1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80.139130434782615"/>
    <n v="96"/>
    <n v="9216"/>
    <x v="0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59.036809815950917"/>
    <n v="20.896851248642779"/>
    <n v="19246"/>
    <x v="0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65.989247311827953"/>
    <n v="223.16363636363636"/>
    <n v="12274"/>
    <x v="1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0.992530345471522"/>
    <n v="101.59097978227061"/>
    <n v="65323"/>
    <x v="1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98.307692307692307"/>
    <n v="230.03999999999996"/>
    <n v="11502"/>
    <x v="1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104.6"/>
    <n v="135.59259259259261"/>
    <n v="7322"/>
    <x v="1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86.066666666666663"/>
    <n v="129.1"/>
    <n v="11619"/>
    <x v="1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76.989583333333329"/>
    <n v="236.512"/>
    <n v="59128"/>
    <x v="1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29.764705882352942"/>
    <n v="17.25"/>
    <n v="1518"/>
    <x v="3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46.91959798994975"/>
    <n v="112.49397590361446"/>
    <n v="9337"/>
    <x v="1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05.18691588785046"/>
    <n v="121.02150537634408"/>
    <n v="11255"/>
    <x v="1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69.907692307692301"/>
    <n v="219.87096774193549"/>
    <n v="13632"/>
    <x v="1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n v="1"/>
    <x v="0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60.011588275391958"/>
    <n v="64.166909620991248"/>
    <n v="88037"/>
    <x v="0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52.006220379146917"/>
    <n v="423.06746987951806"/>
    <n v="175573"/>
    <x v="1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31.000176025347649"/>
    <n v="92.984160506863773"/>
    <n v="176112"/>
    <x v="0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95.042492917847028"/>
    <n v="58.756567425569173"/>
    <n v="100650"/>
    <x v="0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75.968174204355108"/>
    <n v="65.022222222222226"/>
    <n v="90706"/>
    <x v="0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71.013192612137203"/>
    <n v="73.939560439560438"/>
    <n v="26914"/>
    <x v="3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73.733333333333334"/>
    <n v="52.666666666666664"/>
    <n v="2212"/>
    <x v="0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113.17073170731707"/>
    <n v="220.95238095238096"/>
    <n v="4640"/>
    <x v="1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05.00933552992861"/>
    <n v="100.01150627615063"/>
    <n v="191222"/>
    <x v="1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79.176829268292678"/>
    <n v="162.3125"/>
    <n v="12985"/>
    <x v="1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57.333333333333336"/>
    <n v="78.181818181818187"/>
    <n v="4300"/>
    <x v="0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58.178343949044589"/>
    <n v="149.73770491803279"/>
    <n v="9134"/>
    <x v="1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36.032520325203251"/>
    <n v="253.25714285714284"/>
    <n v="8864"/>
    <x v="1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07.99068767908309"/>
    <n v="100.16943521594683"/>
    <n v="150755"/>
    <x v="1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44.005985634477256"/>
    <n v="121.99004424778761"/>
    <n v="110279"/>
    <x v="1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55.077868852459019"/>
    <n v="137.13265306122449"/>
    <n v="13439"/>
    <x v="1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74"/>
    <n v="415.53846153846149"/>
    <n v="10804"/>
    <x v="1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1.996858638743454"/>
    <n v="31.30913348946136"/>
    <n v="40107"/>
    <x v="0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77.988161010260455"/>
    <n v="424.08154506437768"/>
    <n v="98811"/>
    <x v="1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82.507462686567166"/>
    <n v="2.93886230728336"/>
    <n v="5528"/>
    <x v="0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104.2"/>
    <n v="10.63265306122449"/>
    <n v="521"/>
    <x v="0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25.5"/>
    <n v="82.875"/>
    <n v="663"/>
    <x v="0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00.98334401024984"/>
    <n v="163.01447776628748"/>
    <n v="157635"/>
    <x v="1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111.83333333333333"/>
    <n v="894.66666666666674"/>
    <n v="5368"/>
    <x v="1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1.999115044247787"/>
    <n v="26.191501103752756"/>
    <n v="47459"/>
    <x v="0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110.05115089514067"/>
    <n v="74.834782608695647"/>
    <n v="86060"/>
    <x v="0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58.997079225994888"/>
    <n v="416.47680412371136"/>
    <n v="161593"/>
    <x v="1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32.985714285714288"/>
    <n v="96.208333333333329"/>
    <n v="6927"/>
    <x v="0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45.005654509471306"/>
    <n v="357.71910112359546"/>
    <n v="159185"/>
    <x v="1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81.98196487897485"/>
    <n v="308.45714285714286"/>
    <n v="172736"/>
    <x v="1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39.080882352941174"/>
    <n v="61.802325581395344"/>
    <n v="5315"/>
    <x v="0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58.996383363471971"/>
    <n v="722.32472324723244"/>
    <n v="195750"/>
    <x v="1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40.988372093023258"/>
    <n v="69.117647058823522"/>
    <n v="3525"/>
    <x v="0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31.029411764705884"/>
    <n v="293.05555555555554"/>
    <n v="10550"/>
    <x v="1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37.789473684210527"/>
    <n v="71.8"/>
    <n v="718"/>
    <x v="0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32.006772009029348"/>
    <n v="31.934684684684683"/>
    <n v="28358"/>
    <x v="0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95.966712898751737"/>
    <n v="229.87375415282392"/>
    <n v="138384"/>
    <x v="1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75"/>
    <n v="32.012195121951223"/>
    <n v="2625"/>
    <x v="0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102.0498866213152"/>
    <n v="23.525352848928385"/>
    <n v="45004"/>
    <x v="3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105.75"/>
    <n v="68.594594594594597"/>
    <n v="2538"/>
    <x v="0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7.069767441860463"/>
    <n v="37.952380952380956"/>
    <n v="3188"/>
    <x v="0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35.049382716049379"/>
    <n v="19.992957746478872"/>
    <n v="8517"/>
    <x v="0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46.338461538461537"/>
    <n v="45.636363636363633"/>
    <n v="3012"/>
    <x v="0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69.174603174603178"/>
    <n v="122.7605633802817"/>
    <n v="8716"/>
    <x v="1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109.07824427480917"/>
    <n v="361.75316455696202"/>
    <n v="57157"/>
    <x v="1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.78"/>
    <n v="63.146341463414636"/>
    <n v="5178"/>
    <x v="0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82.010055304172951"/>
    <n v="298.20475319926874"/>
    <n v="163118"/>
    <x v="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35.958333333333336"/>
    <n v="9.5585443037974684"/>
    <n v="6041"/>
    <x v="0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74.461538461538467"/>
    <n v="53.777777777777779"/>
    <n v="968"/>
    <x v="0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n v="2"/>
    <x v="0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91.114649681528661"/>
    <n v="681.19047619047615"/>
    <n v="14305"/>
    <x v="1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79.792682926829272"/>
    <n v="78.831325301204828"/>
    <n v="6543"/>
    <x v="3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42.999777678968428"/>
    <n v="134.40792216817235"/>
    <n v="193413"/>
    <x v="1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63.225000000000001"/>
    <n v="3.3719999999999999"/>
    <n v="2529"/>
    <x v="0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70.174999999999997"/>
    <n v="431.84615384615387"/>
    <n v="5614"/>
    <x v="1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61.333333333333336"/>
    <n v="38.844444444444441"/>
    <n v="3496"/>
    <x v="3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99"/>
    <n v="425.7"/>
    <n v="4257"/>
    <x v="1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96.984900146127615"/>
    <n v="101.12239715591672"/>
    <n v="199110"/>
    <x v="1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51.004950495049506"/>
    <n v="21.188688946015425"/>
    <n v="41212"/>
    <x v="2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28.044247787610619"/>
    <n v="67.425531914893625"/>
    <n v="6338"/>
    <x v="0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60.984615384615381"/>
    <n v="94.923371647509583"/>
    <n v="99100"/>
    <x v="0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73.214285714285708"/>
    <n v="151.85185185185185"/>
    <n v="12300"/>
    <x v="1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39.997435299603637"/>
    <n v="195.16382252559728"/>
    <n v="171549"/>
    <x v="1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86.812121212121212"/>
    <n v="1023.1428571428571"/>
    <n v="14324"/>
    <x v="1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42.125874125874127"/>
    <n v="3.841836734693878"/>
    <n v="6024"/>
    <x v="0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03.97851239669421"/>
    <n v="155.07066557107643"/>
    <n v="188721"/>
    <x v="1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62.003211991434689"/>
    <n v="44.753477588871718"/>
    <n v="57911"/>
    <x v="0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31.005037783375315"/>
    <n v="215.94736842105263"/>
    <n v="12309"/>
    <x v="1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89.991552956465242"/>
    <n v="332.12709832134288"/>
    <n v="138497"/>
    <x v="1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39.235294117647058"/>
    <n v="8.4430379746835449"/>
    <n v="667"/>
    <x v="0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54.993116108306566"/>
    <n v="98.625514403292186"/>
    <n v="119830"/>
    <x v="0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47.992753623188406"/>
    <n v="137.97916666666669"/>
    <n v="6623"/>
    <x v="1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7.966702470461868"/>
    <n v="93.81099656357388"/>
    <n v="81897"/>
    <x v="0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51.999165275459099"/>
    <n v="403.63930885529157"/>
    <n v="186885"/>
    <x v="1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29.999659863945578"/>
    <n v="260.1740412979351"/>
    <n v="176398"/>
    <x v="1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98.205357142857139"/>
    <n v="366.63333333333333"/>
    <n v="10999"/>
    <x v="1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8.96182396606575"/>
    <n v="168.72085385878489"/>
    <n v="102751"/>
    <x v="1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66.998379254457049"/>
    <n v="119.90717911530093"/>
    <n v="165352"/>
    <x v="1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64.99333594668758"/>
    <n v="193.68925233644859"/>
    <n v="165798"/>
    <x v="1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99.841584158415841"/>
    <n v="420.16666666666669"/>
    <n v="10084"/>
    <x v="1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82.432835820895519"/>
    <n v="76.708333333333329"/>
    <n v="5523"/>
    <x v="3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63.293478260869563"/>
    <n v="171.26470588235293"/>
    <n v="5823"/>
    <x v="1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96.774193548387103"/>
    <n v="157.89473684210526"/>
    <n v="6000"/>
    <x v="1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54.906040268456373"/>
    <n v="109.08"/>
    <n v="8181"/>
    <x v="1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9.010869565217391"/>
    <n v="41.732558139534881"/>
    <n v="3589"/>
    <x v="0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75.84210526315789"/>
    <n v="10.944303797468354"/>
    <n v="4323"/>
    <x v="0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45.051671732522799"/>
    <n v="159.3763440860215"/>
    <n v="14822"/>
    <x v="1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4.51546391752578"/>
    <n v="422.41666666666669"/>
    <n v="10138"/>
    <x v="1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76.268292682926827"/>
    <n v="97.71875"/>
    <n v="3127"/>
    <x v="0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69.015695067264573"/>
    <n v="418.78911564625849"/>
    <n v="123124"/>
    <x v="1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01.97684085510689"/>
    <n v="101.91632047477745"/>
    <n v="171729"/>
    <x v="1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42.915999999999997"/>
    <n v="127.72619047619047"/>
    <n v="10729"/>
    <x v="1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43.025210084033617"/>
    <n v="445.21739130434781"/>
    <n v="10240"/>
    <x v="1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75.245283018867923"/>
    <n v="569.71428571428578"/>
    <n v="3988"/>
    <x v="1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69.023364485981304"/>
    <n v="509.34482758620686"/>
    <n v="14771"/>
    <x v="1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65.986486486486484"/>
    <n v="325.5333333333333"/>
    <n v="14649"/>
    <x v="1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98.013800424628457"/>
    <n v="932.61616161616166"/>
    <n v="184658"/>
    <x v="1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60.105504587155963"/>
    <n v="211.33870967741933"/>
    <n v="13103"/>
    <x v="1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26.000773395204948"/>
    <n v="273.32520325203251"/>
    <n v="168095"/>
    <x v="1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n v="3"/>
    <x v="0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.019801980198018"/>
    <n v="54.084507042253513"/>
    <n v="3840"/>
    <x v="0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106.15254237288136"/>
    <n v="626.29999999999995"/>
    <n v="6263"/>
    <x v="1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81.019475655430711"/>
    <n v="89.021399176954731"/>
    <n v="108161"/>
    <x v="0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96.647727272727266"/>
    <n v="184.89130434782609"/>
    <n v="8505"/>
    <x v="1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57.003535651149086"/>
    <n v="120.16770186335404"/>
    <n v="96735"/>
    <x v="1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63.93333333333333"/>
    <n v="23.390243902439025"/>
    <n v="959"/>
    <x v="0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90.456521739130437"/>
    <n v="146"/>
    <n v="8322"/>
    <x v="1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72.172043010752688"/>
    <n v="268.48"/>
    <n v="13424"/>
    <x v="1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77.934782608695656"/>
    <n v="597.5"/>
    <n v="10755"/>
    <x v="1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38.065134099616856"/>
    <n v="157.69841269841268"/>
    <n v="9935"/>
    <x v="1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57.936123348017624"/>
    <n v="31.201660735468568"/>
    <n v="26303"/>
    <x v="0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49.794392523364486"/>
    <n v="313.41176470588238"/>
    <n v="5328"/>
    <x v="1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54.050251256281406"/>
    <n v="370.89655172413791"/>
    <n v="10756"/>
    <x v="1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30.002721335268504"/>
    <n v="362.66447368421052"/>
    <n v="165375"/>
    <x v="1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70.127906976744185"/>
    <n v="123.08163265306122"/>
    <n v="6031"/>
    <x v="1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26.996228786926462"/>
    <n v="76.766756032171585"/>
    <n v="85902"/>
    <x v="0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51.990606936416185"/>
    <n v="233.62012987012989"/>
    <n v="143910"/>
    <x v="1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56.416666666666664"/>
    <n v="180.53333333333333"/>
    <n v="2708"/>
    <x v="1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101.63218390804597"/>
    <n v="252.62857142857143"/>
    <n v="8842"/>
    <x v="1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25.005291005291006"/>
    <n v="27.176538240368025"/>
    <n v="47260"/>
    <x v="3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32.016393442622949"/>
    <n v="1.2706571242680547"/>
    <n v="1953"/>
    <x v="2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82.021647307286173"/>
    <n v="304.0097847358121"/>
    <n v="155349"/>
    <x v="1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37.957446808510639"/>
    <n v="137.23076923076923"/>
    <n v="10704"/>
    <x v="1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51.533333333333331"/>
    <n v="32.208333333333336"/>
    <n v="773"/>
    <x v="0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81.198275862068968"/>
    <n v="241.51282051282053"/>
    <n v="9419"/>
    <x v="1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40.030075187969928"/>
    <n v="96.8"/>
    <n v="5324"/>
    <x v="0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89.939759036144579"/>
    <n v="1066.4285714285716"/>
    <n v="7465"/>
    <x v="1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96.692307692307693"/>
    <n v="325.88888888888891"/>
    <n v="8799"/>
    <x v="1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25.010989010989011"/>
    <n v="170.70000000000002"/>
    <n v="13656"/>
    <x v="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36.987277353689571"/>
    <n v="581.44000000000005"/>
    <n v="14536"/>
    <x v="1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73.012609117361791"/>
    <n v="91.520972644376897"/>
    <n v="150552"/>
    <x v="0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68.240601503759393"/>
    <n v="108.04761904761904"/>
    <n v="9076"/>
    <x v="1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52.310344827586206"/>
    <n v="18.728395061728396"/>
    <n v="1517"/>
    <x v="0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61.765151515151516"/>
    <n v="83.193877551020407"/>
    <n v="8153"/>
    <x v="0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25.027559055118111"/>
    <n v="706.33333333333337"/>
    <n v="6357"/>
    <x v="1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06.28804347826087"/>
    <n v="17.446030330062445"/>
    <n v="19557"/>
    <x v="3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75.07386363636364"/>
    <n v="209.73015873015873"/>
    <n v="13213"/>
    <x v="1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39.970802919708028"/>
    <n v="97.785714285714292"/>
    <n v="5476"/>
    <x v="0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39.982195845697326"/>
    <n v="1684.25"/>
    <n v="13474"/>
    <x v="1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101.01541850220265"/>
    <n v="54.402135231316727"/>
    <n v="91722"/>
    <x v="0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76.813084112149539"/>
    <n v="456.61111111111109"/>
    <n v="8219"/>
    <x v="1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.7"/>
    <n v="9.8219178082191778"/>
    <n v="717"/>
    <x v="0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33.28125"/>
    <n v="16.384615384615383"/>
    <n v="1065"/>
    <x v="3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43.923497267759565"/>
    <n v="1339.6666666666667"/>
    <n v="8038"/>
    <x v="1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36.004712041884815"/>
    <n v="35.650077760497666"/>
    <n v="68769"/>
    <x v="0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88.21052631578948"/>
    <n v="54.950819672131146"/>
    <n v="3352"/>
    <x v="0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5.240384615384613"/>
    <n v="94.236111111111114"/>
    <n v="6785"/>
    <x v="0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69.958333333333329"/>
    <n v="143.91428571428571"/>
    <n v="5037"/>
    <x v="1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39.877551020408163"/>
    <n v="51.421052631578945"/>
    <n v="1954"/>
    <x v="0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n v="5"/>
    <x v="0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41.023728813559323"/>
    <n v="1344.6666666666667"/>
    <n v="12102"/>
    <x v="1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98.914285714285711"/>
    <n v="31.844940867279899"/>
    <n v="24234"/>
    <x v="0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87.78125"/>
    <n v="82.617647058823536"/>
    <n v="2809"/>
    <x v="0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80.767605633802816"/>
    <n v="546.14285714285722"/>
    <n v="11469"/>
    <x v="1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94.28235294117647"/>
    <n v="286.21428571428572"/>
    <n v="8014"/>
    <x v="1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73.428571428571431"/>
    <n v="7.9076923076923071"/>
    <n v="514"/>
    <x v="0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65.968133535660087"/>
    <n v="132.13677811550153"/>
    <n v="43473"/>
    <x v="1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109.04109589041096"/>
    <n v="74.077834179357026"/>
    <n v="87560"/>
    <x v="0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41.16"/>
    <n v="75.292682926829272"/>
    <n v="3087"/>
    <x v="3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99.125"/>
    <n v="20.333333333333332"/>
    <n v="1586"/>
    <x v="0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05.88429752066116"/>
    <n v="203.36507936507937"/>
    <n v="12812"/>
    <x v="1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48.996525921966864"/>
    <n v="310.2284263959391"/>
    <n v="183345"/>
    <x v="1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39"/>
    <n v="395.31818181818181"/>
    <n v="8697"/>
    <x v="1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31.022556390977442"/>
    <n v="294.71428571428572"/>
    <n v="4126"/>
    <x v="1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103.87096774193549"/>
    <n v="33.89473684210526"/>
    <n v="3220"/>
    <x v="0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59.268518518518519"/>
    <n v="66.677083333333329"/>
    <n v="6401"/>
    <x v="0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42.3"/>
    <n v="19.227272727272727"/>
    <n v="1269"/>
    <x v="0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53.117647058823529"/>
    <n v="15.842105263157894"/>
    <n v="903"/>
    <x v="0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50.796875"/>
    <n v="38.702380952380956"/>
    <n v="3251"/>
    <x v="3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101.15"/>
    <n v="9.5876777251184837"/>
    <n v="8092"/>
    <x v="0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65.000810372771468"/>
    <n v="94.144366197183089"/>
    <n v="160422"/>
    <x v="0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37.998645510835914"/>
    <n v="166.56234096692114"/>
    <n v="196377"/>
    <x v="1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82.615384615384613"/>
    <n v="24.134831460674157"/>
    <n v="2148"/>
    <x v="0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37.941368078175898"/>
    <n v="164.05633802816902"/>
    <n v="11648"/>
    <x v="1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80.780821917808225"/>
    <n v="90.723076923076931"/>
    <n v="5897"/>
    <x v="0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25.984375"/>
    <n v="46.194444444444443"/>
    <n v="3326"/>
    <x v="0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30.363636363636363"/>
    <n v="38.53846153846154"/>
    <n v="1002"/>
    <x v="0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54.004916018025398"/>
    <n v="133.56231003039514"/>
    <n v="131826"/>
    <x v="1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101.78672985781991"/>
    <n v="22.896588486140725"/>
    <n v="21477"/>
    <x v="2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45.003610108303249"/>
    <n v="184.95548961424333"/>
    <n v="62330"/>
    <x v="1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77.068421052631578"/>
    <n v="443.72727272727275"/>
    <n v="14643"/>
    <x v="1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88.076595744680844"/>
    <n v="199.9806763285024"/>
    <n v="41396"/>
    <x v="1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47.035573122529641"/>
    <n v="123.95833333333333"/>
    <n v="11900"/>
    <x v="1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10.99550763701707"/>
    <n v="186.61329305135951"/>
    <n v="123538"/>
    <x v="1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87.003066141042481"/>
    <n v="114.28538550057536"/>
    <n v="198628"/>
    <x v="1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3.994402985074629"/>
    <n v="97.032531824611041"/>
    <n v="68602"/>
    <x v="0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05.9945205479452"/>
    <n v="122.81904761904762"/>
    <n v="116064"/>
    <x v="1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73.989349112426041"/>
    <n v="179.14326647564468"/>
    <n v="125042"/>
    <x v="1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84.02004626060139"/>
    <n v="79.951577402787962"/>
    <n v="108974"/>
    <x v="3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88.966921119592882"/>
    <n v="94.242587601078171"/>
    <n v="34964"/>
    <x v="0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76.990453460620529"/>
    <n v="84.669291338582681"/>
    <n v="96777"/>
    <x v="0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97.146341463414629"/>
    <n v="66.521920668058456"/>
    <n v="31864"/>
    <x v="0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33.013605442176868"/>
    <n v="53.922222222222224"/>
    <n v="4853"/>
    <x v="0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99.950602409638549"/>
    <n v="41.983299595141702"/>
    <n v="82959"/>
    <x v="0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69.966767371601208"/>
    <n v="14.69479695431472"/>
    <n v="23159"/>
    <x v="0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110.32"/>
    <n v="34.475000000000001"/>
    <n v="2758"/>
    <x v="0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66.005235602094245"/>
    <n v="1400.7777777777778"/>
    <n v="12607"/>
    <x v="1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41.005742176284812"/>
    <n v="71.770351758793964"/>
    <n v="142823"/>
    <x v="0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103.96316359696641"/>
    <n v="53.074115044247783"/>
    <n v="95958"/>
    <x v="0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n v="5"/>
    <x v="0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47.009935419771487"/>
    <n v="127.70715249662618"/>
    <n v="94631"/>
    <x v="1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29.606060606060606"/>
    <n v="34.892857142857139"/>
    <n v="977"/>
    <x v="0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81.010569583088667"/>
    <n v="410.59821428571428"/>
    <n v="137961"/>
    <x v="1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94.35"/>
    <n v="123.73770491803278"/>
    <n v="7548"/>
    <x v="1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6.058139534883722"/>
    <n v="58.973684210526315"/>
    <n v="2241"/>
    <x v="2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85.775000000000006"/>
    <n v="36.892473118279568"/>
    <n v="3431"/>
    <x v="0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103.73170731707317"/>
    <n v="184.91304347826087"/>
    <n v="4253"/>
    <x v="1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49.826086956521742"/>
    <n v="11.814432989690722"/>
    <n v="1146"/>
    <x v="0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63.893048128342244"/>
    <n v="298.7"/>
    <n v="11948"/>
    <x v="1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47.002434782608695"/>
    <n v="226.35175879396985"/>
    <n v="135132"/>
    <x v="1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108.47727272727273"/>
    <n v="173.56363636363636"/>
    <n v="9546"/>
    <x v="1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72.015706806282722"/>
    <n v="371.75675675675677"/>
    <n v="13755"/>
    <x v="1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59.928057553956833"/>
    <n v="160.19230769230771"/>
    <n v="8330"/>
    <x v="1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78.209677419354833"/>
    <n v="1616.3333333333335"/>
    <n v="14547"/>
    <x v="1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04.77678571428571"/>
    <n v="733.4375"/>
    <n v="11735"/>
    <x v="1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5.52475247524752"/>
    <n v="592.11111111111109"/>
    <n v="10658"/>
    <x v="1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24.933333333333334"/>
    <n v="18.888888888888889"/>
    <n v="1870"/>
    <x v="0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69.873786407766985"/>
    <n v="276.80769230769232"/>
    <n v="14394"/>
    <x v="1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95.733766233766232"/>
    <n v="273.01851851851848"/>
    <n v="14743"/>
    <x v="1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29.997485752598056"/>
    <n v="159.36331255565449"/>
    <n v="178965"/>
    <x v="1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59.011948529411768"/>
    <n v="67.869978858350947"/>
    <n v="128410"/>
    <x v="0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84.757396449704146"/>
    <n v="1591.5555555555554"/>
    <n v="14324"/>
    <x v="1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78.010921177587846"/>
    <n v="730.18222222222221"/>
    <n v="164291"/>
    <x v="1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50.05215419501134"/>
    <n v="13.185782556750297"/>
    <n v="22073"/>
    <x v="0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59.16"/>
    <n v="54.777777777777779"/>
    <n v="1479"/>
    <x v="0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93.702290076335885"/>
    <n v="361.02941176470591"/>
    <n v="12275"/>
    <x v="1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40.14173228346457"/>
    <n v="10.257545271629779"/>
    <n v="5098"/>
    <x v="0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70.090140845070422"/>
    <n v="13.962962962962964"/>
    <n v="24882"/>
    <x v="0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66.181818181818187"/>
    <n v="40.444444444444443"/>
    <n v="2912"/>
    <x v="0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7.714285714285715"/>
    <n v="160.32"/>
    <n v="4008"/>
    <x v="1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62.896774193548389"/>
    <n v="183.9433962264151"/>
    <n v="9749"/>
    <x v="1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86.611940298507463"/>
    <n v="63.769230769230766"/>
    <n v="5803"/>
    <x v="0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75.126984126984127"/>
    <n v="225.38095238095238"/>
    <n v="14199"/>
    <x v="1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41.004167534903104"/>
    <n v="172.00961538461539"/>
    <n v="196779"/>
    <x v="1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0.007915567282325"/>
    <n v="146.16709511568124"/>
    <n v="56859"/>
    <x v="1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96.960674157303373"/>
    <n v="76.42361623616236"/>
    <n v="103554"/>
    <x v="0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100.93160377358491"/>
    <n v="39.261467889908261"/>
    <n v="42795"/>
    <x v="0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89.227586206896547"/>
    <n v="11.270034843205574"/>
    <n v="12938"/>
    <x v="3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87.979166666666671"/>
    <n v="122.11084337349398"/>
    <n v="101352"/>
    <x v="1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89.54"/>
    <n v="186.54166666666669"/>
    <n v="4477"/>
    <x v="1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29.09271523178808"/>
    <n v="7.2731788079470201"/>
    <n v="4393"/>
    <x v="0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42.006218905472636"/>
    <n v="65.642371234207957"/>
    <n v="67546"/>
    <x v="0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47.004903563255965"/>
    <n v="228.96178343949046"/>
    <n v="143788"/>
    <x v="1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110.44117647058823"/>
    <n v="469.37499999999994"/>
    <n v="3755"/>
    <x v="1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41.990909090909092"/>
    <n v="130.11267605633802"/>
    <n v="9238"/>
    <x v="1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48.012468827930178"/>
    <n v="167.05422993492408"/>
    <n v="77012"/>
    <x v="1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31.019823788546255"/>
    <n v="173.8641975308642"/>
    <n v="14083"/>
    <x v="1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99.203252032520325"/>
    <n v="717.76470588235293"/>
    <n v="12202"/>
    <x v="1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6.022316684378325"/>
    <n v="63.850976361767728"/>
    <n v="62127"/>
    <x v="0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n v="2"/>
    <x v="0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46.060200668896321"/>
    <n v="1530.2222222222222"/>
    <n v="13772"/>
    <x v="1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73.650000000000006"/>
    <n v="40.356164383561641"/>
    <n v="2946"/>
    <x v="0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55.99336650082919"/>
    <n v="86.220633299284984"/>
    <n v="168820"/>
    <x v="0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68.985695127402778"/>
    <n v="315.58486707566465"/>
    <n v="154321"/>
    <x v="1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60.981609195402299"/>
    <n v="89.618243243243242"/>
    <n v="26527"/>
    <x v="0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110.98139534883721"/>
    <n v="182.14503816793894"/>
    <n v="71583"/>
    <x v="1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25"/>
    <n v="355.88235294117646"/>
    <n v="12100"/>
    <x v="1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78.759740259740255"/>
    <n v="131.83695652173913"/>
    <n v="12129"/>
    <x v="1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87.960784313725483"/>
    <n v="46.315634218289084"/>
    <n v="62804"/>
    <x v="0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49.987398739873989"/>
    <n v="36.132726089785294"/>
    <n v="55536"/>
    <x v="2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99.524390243902445"/>
    <n v="104.62820512820512"/>
    <n v="8161"/>
    <x v="1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04.82089552238806"/>
    <n v="668.85714285714289"/>
    <n v="14046"/>
    <x v="1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08.01469237832875"/>
    <n v="62.072823218997364"/>
    <n v="117628"/>
    <x v="2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28.998544660724033"/>
    <n v="84.699787460148784"/>
    <n v="159405"/>
    <x v="0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30.028708133971293"/>
    <n v="11.059030837004405"/>
    <n v="12552"/>
    <x v="0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41.005559416261292"/>
    <n v="43.838781575037146"/>
    <n v="59007"/>
    <x v="0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62.866666666666667"/>
    <n v="55.470588235294116"/>
    <n v="943"/>
    <x v="0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47.005002501250623"/>
    <n v="57.399511301160658"/>
    <n v="93963"/>
    <x v="0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26.997693638285604"/>
    <n v="123.43497363796135"/>
    <n v="140469"/>
    <x v="1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8.329787234042556"/>
    <n v="128.46"/>
    <n v="6423"/>
    <x v="1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50.974576271186443"/>
    <n v="63.989361702127653"/>
    <n v="6015"/>
    <x v="0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54.024390243902438"/>
    <n v="127.29885057471265"/>
    <n v="11075"/>
    <x v="1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97.055555555555557"/>
    <n v="10.638024357239512"/>
    <n v="15723"/>
    <x v="0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4.867469879518072"/>
    <n v="40.470588235294116"/>
    <n v="2064"/>
    <x v="0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84.423913043478265"/>
    <n v="287.66666666666663"/>
    <n v="7767"/>
    <x v="1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47.091324200913242"/>
    <n v="572.94444444444446"/>
    <n v="10313"/>
    <x v="1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77.996041171813147"/>
    <n v="112.90429799426933"/>
    <n v="197018"/>
    <x v="1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62.967871485943775"/>
    <n v="46.387573964497044"/>
    <n v="47037"/>
    <x v="0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81.006080449017773"/>
    <n v="90.675916230366497"/>
    <n v="173191"/>
    <x v="3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65.321428571428569"/>
    <n v="67.740740740740748"/>
    <n v="5487"/>
    <x v="0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104.43617021276596"/>
    <n v="192.49019607843135"/>
    <n v="9817"/>
    <x v="1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9.989010989010993"/>
    <n v="82.714285714285722"/>
    <n v="6369"/>
    <x v="0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83.023989898989896"/>
    <n v="54.163920922570021"/>
    <n v="65755"/>
    <x v="0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.3"/>
    <n v="16.722222222222221"/>
    <n v="903"/>
    <x v="3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03.98131932282546"/>
    <n v="116.87664041994749"/>
    <n v="178120"/>
    <x v="1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54.931726907630519"/>
    <n v="1052.1538461538462"/>
    <n v="13678"/>
    <x v="1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51.921875"/>
    <n v="123.07407407407408"/>
    <n v="9969"/>
    <x v="1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60.02834008097166"/>
    <n v="178.63855421686748"/>
    <n v="14827"/>
    <x v="1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44.003488879197555"/>
    <n v="355.28169014084506"/>
    <n v="100900"/>
    <x v="1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53.003513254551258"/>
    <n v="161.90634146341463"/>
    <n v="165954"/>
    <x v="1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54.5"/>
    <n v="24.914285714285715"/>
    <n v="1744"/>
    <x v="0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75.04195804195804"/>
    <n v="198.72222222222223"/>
    <n v="10731"/>
    <x v="1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5.911111111111111"/>
    <n v="34.752688172043008"/>
    <n v="3232"/>
    <x v="3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36.952702702702702"/>
    <n v="176.41935483870967"/>
    <n v="10938"/>
    <x v="1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63.170588235294119"/>
    <n v="511.38095238095235"/>
    <n v="10739"/>
    <x v="1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29.99462365591398"/>
    <n v="82.044117647058826"/>
    <n v="5579"/>
    <x v="0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86"/>
    <n v="24.326030927835053"/>
    <n v="37754"/>
    <x v="3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75.014876033057845"/>
    <n v="50.482758620689658"/>
    <n v="45384"/>
    <x v="0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101.19767441860465"/>
    <n v="967"/>
    <n v="8703"/>
    <x v="1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n v="4"/>
    <x v="0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29.001272669424118"/>
    <n v="122.84501347708894"/>
    <n v="182302"/>
    <x v="1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98.225806451612897"/>
    <n v="63.4375"/>
    <n v="3045"/>
    <x v="0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87.001693480101608"/>
    <n v="56.331688596491226"/>
    <n v="102749"/>
    <x v="0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45.205128205128204"/>
    <n v="44.074999999999996"/>
    <n v="1763"/>
    <x v="0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37.001341561577675"/>
    <n v="118.37253218884121"/>
    <n v="137904"/>
    <x v="1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94.976947040498445"/>
    <n v="104.1243169398907"/>
    <n v="152438"/>
    <x v="1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28.956521739130434"/>
    <n v="26.640000000000004"/>
    <n v="1332"/>
    <x v="0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55.993396226415094"/>
    <n v="351.20118343195264"/>
    <n v="118706"/>
    <x v="1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4.038095238095238"/>
    <n v="90.063492063492063"/>
    <n v="5674"/>
    <x v="0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82.38"/>
    <n v="171.625"/>
    <n v="4119"/>
    <x v="1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66.997115384615384"/>
    <n v="141.04655870445345"/>
    <n v="139354"/>
    <x v="1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107.91401869158878"/>
    <n v="30.57944915254237"/>
    <n v="57734"/>
    <x v="0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69.009501187648453"/>
    <n v="108.16455696202532"/>
    <n v="145265"/>
    <x v="1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39.006568144499177"/>
    <n v="133.45505617977528"/>
    <n v="95020"/>
    <x v="1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110.3625"/>
    <n v="187.85106382978722"/>
    <n v="8829"/>
    <x v="1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94.857142857142861"/>
    <n v="332"/>
    <n v="3984"/>
    <x v="1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57.935251798561154"/>
    <n v="575.21428571428578"/>
    <n v="8053"/>
    <x v="1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01.25"/>
    <n v="40.5"/>
    <n v="1620"/>
    <x v="0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64.95597484276729"/>
    <n v="184.42857142857144"/>
    <n v="10328"/>
    <x v="1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27.00524934383202"/>
    <n v="285.80555555555554"/>
    <n v="10289"/>
    <x v="1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50.97422680412371"/>
    <n v="319"/>
    <n v="9889"/>
    <x v="1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104.94260869565217"/>
    <n v="39.234070221066318"/>
    <n v="60342"/>
    <x v="0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4.028301886792448"/>
    <n v="178.14000000000001"/>
    <n v="8907"/>
    <x v="1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02.85915492957747"/>
    <n v="365.15"/>
    <n v="14606"/>
    <x v="1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39.962085308056871"/>
    <n v="113.94594594594594"/>
    <n v="8432"/>
    <x v="1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1.001785714285717"/>
    <n v="29.828720626631856"/>
    <n v="57122"/>
    <x v="0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0.823008849557525"/>
    <n v="54.270588235294113"/>
    <n v="4613"/>
    <x v="0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58.999637155297535"/>
    <n v="236.34156976744185"/>
    <n v="162603"/>
    <x v="1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71.156069364161851"/>
    <n v="512.91666666666663"/>
    <n v="12310"/>
    <x v="1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99.494252873563212"/>
    <n v="100.65116279069768"/>
    <n v="8656"/>
    <x v="1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03.98634590377114"/>
    <n v="81.348423194303152"/>
    <n v="159931"/>
    <x v="0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76.555555555555557"/>
    <n v="16.404761904761905"/>
    <n v="689"/>
    <x v="0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87.068592057761734"/>
    <n v="52.774617067833695"/>
    <n v="48236"/>
    <x v="0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48.99554707379135"/>
    <n v="260.20608108108109"/>
    <n v="77021"/>
    <x v="1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42.969135802469133"/>
    <n v="30.73289183222958"/>
    <n v="27844"/>
    <x v="0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33.428571428571431"/>
    <n v="13.5"/>
    <n v="702"/>
    <x v="0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83.982949701619773"/>
    <n v="178.62556663644605"/>
    <n v="197024"/>
    <x v="1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01.41739130434783"/>
    <n v="220.0566037735849"/>
    <n v="11663"/>
    <x v="1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109.87058823529412"/>
    <n v="101.5108695652174"/>
    <n v="9339"/>
    <x v="1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31.916666666666668"/>
    <n v="191.5"/>
    <n v="4596"/>
    <x v="1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70.993450675399103"/>
    <n v="305.34683098591546"/>
    <n v="173437"/>
    <x v="1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77.026890756302521"/>
    <n v="23.995287958115181"/>
    <n v="45831"/>
    <x v="3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101.78125"/>
    <n v="723.77777777777771"/>
    <n v="6514"/>
    <x v="1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51.059701492537314"/>
    <n v="547.36"/>
    <n v="13684"/>
    <x v="1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68.02051282051282"/>
    <n v="414.49999999999994"/>
    <n v="13264"/>
    <x v="1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30.87037037037037"/>
    <n v="0.90696409140369971"/>
    <n v="1667"/>
    <x v="0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27.908333333333335"/>
    <n v="34.173469387755098"/>
    <n v="3349"/>
    <x v="0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79.994818652849744"/>
    <n v="23.948810754912099"/>
    <n v="46317"/>
    <x v="0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38.003378378378379"/>
    <n v="48.072649572649574"/>
    <n v="78743"/>
    <x v="0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e v="#DIV/0!"/>
    <n v="0"/>
    <n v="0"/>
    <x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59.990534521158132"/>
    <n v="70.145182291666657"/>
    <n v="107743"/>
    <x v="0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37.037634408602152"/>
    <n v="529.92307692307691"/>
    <n v="6889"/>
    <x v="1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99.963043478260872"/>
    <n v="180.32549019607845"/>
    <n v="45983"/>
    <x v="1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111.6774193548387"/>
    <n v="92.320000000000007"/>
    <n v="6924"/>
    <x v="0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36.014409221902014"/>
    <n v="13.901001112347053"/>
    <n v="12497"/>
    <x v="0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66.010284810126578"/>
    <n v="927.07777777777767"/>
    <n v="166874"/>
    <x v="1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44.05263157894737"/>
    <n v="39.857142857142861"/>
    <n v="837"/>
    <x v="0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52.999726551818434"/>
    <n v="112.22929936305732"/>
    <n v="193820"/>
    <x v="1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95"/>
    <n v="70.925816023738875"/>
    <n v="119510"/>
    <x v="0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70.908396946564892"/>
    <n v="119.08974358974358"/>
    <n v="9289"/>
    <x v="1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98.060773480662988"/>
    <n v="24.017591339648174"/>
    <n v="35498"/>
    <x v="0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53.046025104602514"/>
    <n v="139.31868131868131"/>
    <n v="12678"/>
    <x v="1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93.142857142857139"/>
    <n v="39.277108433734945"/>
    <n v="3260"/>
    <x v="3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58.945075757575758"/>
    <n v="22.439077144917089"/>
    <n v="31123"/>
    <x v="3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36.067669172932334"/>
    <n v="55.779069767441861"/>
    <n v="4797"/>
    <x v="0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63.030732860520096"/>
    <n v="42.523125996810208"/>
    <n v="53324"/>
    <x v="0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84.717948717948715"/>
    <n v="112.00000000000001"/>
    <n v="6608"/>
    <x v="1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.2"/>
    <n v="7.0681818181818183"/>
    <n v="622"/>
    <x v="0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01.97518330513255"/>
    <n v="101.74563871693867"/>
    <n v="180802"/>
    <x v="1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106.4375"/>
    <n v="425.75"/>
    <n v="3406"/>
    <x v="1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29.975609756097562"/>
    <n v="145.53947368421052"/>
    <n v="11061"/>
    <x v="1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85.806282722513089"/>
    <n v="32.453465346534657"/>
    <n v="16389"/>
    <x v="0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70.82022471910112"/>
    <n v="700.33333333333326"/>
    <n v="6303"/>
    <x v="1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40.998484082870135"/>
    <n v="83.904860392967933"/>
    <n v="81136"/>
    <x v="0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28.063492063492063"/>
    <n v="84.19047619047619"/>
    <n v="1768"/>
    <x v="0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88.054421768707485"/>
    <n v="155.95180722891567"/>
    <n v="12944"/>
    <x v="1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31"/>
    <n v="99.619450317124731"/>
    <n v="188480"/>
    <x v="0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90.337500000000006"/>
    <n v="80.300000000000011"/>
    <n v="7227"/>
    <x v="0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63.777777777777779"/>
    <n v="11.254901960784313"/>
    <n v="574"/>
    <x v="0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53.995515695067262"/>
    <n v="91.740952380952379"/>
    <n v="96328"/>
    <x v="0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48.993956043956047"/>
    <n v="95.521156936261391"/>
    <n v="178338"/>
    <x v="2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63.857142857142854"/>
    <n v="502.87499999999994"/>
    <n v="8046"/>
    <x v="1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82.996393146979258"/>
    <n v="159.24394463667818"/>
    <n v="184086"/>
    <x v="1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55.08230452674897"/>
    <n v="15.022446689113355"/>
    <n v="13385"/>
    <x v="0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62.044554455445542"/>
    <n v="482.03846153846149"/>
    <n v="12533"/>
    <x v="1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04.97857142857143"/>
    <n v="149.96938775510205"/>
    <n v="14697"/>
    <x v="1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4.044676806083643"/>
    <n v="117.22156398104266"/>
    <n v="98935"/>
    <x v="1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44.007716049382715"/>
    <n v="37.695968274950431"/>
    <n v="57034"/>
    <x v="0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92.467532467532465"/>
    <n v="72.653061224489804"/>
    <n v="7120"/>
    <x v="0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57.072874493927124"/>
    <n v="265.98113207547169"/>
    <n v="14097"/>
    <x v="1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109.07848101265823"/>
    <n v="24.205617977528089"/>
    <n v="43086"/>
    <x v="0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39.387755102040813"/>
    <n v="2.5064935064935066"/>
    <n v="1930"/>
    <x v="0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77.022222222222226"/>
    <n v="16.329799764428738"/>
    <n v="13864"/>
    <x v="0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92.166666666666671"/>
    <n v="276.5"/>
    <n v="7742"/>
    <x v="1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61.007063197026021"/>
    <n v="88.803571428571431"/>
    <n v="164109"/>
    <x v="0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78.068181818181813"/>
    <n v="163.57142857142856"/>
    <n v="6870"/>
    <x v="1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80.75"/>
    <n v="969"/>
    <n v="12597"/>
    <x v="1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59.991289782244557"/>
    <n v="270.91376701966715"/>
    <n v="179074"/>
    <x v="1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110.03018372703411"/>
    <n v="284.21355932203392"/>
    <n v="83843"/>
    <x v="1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n v="4"/>
    <x v="3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37.99856063332134"/>
    <n v="58.6329816768462"/>
    <n v="105598"/>
    <x v="0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96.369565217391298"/>
    <n v="98.51111111111112"/>
    <n v="8866"/>
    <x v="0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2.978599221789878"/>
    <n v="43.975381008206334"/>
    <n v="75022"/>
    <x v="0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26.007220216606498"/>
    <n v="151.66315789473683"/>
    <n v="14408"/>
    <x v="1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04.36296296296297"/>
    <n v="223.63492063492063"/>
    <n v="14089"/>
    <x v="1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02.18852459016394"/>
    <n v="239.75"/>
    <n v="12467"/>
    <x v="1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54.117647058823529"/>
    <n v="199.33333333333334"/>
    <n v="11960"/>
    <x v="1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63.222222222222221"/>
    <n v="137.34482758620689"/>
    <n v="7966"/>
    <x v="1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4.03228962818004"/>
    <n v="100.9696106362773"/>
    <n v="106321"/>
    <x v="1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49.994334277620396"/>
    <n v="794.16"/>
    <n v="158832"/>
    <x v="1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56.015151515151516"/>
    <n v="369.7"/>
    <n v="11091"/>
    <x v="1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48.807692307692307"/>
    <n v="12.818181818181817"/>
    <n v="1269"/>
    <x v="0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60.082352941176474"/>
    <n v="138.02702702702703"/>
    <n v="5107"/>
    <x v="1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78.990502793296088"/>
    <n v="83.813278008298752"/>
    <n v="141393"/>
    <x v="0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53.99499443826474"/>
    <n v="204.60063224446787"/>
    <n v="194166"/>
    <x v="1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111.45945945945945"/>
    <n v="44.344086021505376"/>
    <n v="4124"/>
    <x v="0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60.922131147540981"/>
    <n v="218.60294117647058"/>
    <n v="14865"/>
    <x v="1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26.0015444015444"/>
    <n v="186.03314917127071"/>
    <n v="134688"/>
    <x v="1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80.993208828522924"/>
    <n v="237.33830845771143"/>
    <n v="47705"/>
    <x v="1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34.995963302752294"/>
    <n v="305.65384615384613"/>
    <n v="95364"/>
    <x v="1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94.142857142857139"/>
    <n v="94.142857142857139"/>
    <n v="3295"/>
    <x v="0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52.085106382978722"/>
    <n v="54.400000000000006"/>
    <n v="4896"/>
    <x v="3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24.986666666666668"/>
    <n v="111.88059701492537"/>
    <n v="7496"/>
    <x v="1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69.215277777777771"/>
    <n v="369.14814814814815"/>
    <n v="9967"/>
    <x v="1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93.944444444444443"/>
    <n v="62.930372148859547"/>
    <n v="52421"/>
    <x v="0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98.40625"/>
    <n v="64.927835051546396"/>
    <n v="6298"/>
    <x v="0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41.783783783783782"/>
    <n v="18.853658536585368"/>
    <n v="1546"/>
    <x v="3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65.991836734693877"/>
    <n v="16.754404145077721"/>
    <n v="16168"/>
    <x v="0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72.05747126436782"/>
    <n v="101.11290322580646"/>
    <n v="6269"/>
    <x v="1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48.003209242618745"/>
    <n v="341.5022831050228"/>
    <n v="149578"/>
    <x v="1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54.098591549295776"/>
    <n v="64.016666666666666"/>
    <n v="3841"/>
    <x v="0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107.88095238095238"/>
    <n v="52.080459770114942"/>
    <n v="4531"/>
    <x v="0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7.034103410341032"/>
    <n v="322.40211640211641"/>
    <n v="60934"/>
    <x v="1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64.01425914445133"/>
    <n v="119.50810185185186"/>
    <n v="103255"/>
    <x v="1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96.066176470588232"/>
    <n v="146.79775280898878"/>
    <n v="13065"/>
    <x v="1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51.184615384615384"/>
    <n v="950.57142857142856"/>
    <n v="6654"/>
    <x v="1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43.92307692307692"/>
    <n v="72.893617021276597"/>
    <n v="6852"/>
    <x v="0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91.021198830409361"/>
    <n v="79.008248730964468"/>
    <n v="124517"/>
    <x v="0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0.127450980392155"/>
    <n v="64.721518987341781"/>
    <n v="5113"/>
    <x v="0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67.720930232558146"/>
    <n v="82.028169014084511"/>
    <n v="5824"/>
    <x v="0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1.03921568627451"/>
    <n v="1037.6666666666667"/>
    <n v="6226"/>
    <x v="1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80.011857707509876"/>
    <n v="12.910076530612244"/>
    <n v="20243"/>
    <x v="0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47.001497753369947"/>
    <n v="154.84210526315789"/>
    <n v="188288"/>
    <x v="1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71.127388535031841"/>
    <n v="7.0991735537190088"/>
    <n v="11167"/>
    <x v="0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89.99079189686924"/>
    <n v="208.52773826458036"/>
    <n v="146595"/>
    <x v="1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43.032786885245905"/>
    <n v="99.683544303797461"/>
    <n v="7875"/>
    <x v="0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67.997714808043881"/>
    <n v="201.59756097560978"/>
    <n v="148779"/>
    <x v="1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73.004566210045667"/>
    <n v="162.09032258064516"/>
    <n v="175868"/>
    <x v="1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62.341463414634148"/>
    <n v="3.6436208125445471"/>
    <n v="5112"/>
    <x v="0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n v="5"/>
    <x v="0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67.103092783505161"/>
    <n v="206.63492063492063"/>
    <n v="13018"/>
    <x v="1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79.978947368421046"/>
    <n v="128.23628691983123"/>
    <n v="91176"/>
    <x v="1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2.176470588235297"/>
    <n v="119.66037735849055"/>
    <n v="6342"/>
    <x v="1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53.005950297514879"/>
    <n v="170.73055242390078"/>
    <n v="151438"/>
    <x v="1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57.738317757009348"/>
    <n v="187.21212121212122"/>
    <n v="6178"/>
    <x v="1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40.03125"/>
    <n v="188.38235294117646"/>
    <n v="6405"/>
    <x v="1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81.016591928251117"/>
    <n v="131.29869186046511"/>
    <n v="180667"/>
    <x v="1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35.047468354430379"/>
    <n v="283.97435897435901"/>
    <n v="11075"/>
    <x v="1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02.92307692307692"/>
    <n v="120.41999999999999"/>
    <n v="12042"/>
    <x v="1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27.998126756166094"/>
    <n v="419.0560747663551"/>
    <n v="179356"/>
    <x v="1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75.733333333333334"/>
    <n v="13.853658536585368"/>
    <n v="1136"/>
    <x v="3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45.026041666666664"/>
    <n v="139.43548387096774"/>
    <n v="8645"/>
    <x v="1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73.615384615384613"/>
    <n v="174"/>
    <n v="1914"/>
    <x v="1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56.991701244813278"/>
    <n v="155.49056603773585"/>
    <n v="41205"/>
    <x v="1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85.223529411764702"/>
    <n v="170.44705882352943"/>
    <n v="14488"/>
    <x v="1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50.962184873949582"/>
    <n v="189.515625"/>
    <n v="12129"/>
    <x v="1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63.563636363636363"/>
    <n v="249.71428571428572"/>
    <n v="3496"/>
    <x v="1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80.999165275459092"/>
    <n v="48.860523665659613"/>
    <n v="97037"/>
    <x v="0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86.044753086419746"/>
    <n v="28.461970393057683"/>
    <n v="55757"/>
    <x v="0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90.0390625"/>
    <n v="268.02325581395348"/>
    <n v="11525"/>
    <x v="1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74.006063432835816"/>
    <n v="619.80078125"/>
    <n v="158669"/>
    <x v="1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92.4375"/>
    <n v="3.1301587301587301"/>
    <n v="5916"/>
    <x v="0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55.999257333828446"/>
    <n v="159.92152704135739"/>
    <n v="150806"/>
    <x v="1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32.983796296296298"/>
    <n v="279.39215686274508"/>
    <n v="14249"/>
    <x v="1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93.596774193548384"/>
    <n v="77.373333333333335"/>
    <n v="5803"/>
    <x v="0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69.867724867724874"/>
    <n v="206.32812500000003"/>
    <n v="13205"/>
    <x v="1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72.129870129870127"/>
    <n v="694.25"/>
    <n v="11108"/>
    <x v="1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30.041666666666668"/>
    <n v="151.78947368421052"/>
    <n v="2884"/>
    <x v="1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73.968000000000004"/>
    <n v="64.58207217694995"/>
    <n v="55476"/>
    <x v="0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68.65517241379311"/>
    <n v="62.873684210526314"/>
    <n v="5973"/>
    <x v="3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59.992164544564154"/>
    <n v="310.39864864864865"/>
    <n v="183756"/>
    <x v="1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111.15827338129496"/>
    <n v="42.859916782246884"/>
    <n v="30902"/>
    <x v="2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3.038095238095238"/>
    <n v="83.119402985074629"/>
    <n v="5569"/>
    <x v="0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55.985524728588658"/>
    <n v="78.531302876480552"/>
    <n v="92824"/>
    <x v="3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69.986760812003524"/>
    <n v="114.09352517985612"/>
    <n v="158590"/>
    <x v="1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48.998079877112133"/>
    <n v="64.537683358624179"/>
    <n v="127591"/>
    <x v="0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103.84615384615384"/>
    <n v="79.411764705882348"/>
    <n v="6750"/>
    <x v="0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9.127659574468083"/>
    <n v="11.419117647058824"/>
    <n v="9318"/>
    <x v="0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107.37777777777778"/>
    <n v="56.186046511627907"/>
    <n v="4832"/>
    <x v="2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76.922178988326849"/>
    <n v="16.501669449081803"/>
    <n v="19769"/>
    <x v="0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58.128865979381445"/>
    <n v="119.96808510638297"/>
    <n v="11277"/>
    <x v="1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03.73643410852713"/>
    <n v="145.45652173913044"/>
    <n v="13382"/>
    <x v="1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87.962666666666664"/>
    <n v="221.38255033557047"/>
    <n v="32986"/>
    <x v="1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28"/>
    <n v="48.396694214876035"/>
    <n v="81984"/>
    <x v="0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37.999361294443261"/>
    <n v="92.911504424778755"/>
    <n v="178483"/>
    <x v="0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29.999313893653515"/>
    <n v="88.599797365754824"/>
    <n v="87448"/>
    <x v="0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03.5"/>
    <n v="41.4"/>
    <n v="1863"/>
    <x v="0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85.994467496542185"/>
    <n v="63.056795131845846"/>
    <n v="62174"/>
    <x v="3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98.011627906976742"/>
    <n v="48.482333607230892"/>
    <n v="59003"/>
    <x v="0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n v="2"/>
    <x v="0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44.994570837642193"/>
    <n v="88.47941026944585"/>
    <n v="174039"/>
    <x v="0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31.012224938875306"/>
    <n v="126.84"/>
    <n v="12684"/>
    <x v="1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59.970085470085472"/>
    <n v="2338.833333333333"/>
    <n v="14033"/>
    <x v="1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58.9973474801061"/>
    <n v="508.38857142857148"/>
    <n v="177936"/>
    <x v="1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50.045454545454547"/>
    <n v="191.47826086956522"/>
    <n v="13212"/>
    <x v="1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98.966269841269835"/>
    <n v="42.127533783783782"/>
    <n v="49879"/>
    <x v="0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58.857142857142854"/>
    <n v="8.24"/>
    <n v="824"/>
    <x v="0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81.010256410256417"/>
    <n v="60.064638783269963"/>
    <n v="31594"/>
    <x v="3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76.013333333333335"/>
    <n v="47.232808616404313"/>
    <n v="57010"/>
    <x v="0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96.597402597402592"/>
    <n v="81.736263736263737"/>
    <n v="7438"/>
    <x v="0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76.957446808510639"/>
    <n v="54.187265917603"/>
    <n v="57872"/>
    <x v="0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67.984732824427482"/>
    <n v="97.868131868131869"/>
    <n v="8906"/>
    <x v="0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88.781609195402297"/>
    <n v="77.239999999999995"/>
    <n v="7724"/>
    <x v="0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4.99623706491063"/>
    <n v="33.464735516372798"/>
    <n v="26571"/>
    <x v="0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44.922794117647058"/>
    <n v="239.58823529411765"/>
    <n v="12219"/>
    <x v="1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79.400000000000006"/>
    <n v="64.032258064516128"/>
    <n v="1985"/>
    <x v="3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29.009546539379475"/>
    <n v="176.15942028985506"/>
    <n v="12155"/>
    <x v="1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73.59210526315789"/>
    <n v="20.33818181818182"/>
    <n v="5593"/>
    <x v="0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07.97038864898211"/>
    <n v="358.64754098360658"/>
    <n v="175020"/>
    <x v="1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68.987284287011803"/>
    <n v="468.85802469135803"/>
    <n v="75955"/>
    <x v="1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1.02236719478098"/>
    <n v="122.05635245901641"/>
    <n v="119127"/>
    <x v="1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24.997515808491418"/>
    <n v="55.931783729156137"/>
    <n v="110689"/>
    <x v="0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42.155172413793103"/>
    <n v="43.660714285714285"/>
    <n v="2445"/>
    <x v="0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47.003284072249592"/>
    <n v="33.53837141183363"/>
    <n v="57250"/>
    <x v="3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36.0392749244713"/>
    <n v="122.97938144329896"/>
    <n v="11929"/>
    <x v="1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01.03760683760684"/>
    <n v="189.74959871589084"/>
    <n v="118214"/>
    <x v="1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39.927927927927925"/>
    <n v="83.622641509433961"/>
    <n v="4432"/>
    <x v="0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83.158139534883716"/>
    <n v="17.968844221105527"/>
    <n v="17879"/>
    <x v="3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39.97520661157025"/>
    <n v="1036.5"/>
    <n v="14511"/>
    <x v="1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47.993908629441627"/>
    <n v="97.405219780219781"/>
    <n v="141822"/>
    <x v="0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95.978877489438744"/>
    <n v="86.386203150461711"/>
    <n v="159037"/>
    <x v="0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78.728155339805824"/>
    <n v="150.16666666666666"/>
    <n v="8109"/>
    <x v="1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56.081632653061227"/>
    <n v="358.43478260869563"/>
    <n v="8244"/>
    <x v="1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69.090909090909093"/>
    <n v="542.85714285714289"/>
    <n v="7600"/>
    <x v="1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102.05291576673866"/>
    <n v="67.500714285714281"/>
    <n v="94501"/>
    <x v="0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07.32089552238806"/>
    <n v="191.74666666666667"/>
    <n v="14381"/>
    <x v="1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51.970260223048328"/>
    <n v="932"/>
    <n v="13980"/>
    <x v="1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71.137142857142862"/>
    <n v="429.27586206896552"/>
    <n v="12449"/>
    <x v="1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106.49275362318841"/>
    <n v="100.65753424657535"/>
    <n v="7348"/>
    <x v="1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42.93684210526316"/>
    <n v="226.61111111111109"/>
    <n v="8158"/>
    <x v="1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30.037974683544302"/>
    <n v="142.38"/>
    <n v="7119"/>
    <x v="1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70.623376623376629"/>
    <n v="90.633333333333326"/>
    <n v="5438"/>
    <x v="0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66.016018306636155"/>
    <n v="63.966740576496676"/>
    <n v="115396"/>
    <x v="0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96.911392405063296"/>
    <n v="84.131868131868131"/>
    <n v="7656"/>
    <x v="0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62.867346938775512"/>
    <n v="133.93478260869566"/>
    <n v="12322"/>
    <x v="1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108.98537682789652"/>
    <n v="59.042047531992694"/>
    <n v="96888"/>
    <x v="0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26.999314599040439"/>
    <n v="152.80062063615205"/>
    <n v="196960"/>
    <x v="1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65.004147943311438"/>
    <n v="446.69121140142522"/>
    <n v="188057"/>
    <x v="1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111.51785714285714"/>
    <n v="84.391891891891888"/>
    <n v="6245"/>
    <x v="0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n v="3"/>
    <x v="0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110.99268292682927"/>
    <n v="175.02692307692308"/>
    <n v="91014"/>
    <x v="1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56.746987951807228"/>
    <n v="54.137931034482754"/>
    <n v="4710"/>
    <x v="0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97.020608439646708"/>
    <n v="311.87381703470032"/>
    <n v="197728"/>
    <x v="1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92.08620689655173"/>
    <n v="122.78160919540231"/>
    <n v="10682"/>
    <x v="1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82.986666666666665"/>
    <n v="99.026517383618156"/>
    <n v="168048"/>
    <x v="0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03.03791821561339"/>
    <n v="127.84686346863469"/>
    <n v="138586"/>
    <x v="1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68.922619047619051"/>
    <n v="158.61643835616439"/>
    <n v="11579"/>
    <x v="1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87.737226277372258"/>
    <n v="707.05882352941171"/>
    <n v="12020"/>
    <x v="1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75.021505376344081"/>
    <n v="142.38775510204081"/>
    <n v="13954"/>
    <x v="1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50.863999999999997"/>
    <n v="147.86046511627907"/>
    <n v="6358"/>
    <x v="1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90"/>
    <n v="20.322580645161288"/>
    <n v="1260"/>
    <x v="0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72.896039603960389"/>
    <n v="1840.625"/>
    <n v="14725"/>
    <x v="1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08.48543689320388"/>
    <n v="161.94202898550725"/>
    <n v="11174"/>
    <x v="1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01.98095238095237"/>
    <n v="472.82077922077923"/>
    <n v="182036"/>
    <x v="1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44.009146341463413"/>
    <n v="24.466101694915253"/>
    <n v="28870"/>
    <x v="0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65.942675159235662"/>
    <n v="517.65"/>
    <n v="10353"/>
    <x v="1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24.987387387387386"/>
    <n v="247.64285714285714"/>
    <n v="13868"/>
    <x v="1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28.003367003367003"/>
    <n v="100.20481927710843"/>
    <n v="8317"/>
    <x v="1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85.829268292682926"/>
    <n v="153"/>
    <n v="10557"/>
    <x v="1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84.921052631578945"/>
    <n v="37.091954022988503"/>
    <n v="3227"/>
    <x v="3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90.483333333333334"/>
    <n v="4.392394822006473"/>
    <n v="5429"/>
    <x v="3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25.00197628458498"/>
    <n v="156.50721649484535"/>
    <n v="75906"/>
    <x v="1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92.013888888888886"/>
    <n v="270.40816326530609"/>
    <n v="13250"/>
    <x v="1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93.066115702479337"/>
    <n v="134.05952380952382"/>
    <n v="11261"/>
    <x v="1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61.008145363408524"/>
    <n v="50.398033126293996"/>
    <n v="97369"/>
    <x v="0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92.036259541984734"/>
    <n v="88.815837937384899"/>
    <n v="48227"/>
    <x v="3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81.132596685082873"/>
    <n v="165"/>
    <n v="14685"/>
    <x v="1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.5"/>
    <n v="17.5"/>
    <n v="735"/>
    <x v="0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85.221311475409834"/>
    <n v="185.66071428571428"/>
    <n v="10397"/>
    <x v="1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0.96825396825396"/>
    <n v="412.6631944444444"/>
    <n v="118847"/>
    <x v="1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32.968036529680369"/>
    <n v="90.25"/>
    <n v="7220"/>
    <x v="3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96.005352363960753"/>
    <n v="91.984615384615381"/>
    <n v="107622"/>
    <x v="0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4.96632653061225"/>
    <n v="527.00632911392404"/>
    <n v="83267"/>
    <x v="1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25.007462686567163"/>
    <n v="319.14285714285711"/>
    <n v="13404"/>
    <x v="1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65.998995479658461"/>
    <n v="354.18867924528303"/>
    <n v="131404"/>
    <x v="1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87.34482758620689"/>
    <n v="32.896103896103895"/>
    <n v="2533"/>
    <x v="3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27.933333333333334"/>
    <n v="135.8918918918919"/>
    <n v="5028"/>
    <x v="1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03.8"/>
    <n v="2.0843373493975905"/>
    <n v="1557"/>
    <x v="0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31.937172774869111"/>
    <n v="61"/>
    <n v="6100"/>
    <x v="0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99.5"/>
    <n v="30.037735849056602"/>
    <n v="1592"/>
    <x v="0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08.84615384615384"/>
    <n v="1179.1666666666665"/>
    <n v="14150"/>
    <x v="1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10.76229508196721"/>
    <n v="1126.0833333333335"/>
    <n v="13513"/>
    <x v="1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29.647058823529413"/>
    <n v="12.923076923076923"/>
    <n v="504"/>
    <x v="0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01.71428571428571"/>
    <n v="712"/>
    <n v="14240"/>
    <x v="1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61.5"/>
    <n v="30.304347826086957"/>
    <n v="2091"/>
    <x v="0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35"/>
    <n v="212.50896057347671"/>
    <n v="118580"/>
    <x v="1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40.049999999999997"/>
    <n v="228.85714285714286"/>
    <n v="11214"/>
    <x v="1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110.97231270358306"/>
    <n v="34.959979476654695"/>
    <n v="68137"/>
    <x v="3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36.959016393442624"/>
    <n v="157.29069767441862"/>
    <n v="13527"/>
    <x v="1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n v="1"/>
    <x v="0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30.974074074074075"/>
    <n v="232.30555555555554"/>
    <n v="8363"/>
    <x v="1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47.035087719298247"/>
    <n v="92.448275862068968"/>
    <n v="5362"/>
    <x v="3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88.065693430656935"/>
    <n v="256.70212765957444"/>
    <n v="12065"/>
    <x v="1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37.005616224648989"/>
    <n v="168.47017045454547"/>
    <n v="118603"/>
    <x v="1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26.027777777777779"/>
    <n v="166.57777777777778"/>
    <n v="7496"/>
    <x v="1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67.817567567567565"/>
    <n v="772.07692307692309"/>
    <n v="10037"/>
    <x v="1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49.964912280701753"/>
    <n v="406.85714285714283"/>
    <n v="5696"/>
    <x v="1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10.01646903820817"/>
    <n v="564.20608108108115"/>
    <n v="167005"/>
    <x v="1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89.964678178963894"/>
    <n v="68.426865671641792"/>
    <n v="114615"/>
    <x v="0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79.009523809523813"/>
    <n v="34.351966873706004"/>
    <n v="16592"/>
    <x v="0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86.867469879518069"/>
    <n v="655.4545454545455"/>
    <n v="14420"/>
    <x v="1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.04"/>
    <n v="177.25714285714284"/>
    <n v="6204"/>
    <x v="1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26.970212765957445"/>
    <n v="113.17857142857144"/>
    <n v="6338"/>
    <x v="1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54.121621621621621"/>
    <n v="728.18181818181824"/>
    <n v="8010"/>
    <x v="1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41.035353535353536"/>
    <n v="208.33333333333334"/>
    <n v="8125"/>
    <x v="1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55.052419354838712"/>
    <n v="31.171232876712331"/>
    <n v="13653"/>
    <x v="0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107.93762183235867"/>
    <n v="56.967078189300416"/>
    <n v="55372"/>
    <x v="0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73.92"/>
    <n v="231"/>
    <n v="11088"/>
    <x v="1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31.995894428152493"/>
    <n v="86.867834394904463"/>
    <n v="109106"/>
    <x v="0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53.898148148148145"/>
    <n v="270.74418604651163"/>
    <n v="11642"/>
    <x v="1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106.5"/>
    <n v="49.446428571428569"/>
    <n v="2769"/>
    <x v="3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32.999805409612762"/>
    <n v="113.3596256684492"/>
    <n v="169586"/>
    <x v="1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43.00254993625159"/>
    <n v="190.55555555555554"/>
    <n v="101185"/>
    <x v="1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86.858974358974365"/>
    <n v="135.5"/>
    <n v="6775"/>
    <x v="1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.8"/>
    <n v="10.297872340425531"/>
    <n v="968"/>
    <x v="0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32.995456610631528"/>
    <n v="65.544223826714799"/>
    <n v="72623"/>
    <x v="0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68.028106508875737"/>
    <n v="49.026652452025587"/>
    <n v="45987"/>
    <x v="0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58.867816091954026"/>
    <n v="787.92307692307691"/>
    <n v="10243"/>
    <x v="1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105.04572803850782"/>
    <n v="80.306347746090154"/>
    <n v="87293"/>
    <x v="0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33.054878048780488"/>
    <n v="106.29411764705883"/>
    <n v="5421"/>
    <x v="1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78.821428571428569"/>
    <n v="50.735632183908038"/>
    <n v="4414"/>
    <x v="3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68.204968944099377"/>
    <n v="215.31372549019611"/>
    <n v="10981"/>
    <x v="1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75.731884057971016"/>
    <n v="141.22972972972974"/>
    <n v="10451"/>
    <x v="1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30.996070133010882"/>
    <n v="115.33745781777279"/>
    <n v="102535"/>
    <x v="1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01.88188976377953"/>
    <n v="193.11940298507463"/>
    <n v="12939"/>
    <x v="1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52.879227053140099"/>
    <n v="729.73333333333335"/>
    <n v="10946"/>
    <x v="1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71.005820721769496"/>
    <n v="99.66339869281046"/>
    <n v="60994"/>
    <x v="0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102.38709677419355"/>
    <n v="88.166666666666671"/>
    <n v="3174"/>
    <x v="2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74.466666666666669"/>
    <n v="37.233333333333334"/>
    <n v="3351"/>
    <x v="0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1.009883198562441"/>
    <n v="30.540075309306079"/>
    <n v="56774"/>
    <x v="3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90"/>
    <n v="25.714285714285712"/>
    <n v="540"/>
    <x v="0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97.142857142857139"/>
    <n v="34"/>
    <n v="680"/>
    <x v="0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72.071823204419886"/>
    <n v="1185.909090909091"/>
    <n v="13045"/>
    <x v="1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75.236363636363635"/>
    <n v="125.39393939393939"/>
    <n v="8276"/>
    <x v="1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32.967741935483872"/>
    <n v="14.394366197183098"/>
    <n v="1022"/>
    <x v="0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54.807692307692307"/>
    <n v="54.807692307692314"/>
    <n v="4275"/>
    <x v="0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45.037837837837834"/>
    <n v="109.63157894736841"/>
    <n v="8332"/>
    <x v="1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52.958677685950413"/>
    <n v="188.47058823529412"/>
    <n v="6408"/>
    <x v="1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60.017959183673469"/>
    <n v="87.008284023668637"/>
    <n v="73522"/>
    <x v="0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n v="1"/>
    <x v="0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4.028301886792455"/>
    <n v="202.9130434782609"/>
    <n v="4667"/>
    <x v="1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86.028169014084511"/>
    <n v="197.03225806451613"/>
    <n v="12216"/>
    <x v="1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28.012875536480685"/>
    <n v="107"/>
    <n v="6527"/>
    <x v="1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32.050458715596328"/>
    <n v="268.73076923076923"/>
    <n v="6987"/>
    <x v="1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73.611940298507463"/>
    <n v="50.845360824742272"/>
    <n v="4932"/>
    <x v="0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108.71052631578948"/>
    <n v="1180.2857142857142"/>
    <n v="8262"/>
    <x v="1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42.97674418604651"/>
    <n v="264"/>
    <n v="1848"/>
    <x v="1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83.315789473684205"/>
    <n v="30.44230769230769"/>
    <n v="1583"/>
    <x v="0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42"/>
    <n v="62.880681818181813"/>
    <n v="88536"/>
    <x v="0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55.927601809954751"/>
    <n v="193.125"/>
    <n v="12360"/>
    <x v="1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105.03681885125184"/>
    <n v="77.102702702702715"/>
    <n v="71320"/>
    <x v="0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48"/>
    <n v="225.52763819095478"/>
    <n v="134640"/>
    <x v="1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112.66176470588235"/>
    <n v="239.40625"/>
    <n v="7661"/>
    <x v="1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81.944444444444443"/>
    <n v="92.1875"/>
    <n v="2950"/>
    <x v="0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64.049180327868854"/>
    <n v="130.23333333333335"/>
    <n v="11721"/>
    <x v="1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06.39097744360902"/>
    <n v="615.21739130434787"/>
    <n v="14150"/>
    <x v="1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76.011249497790274"/>
    <n v="368.79532163742692"/>
    <n v="189192"/>
    <x v="1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111.07246376811594"/>
    <n v="1094.8571428571429"/>
    <n v="7664"/>
    <x v="1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95.936170212765958"/>
    <n v="50.662921348314605"/>
    <n v="4509"/>
    <x v="0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43.043010752688176"/>
    <n v="800.6"/>
    <n v="12009"/>
    <x v="1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67.966666666666669"/>
    <n v="291.28571428571428"/>
    <n v="14273"/>
    <x v="1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89.991428571428571"/>
    <n v="349.9666666666667"/>
    <n v="188982"/>
    <x v="1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58.095238095238095"/>
    <n v="357.07317073170731"/>
    <n v="14640"/>
    <x v="1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83.996875000000003"/>
    <n v="126.48941176470588"/>
    <n v="107516"/>
    <x v="1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88.853503184713375"/>
    <n v="387.5"/>
    <n v="13950"/>
    <x v="1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65.963917525773198"/>
    <n v="457.03571428571428"/>
    <n v="12797"/>
    <x v="1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74.804878048780495"/>
    <n v="266.69565217391306"/>
    <n v="6134"/>
    <x v="1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69.98571428571428"/>
    <n v="69"/>
    <n v="4899"/>
    <x v="0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32.006493506493506"/>
    <n v="51.34375"/>
    <n v="4929"/>
    <x v="0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64.727272727272734"/>
    <n v="1.1710526315789473"/>
    <n v="1424"/>
    <x v="0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24.998110087408456"/>
    <n v="108.97734294541709"/>
    <n v="105817"/>
    <x v="1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04.97764070932922"/>
    <n v="315.17592592592592"/>
    <n v="136156"/>
    <x v="1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64.987878787878785"/>
    <n v="157.69117647058823"/>
    <n v="10723"/>
    <x v="1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94.352941176470594"/>
    <n v="153.8082191780822"/>
    <n v="11228"/>
    <x v="1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44.001706484641637"/>
    <n v="89.738979118329468"/>
    <n v="77355"/>
    <x v="0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4.744680851063833"/>
    <n v="75.135802469135797"/>
    <n v="6086"/>
    <x v="0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84.00667779632721"/>
    <n v="852.88135593220341"/>
    <n v="150960"/>
    <x v="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34.061302681992338"/>
    <n v="138.90625"/>
    <n v="8890"/>
    <x v="1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93.273885350318466"/>
    <n v="190.18181818181819"/>
    <n v="14644"/>
    <x v="1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32.998301726577978"/>
    <n v="100.24333619948409"/>
    <n v="116583"/>
    <x v="1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83.812903225806451"/>
    <n v="142.75824175824175"/>
    <n v="12991"/>
    <x v="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63.992424242424242"/>
    <n v="563.13333333333333"/>
    <n v="8447"/>
    <x v="1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81.909090909090907"/>
    <n v="30.715909090909086"/>
    <n v="2703"/>
    <x v="0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93.053191489361708"/>
    <n v="99.39772727272728"/>
    <n v="8747"/>
    <x v="3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01.98449039881831"/>
    <n v="197.54935622317598"/>
    <n v="138087"/>
    <x v="1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105.9375"/>
    <n v="508.5"/>
    <n v="5085"/>
    <x v="1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01.58181818181818"/>
    <n v="237.74468085106383"/>
    <n v="11174"/>
    <x v="1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62.970930232558139"/>
    <n v="338.46875"/>
    <n v="10831"/>
    <x v="1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29.045602605863191"/>
    <n v="133.08955223880596"/>
    <n v="8917"/>
    <x v="1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n v="1"/>
    <x v="0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77.924999999999997"/>
    <n v="207.79999999999998"/>
    <n v="12468"/>
    <x v="1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80.806451612903231"/>
    <n v="51.122448979591837"/>
    <n v="2505"/>
    <x v="0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76.006816632583508"/>
    <n v="652.05847953216369"/>
    <n v="111502"/>
    <x v="1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72.993613824192337"/>
    <n v="113.63099415204678"/>
    <n v="194309"/>
    <x v="1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53"/>
    <n v="102.37606837606839"/>
    <n v="23956"/>
    <x v="1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54.164556962025316"/>
    <n v="356.58333333333331"/>
    <n v="8558"/>
    <x v="1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32.946666666666665"/>
    <n v="139.86792452830187"/>
    <n v="7413"/>
    <x v="1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79.371428571428567"/>
    <n v="69.45"/>
    <n v="2778"/>
    <x v="0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41.174603174603178"/>
    <n v="35.534246575342465"/>
    <n v="2594"/>
    <x v="0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77.430769230769229"/>
    <n v="251.65"/>
    <n v="5033"/>
    <x v="1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57.159509202453989"/>
    <n v="105.87500000000001"/>
    <n v="9317"/>
    <x v="1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77.17647058823529"/>
    <n v="187.42857142857144"/>
    <n v="6560"/>
    <x v="1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24.953917050691246"/>
    <n v="386.78571428571428"/>
    <n v="5415"/>
    <x v="1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97.18"/>
    <n v="347.07142857142856"/>
    <n v="14577"/>
    <x v="1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46.000916870415651"/>
    <n v="185.82098765432099"/>
    <n v="150515"/>
    <x v="1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88.023385300668153"/>
    <n v="43.241247264770237"/>
    <n v="79045"/>
    <x v="3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25.99"/>
    <n v="162.4375"/>
    <n v="7797"/>
    <x v="1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02.69047619047619"/>
    <n v="184.84285714285716"/>
    <n v="12939"/>
    <x v="1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72.958174904942965"/>
    <n v="23.703520691785052"/>
    <n v="38376"/>
    <x v="0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57.190082644628099"/>
    <n v="89.870129870129873"/>
    <n v="6920"/>
    <x v="0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84.013793103448279"/>
    <n v="272.6041958041958"/>
    <n v="194912"/>
    <x v="1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98.666666666666671"/>
    <n v="170.04255319148936"/>
    <n v="7992"/>
    <x v="1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42.007419183889773"/>
    <n v="188.28503562945369"/>
    <n v="79268"/>
    <x v="1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32.002753556677376"/>
    <n v="346.93532338308455"/>
    <n v="139468"/>
    <x v="1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81.567164179104481"/>
    <n v="69.177215189873422"/>
    <n v="5465"/>
    <x v="0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37.035087719298247"/>
    <n v="25.433734939759034"/>
    <n v="2111"/>
    <x v="0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03.033360455655"/>
    <n v="77.400977995110026"/>
    <n v="126628"/>
    <x v="0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84.333333333333329"/>
    <n v="37.481481481481481"/>
    <n v="1012"/>
    <x v="0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102.60377358490567"/>
    <n v="543.79999999999995"/>
    <n v="5438"/>
    <x v="1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79.992129246064621"/>
    <n v="228.52189349112427"/>
    <n v="193101"/>
    <x v="1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70.055309734513273"/>
    <n v="38.948339483394832"/>
    <n v="31665"/>
    <x v="0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37"/>
    <n v="370"/>
    <n v="2960"/>
    <x v="1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41.911917098445599"/>
    <n v="237.91176470588232"/>
    <n v="8089"/>
    <x v="1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57.992576882290564"/>
    <n v="64.036299765807954"/>
    <n v="109374"/>
    <x v="0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40.942307692307693"/>
    <n v="118.27777777777777"/>
    <n v="2129"/>
    <x v="1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69.9972602739726"/>
    <n v="84.824037184594957"/>
    <n v="127745"/>
    <x v="0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73.838709677419359"/>
    <n v="29.346153846153843"/>
    <n v="2289"/>
    <x v="0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41.979310344827589"/>
    <n v="209.89655172413794"/>
    <n v="12174"/>
    <x v="1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77.93442622950819"/>
    <n v="169.78571428571431"/>
    <n v="9508"/>
    <x v="1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06.01972789115646"/>
    <n v="115.95907738095239"/>
    <n v="155849"/>
    <x v="1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47.018181818181816"/>
    <n v="258.59999999999997"/>
    <n v="7758"/>
    <x v="1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76.016483516483518"/>
    <n v="230.58333333333331"/>
    <n v="13835"/>
    <x v="1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54.120603015075375"/>
    <n v="128.21428571428572"/>
    <n v="10770"/>
    <x v="1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57.285714285714285"/>
    <n v="188.70588235294116"/>
    <n v="3208"/>
    <x v="1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03.81308411214954"/>
    <n v="6.9511889862327907"/>
    <n v="11108"/>
    <x v="0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05.02602739726028"/>
    <n v="774.43434343434342"/>
    <n v="153338"/>
    <x v="1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90.259259259259252"/>
    <n v="27.693181818181817"/>
    <n v="2437"/>
    <x v="0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76.978705978705975"/>
    <n v="52.479620323841424"/>
    <n v="93991"/>
    <x v="0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02.60162601626017"/>
    <n v="407.09677419354841"/>
    <n v="12620"/>
    <x v="1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n v="2"/>
    <x v="0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55.0062893081761"/>
    <n v="156.17857142857144"/>
    <n v="8746"/>
    <x v="1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2.127272727272725"/>
    <n v="252.42857142857144"/>
    <n v="3534"/>
    <x v="1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50.642857142857146"/>
    <n v="1.729268292682927"/>
    <n v="709"/>
    <x v="2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49.6875"/>
    <n v="12.230769230769232"/>
    <n v="795"/>
    <x v="0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54.894067796610166"/>
    <n v="163.98734177215189"/>
    <n v="12955"/>
    <x v="1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46.931937172774866"/>
    <n v="162.98181818181817"/>
    <n v="8964"/>
    <x v="1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44.951219512195124"/>
    <n v="20.252747252747252"/>
    <n v="1843"/>
    <x v="0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30.99898322318251"/>
    <n v="319.24083769633506"/>
    <n v="121950"/>
    <x v="1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107.7625"/>
    <n v="478.94444444444446"/>
    <n v="8621"/>
    <x v="1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102.07770270270271"/>
    <n v="19.556634304207122"/>
    <n v="30215"/>
    <x v="3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24.976190476190474"/>
    <n v="198.94827586206895"/>
    <n v="11539"/>
    <x v="1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79.944134078212286"/>
    <n v="795"/>
    <n v="14310"/>
    <x v="1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67.946462715105156"/>
    <n v="50.621082621082621"/>
    <n v="35536"/>
    <x v="0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26.070921985815602"/>
    <n v="57.4375"/>
    <n v="3676"/>
    <x v="0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05.0032154340836"/>
    <n v="155.62827640984909"/>
    <n v="195936"/>
    <x v="1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25.826923076923077"/>
    <n v="36.297297297297298"/>
    <n v="1343"/>
    <x v="0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77.666666666666671"/>
    <n v="58.25"/>
    <n v="2097"/>
    <x v="2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57.82692307692308"/>
    <n v="237.39473684210526"/>
    <n v="9021"/>
    <x v="1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92.955555555555549"/>
    <n v="58.75"/>
    <n v="20915"/>
    <x v="0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37.945098039215686"/>
    <n v="182.56603773584905"/>
    <n v="9676"/>
    <x v="1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31.842105263157894"/>
    <n v="0.75436408977556113"/>
    <n v="1210"/>
    <x v="0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40"/>
    <n v="175.95330739299609"/>
    <n v="90440"/>
    <x v="1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101.1"/>
    <n v="237.88235294117646"/>
    <n v="4044"/>
    <x v="1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84.006989951944078"/>
    <n v="488.05076142131981"/>
    <n v="192292"/>
    <x v="1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103.41538461538461"/>
    <n v="224.06666666666669"/>
    <n v="6722"/>
    <x v="1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05.13333333333334"/>
    <n v="18.126436781609197"/>
    <n v="1577"/>
    <x v="0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89.21621621621621"/>
    <n v="45.847222222222221"/>
    <n v="3301"/>
    <x v="0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51.995234312946785"/>
    <n v="117.31541218637993"/>
    <n v="196386"/>
    <x v="1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64.956521739130437"/>
    <n v="217.30909090909088"/>
    <n v="11952"/>
    <x v="1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46.235294117647058"/>
    <n v="112.28571428571428"/>
    <n v="3930"/>
    <x v="1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1.151785714285715"/>
    <n v="72.51898734177216"/>
    <n v="5729"/>
    <x v="0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33.909722222222221"/>
    <n v="212.30434782608697"/>
    <n v="4883"/>
    <x v="1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92.016298633017882"/>
    <n v="239.74657534246577"/>
    <n v="175015"/>
    <x v="1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07.42857142857143"/>
    <n v="181.93548387096774"/>
    <n v="11280"/>
    <x v="1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75.848484848484844"/>
    <n v="164.13114754098362"/>
    <n v="10012"/>
    <x v="1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80.476190476190482"/>
    <n v="1.6375968992248062"/>
    <n v="1690"/>
    <x v="0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6.978483606557376"/>
    <n v="49.64385964912281"/>
    <n v="84891"/>
    <x v="3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5.13541666666667"/>
    <n v="109.70652173913042"/>
    <n v="10093"/>
    <x v="1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57.298507462686565"/>
    <n v="49.217948717948715"/>
    <n v="3839"/>
    <x v="0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93.348484848484844"/>
    <n v="62.232323232323225"/>
    <n v="6161"/>
    <x v="2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71.987179487179489"/>
    <n v="13.05813953488372"/>
    <n v="5615"/>
    <x v="0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92.611940298507463"/>
    <n v="64.635416666666671"/>
    <n v="6205"/>
    <x v="0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04.99122807017544"/>
    <n v="159.58666666666667"/>
    <n v="11969"/>
    <x v="1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30.958174904942965"/>
    <n v="81.42"/>
    <n v="8142"/>
    <x v="0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33.001182732111175"/>
    <n v="32.444767441860463"/>
    <n v="55805"/>
    <x v="0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84.187845303867405"/>
    <n v="9.9141184124918666"/>
    <n v="15238"/>
    <x v="0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73.92307692307692"/>
    <n v="26.694444444444443"/>
    <n v="961"/>
    <x v="0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36.987499999999997"/>
    <n v="62.957446808510639"/>
    <n v="5918"/>
    <x v="3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46.896551724137929"/>
    <n v="161.35593220338984"/>
    <n v="9520"/>
    <x v="1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n v="5"/>
    <x v="0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02.02437459910199"/>
    <n v="1096.9379310344827"/>
    <n v="159056"/>
    <x v="1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45.007502206531335"/>
    <n v="70.094158075601371"/>
    <n v="101987"/>
    <x v="3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94.285714285714292"/>
    <n v="60"/>
    <n v="1980"/>
    <x v="0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01.02325581395348"/>
    <n v="367.0985915492958"/>
    <n v="156384"/>
    <x v="1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97.037499999999994"/>
    <n v="1109"/>
    <n v="7763"/>
    <x v="1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43.00963855421687"/>
    <n v="19.028784648187631"/>
    <n v="35698"/>
    <x v="0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94.916030534351151"/>
    <n v="126.87755102040816"/>
    <n v="12434"/>
    <x v="1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72.151785714285708"/>
    <n v="734.63636363636363"/>
    <n v="8081"/>
    <x v="1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51.007692307692309"/>
    <n v="4.5731034482758623"/>
    <n v="6631"/>
    <x v="0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85.054545454545448"/>
    <n v="85.054545454545448"/>
    <n v="4678"/>
    <x v="0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43.87096774193548"/>
    <n v="119.29824561403508"/>
    <n v="6800"/>
    <x v="1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40.063909774436091"/>
    <n v="296.02777777777777"/>
    <n v="10657"/>
    <x v="1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3.833333333333336"/>
    <n v="84.694915254237287"/>
    <n v="4997"/>
    <x v="0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84.92903225806451"/>
    <n v="355.7837837837838"/>
    <n v="13164"/>
    <x v="1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41.067632850241544"/>
    <n v="386.40909090909093"/>
    <n v="8501"/>
    <x v="1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54.971428571428568"/>
    <n v="792.23529411764707"/>
    <n v="13468"/>
    <x v="1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77.010807374443743"/>
    <n v="137.03393665158373"/>
    <n v="121138"/>
    <x v="1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71.201754385964918"/>
    <n v="338.20833333333337"/>
    <n v="8117"/>
    <x v="1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91.935483870967744"/>
    <n v="108.22784810126582"/>
    <n v="8550"/>
    <x v="1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97.069023569023571"/>
    <n v="60.757639620653315"/>
    <n v="57659"/>
    <x v="0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58.916666666666664"/>
    <n v="27.725490196078432"/>
    <n v="1414"/>
    <x v="0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58.015466983938133"/>
    <n v="228.3934426229508"/>
    <n v="97524"/>
    <x v="1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103.87301587301587"/>
    <n v="21.615194054500414"/>
    <n v="26176"/>
    <x v="0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93.46875"/>
    <n v="373.875"/>
    <n v="2991"/>
    <x v="1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61.970370370370368"/>
    <n v="154.92592592592592"/>
    <n v="8366"/>
    <x v="1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92.042857142857144"/>
    <n v="322.14999999999998"/>
    <n v="12886"/>
    <x v="1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77.268656716417908"/>
    <n v="73.957142857142856"/>
    <n v="5177"/>
    <x v="0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93.923913043478265"/>
    <n v="864.1"/>
    <n v="8641"/>
    <x v="1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4.969458128078813"/>
    <n v="143.26245847176079"/>
    <n v="86244"/>
    <x v="1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105.97035040431267"/>
    <n v="40.281762295081968"/>
    <n v="78630"/>
    <x v="0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36.969040247678016"/>
    <n v="178.22388059701493"/>
    <n v="11941"/>
    <x v="1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81.533333333333331"/>
    <n v="84.930555555555557"/>
    <n v="6115"/>
    <x v="0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80.999140154772135"/>
    <n v="145.93648334624322"/>
    <n v="188404"/>
    <x v="1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26.010498687664043"/>
    <n v="152.46153846153848"/>
    <n v="9910"/>
    <x v="1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25.998410896708286"/>
    <n v="67.129542790152414"/>
    <n v="114523"/>
    <x v="0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4.173913043478258"/>
    <n v="40.307692307692307"/>
    <n v="3144"/>
    <x v="0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28.002083333333335"/>
    <n v="216.79032258064518"/>
    <n v="13441"/>
    <x v="1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76.546875"/>
    <n v="52.117021276595743"/>
    <n v="4899"/>
    <x v="0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53.053097345132741"/>
    <n v="499.58333333333337"/>
    <n v="11990"/>
    <x v="1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106.859375"/>
    <n v="87.679487179487182"/>
    <n v="6839"/>
    <x v="0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46.020746887966808"/>
    <n v="113.17346938775511"/>
    <n v="11091"/>
    <x v="1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00.17424242424242"/>
    <n v="426.54838709677421"/>
    <n v="13223"/>
    <x v="1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101.44"/>
    <n v="77.632653061224488"/>
    <n v="7608"/>
    <x v="3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87.972684085510693"/>
    <n v="52.496810772501767"/>
    <n v="74073"/>
    <x v="0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74.995594713656388"/>
    <n v="157.46762589928059"/>
    <n v="153216"/>
    <x v="1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2.982142857142854"/>
    <n v="72.939393939393938"/>
    <n v="4814"/>
    <x v="0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33.115107913669064"/>
    <n v="60.565789473684205"/>
    <n v="4603"/>
    <x v="3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101.13101604278074"/>
    <n v="56.791291291291287"/>
    <n v="37823"/>
    <x v="0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55.98841354723708"/>
    <n v="56.542754275427541"/>
    <n v="62819"/>
    <x v="3"/>
    <n v="1122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m/>
    <x v="4"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418DB-5831-E941-9BAA-5DBBDBA9AAE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1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0B19B-25CA-9444-B521-426D4ED9A624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152B8-FD7B-8D4F-9D1B-B8813E73ECBF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Row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Normal="100" workbookViewId="0">
      <selection activeCell="Q2" sqref="Q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0.6640625" customWidth="1"/>
    <col min="5" max="5" width="18.5" customWidth="1"/>
    <col min="6" max="6" width="16" customWidth="1"/>
    <col min="8" max="8" width="10.83203125" customWidth="1"/>
    <col min="9" max="9" width="13" bestFit="1" customWidth="1"/>
    <col min="12" max="13" width="11.1640625" bestFit="1" customWidth="1"/>
    <col min="16" max="16" width="28" bestFit="1" customWidth="1"/>
    <col min="17" max="17" width="14.6640625" customWidth="1"/>
    <col min="18" max="18" width="15.5" customWidth="1"/>
    <col min="19" max="19" width="25.83203125" customWidth="1"/>
    <col min="20" max="20" width="29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2030</v>
      </c>
      <c r="F1" s="1" t="s">
        <v>2029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 t="e">
        <f>AVERAGE(G2/I2)</f>
        <v>#DIV/0!</v>
      </c>
      <c r="F2">
        <f>G2/D2*100</f>
        <v>0</v>
      </c>
      <c r="G2"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 FIND("/", P2) - 1)</f>
        <v>food</v>
      </c>
      <c r="R2" t="str">
        <f>MID(P2, FIND("/", P2) + 1, LEN(P2) - FIND("/", P2))</f>
        <v>food trucks</v>
      </c>
      <c r="S2" s="7">
        <f>DATE(1970,1,1) + L2/86400</f>
        <v>42336.25</v>
      </c>
      <c r="T2" s="7">
        <f>DATE(1970,1,1) + M2/86400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f>AVERAGE(G3/I3)</f>
        <v>92.151898734177209</v>
      </c>
      <c r="F3">
        <f t="shared" ref="F3:F66" si="0">G3/D3*100</f>
        <v>1040</v>
      </c>
      <c r="G3">
        <v>14560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1">LEFT(P3, FIND("/", P3) - 1)</f>
        <v>music</v>
      </c>
      <c r="R3" t="str">
        <f t="shared" ref="R3:R66" si="2">MID(P3, FIND("/", P3) + 1, LEN(P3) - FIND("/", P3))</f>
        <v>rock</v>
      </c>
      <c r="S3" s="7">
        <f t="shared" ref="S3:S66" si="3">DATE(1970,1,1) + L3/86400</f>
        <v>41870.208333333336</v>
      </c>
      <c r="T3" s="7">
        <f t="shared" ref="T3:T66" si="4">DATE(1970,1,1) + M3/86400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f t="shared" ref="E4:E67" si="5">AVERAGE(G4/I4)</f>
        <v>100.01614035087719</v>
      </c>
      <c r="F4">
        <f t="shared" si="0"/>
        <v>131.4787822878229</v>
      </c>
      <c r="G4">
        <v>142523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1"/>
        <v>technology</v>
      </c>
      <c r="R4" t="str">
        <f t="shared" si="2"/>
        <v>web</v>
      </c>
      <c r="S4" s="7">
        <f t="shared" si="3"/>
        <v>41595.25</v>
      </c>
      <c r="T4" s="7">
        <f t="shared" si="4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f t="shared" si="5"/>
        <v>103.20833333333333</v>
      </c>
      <c r="F5">
        <f t="shared" si="0"/>
        <v>58.976190476190467</v>
      </c>
      <c r="G5">
        <v>2477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1"/>
        <v>music</v>
      </c>
      <c r="R5" t="str">
        <f t="shared" si="2"/>
        <v>rock</v>
      </c>
      <c r="S5" s="7">
        <f t="shared" si="3"/>
        <v>43688.208333333328</v>
      </c>
      <c r="T5" s="7">
        <f t="shared" si="4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f t="shared" si="5"/>
        <v>99.339622641509436</v>
      </c>
      <c r="F6">
        <f t="shared" si="0"/>
        <v>69.276315789473685</v>
      </c>
      <c r="G6">
        <v>5265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1"/>
        <v>theater</v>
      </c>
      <c r="R6" t="str">
        <f t="shared" si="2"/>
        <v>plays</v>
      </c>
      <c r="S6" s="7">
        <f t="shared" si="3"/>
        <v>43485.25</v>
      </c>
      <c r="T6" s="7">
        <f t="shared" si="4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f t="shared" si="5"/>
        <v>75.833333333333329</v>
      </c>
      <c r="F7">
        <f t="shared" si="0"/>
        <v>173.61842105263159</v>
      </c>
      <c r="G7">
        <v>13195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1"/>
        <v>theater</v>
      </c>
      <c r="R7" t="str">
        <f t="shared" si="2"/>
        <v>plays</v>
      </c>
      <c r="S7" s="7">
        <f t="shared" si="3"/>
        <v>41149.208333333336</v>
      </c>
      <c r="T7" s="7">
        <f t="shared" si="4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f t="shared" si="5"/>
        <v>60.555555555555557</v>
      </c>
      <c r="F8">
        <f t="shared" si="0"/>
        <v>20.961538461538463</v>
      </c>
      <c r="G8">
        <v>1090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1"/>
        <v>film &amp; video</v>
      </c>
      <c r="R8" t="str">
        <f t="shared" si="2"/>
        <v>documentary</v>
      </c>
      <c r="S8" s="7">
        <f t="shared" si="3"/>
        <v>42991.208333333328</v>
      </c>
      <c r="T8" s="7">
        <f t="shared" si="4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f t="shared" si="5"/>
        <v>64.93832599118943</v>
      </c>
      <c r="F9">
        <f t="shared" si="0"/>
        <v>327.57777777777778</v>
      </c>
      <c r="G9">
        <v>14741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1"/>
        <v>theater</v>
      </c>
      <c r="R9" t="str">
        <f t="shared" si="2"/>
        <v>plays</v>
      </c>
      <c r="S9" s="7">
        <f t="shared" si="3"/>
        <v>42229.208333333328</v>
      </c>
      <c r="T9" s="7">
        <f t="shared" si="4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f t="shared" si="5"/>
        <v>30.997175141242938</v>
      </c>
      <c r="F10">
        <f t="shared" si="0"/>
        <v>19.932788374205266</v>
      </c>
      <c r="G10">
        <v>21946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1"/>
        <v>theater</v>
      </c>
      <c r="R10" t="str">
        <f t="shared" si="2"/>
        <v>plays</v>
      </c>
      <c r="S10" s="7">
        <f t="shared" si="3"/>
        <v>40399.208333333336</v>
      </c>
      <c r="T10" s="7">
        <f t="shared" si="4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f t="shared" si="5"/>
        <v>72.909090909090907</v>
      </c>
      <c r="F11">
        <f t="shared" si="0"/>
        <v>51.741935483870968</v>
      </c>
      <c r="G11">
        <v>3208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1"/>
        <v>music</v>
      </c>
      <c r="R11" t="str">
        <f t="shared" si="2"/>
        <v>electric music</v>
      </c>
      <c r="S11" s="7">
        <f t="shared" si="3"/>
        <v>41536.208333333336</v>
      </c>
      <c r="T11" s="7">
        <f t="shared" si="4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f t="shared" si="5"/>
        <v>62.9</v>
      </c>
      <c r="F12">
        <f t="shared" si="0"/>
        <v>266.11538461538464</v>
      </c>
      <c r="G12">
        <v>13838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1"/>
        <v>film &amp; video</v>
      </c>
      <c r="R12" t="str">
        <f t="shared" si="2"/>
        <v>drama</v>
      </c>
      <c r="S12" s="7">
        <f t="shared" si="3"/>
        <v>40404.208333333336</v>
      </c>
      <c r="T12" s="7">
        <f t="shared" si="4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f t="shared" si="5"/>
        <v>112.22222222222223</v>
      </c>
      <c r="F13">
        <f t="shared" si="0"/>
        <v>48.095238095238095</v>
      </c>
      <c r="G13">
        <v>3030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1"/>
        <v>theater</v>
      </c>
      <c r="R13" t="str">
        <f t="shared" si="2"/>
        <v>plays</v>
      </c>
      <c r="S13" s="7">
        <f t="shared" si="3"/>
        <v>40442.208333333336</v>
      </c>
      <c r="T13" s="7">
        <f t="shared" si="4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f t="shared" si="5"/>
        <v>102.34545454545454</v>
      </c>
      <c r="F14">
        <f t="shared" si="0"/>
        <v>89.349206349206341</v>
      </c>
      <c r="G14">
        <v>5629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1"/>
        <v>film &amp; video</v>
      </c>
      <c r="R14" t="str">
        <f t="shared" si="2"/>
        <v>drama</v>
      </c>
      <c r="S14" s="7">
        <f t="shared" si="3"/>
        <v>43760.208333333328</v>
      </c>
      <c r="T14" s="7">
        <f t="shared" si="4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f t="shared" si="5"/>
        <v>105.05102040816327</v>
      </c>
      <c r="F15">
        <f t="shared" si="0"/>
        <v>245.11904761904765</v>
      </c>
      <c r="G15">
        <v>10295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1"/>
        <v>music</v>
      </c>
      <c r="R15" t="str">
        <f t="shared" si="2"/>
        <v>indie rock</v>
      </c>
      <c r="S15" s="7">
        <f t="shared" si="3"/>
        <v>42532.208333333328</v>
      </c>
      <c r="T15" s="7">
        <f t="shared" si="4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f t="shared" si="5"/>
        <v>94.144999999999996</v>
      </c>
      <c r="F16">
        <f t="shared" si="0"/>
        <v>66.769503546099301</v>
      </c>
      <c r="G16">
        <v>18829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1"/>
        <v>music</v>
      </c>
      <c r="R16" t="str">
        <f t="shared" si="2"/>
        <v>indie rock</v>
      </c>
      <c r="S16" s="7">
        <f t="shared" si="3"/>
        <v>40974.25</v>
      </c>
      <c r="T16" s="7">
        <f t="shared" si="4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f t="shared" si="5"/>
        <v>84.986725663716811</v>
      </c>
      <c r="F17">
        <f t="shared" si="0"/>
        <v>47.307881773399011</v>
      </c>
      <c r="G17">
        <v>38414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1"/>
        <v>technology</v>
      </c>
      <c r="R17" t="str">
        <f t="shared" si="2"/>
        <v>wearables</v>
      </c>
      <c r="S17" s="7">
        <f t="shared" si="3"/>
        <v>43809.25</v>
      </c>
      <c r="T17" s="7">
        <f t="shared" si="4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f t="shared" si="5"/>
        <v>110.41</v>
      </c>
      <c r="F18">
        <f t="shared" si="0"/>
        <v>649.47058823529414</v>
      </c>
      <c r="G18">
        <v>11041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1"/>
        <v>publishing</v>
      </c>
      <c r="R18" t="str">
        <f t="shared" si="2"/>
        <v>nonfiction</v>
      </c>
      <c r="S18" s="7">
        <f t="shared" si="3"/>
        <v>41661.25</v>
      </c>
      <c r="T18" s="7">
        <f t="shared" si="4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f t="shared" si="5"/>
        <v>107.96236989591674</v>
      </c>
      <c r="F19">
        <f t="shared" si="0"/>
        <v>159.39125295508273</v>
      </c>
      <c r="G19">
        <v>134845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1"/>
        <v>film &amp; video</v>
      </c>
      <c r="R19" t="str">
        <f t="shared" si="2"/>
        <v>animation</v>
      </c>
      <c r="S19" s="7">
        <f t="shared" si="3"/>
        <v>40555.25</v>
      </c>
      <c r="T19" s="7">
        <f t="shared" si="4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f t="shared" si="5"/>
        <v>45.103703703703701</v>
      </c>
      <c r="F20">
        <f t="shared" si="0"/>
        <v>66.912087912087912</v>
      </c>
      <c r="G20">
        <v>6089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1"/>
        <v>theater</v>
      </c>
      <c r="R20" t="str">
        <f t="shared" si="2"/>
        <v>plays</v>
      </c>
      <c r="S20" s="7">
        <f t="shared" si="3"/>
        <v>43351.208333333328</v>
      </c>
      <c r="T20" s="7">
        <f t="shared" si="4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f t="shared" si="5"/>
        <v>45.001483679525222</v>
      </c>
      <c r="F21">
        <f t="shared" si="0"/>
        <v>48.529600000000002</v>
      </c>
      <c r="G21">
        <v>30331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1"/>
        <v>theater</v>
      </c>
      <c r="R21" t="str">
        <f t="shared" si="2"/>
        <v>plays</v>
      </c>
      <c r="S21" s="7">
        <f t="shared" si="3"/>
        <v>43528.25</v>
      </c>
      <c r="T21" s="7">
        <f t="shared" si="4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f t="shared" si="5"/>
        <v>105.97134670487107</v>
      </c>
      <c r="F22">
        <f t="shared" si="0"/>
        <v>112.24279210925646</v>
      </c>
      <c r="G22">
        <v>147936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1"/>
        <v>film &amp; video</v>
      </c>
      <c r="R22" t="str">
        <f t="shared" si="2"/>
        <v>drama</v>
      </c>
      <c r="S22" s="7">
        <f t="shared" si="3"/>
        <v>41848.208333333336</v>
      </c>
      <c r="T22" s="7">
        <f t="shared" si="4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f t="shared" si="5"/>
        <v>69.055555555555557</v>
      </c>
      <c r="F23">
        <f t="shared" si="0"/>
        <v>40.992553191489364</v>
      </c>
      <c r="G23">
        <v>38533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1"/>
        <v>theater</v>
      </c>
      <c r="R23" t="str">
        <f t="shared" si="2"/>
        <v>plays</v>
      </c>
      <c r="S23" s="7">
        <f t="shared" si="3"/>
        <v>40770.208333333336</v>
      </c>
      <c r="T23" s="7">
        <f t="shared" si="4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f t="shared" si="5"/>
        <v>85.044943820224717</v>
      </c>
      <c r="F24">
        <f t="shared" si="0"/>
        <v>128.07106598984771</v>
      </c>
      <c r="G24">
        <v>75690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1"/>
        <v>theater</v>
      </c>
      <c r="R24" t="str">
        <f t="shared" si="2"/>
        <v>plays</v>
      </c>
      <c r="S24" s="7">
        <f t="shared" si="3"/>
        <v>43193.208333333328</v>
      </c>
      <c r="T24" s="7">
        <f t="shared" si="4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f t="shared" si="5"/>
        <v>105.22535211267606</v>
      </c>
      <c r="F25">
        <f t="shared" si="0"/>
        <v>332.04444444444448</v>
      </c>
      <c r="G25">
        <v>14942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1"/>
        <v>film &amp; video</v>
      </c>
      <c r="R25" t="str">
        <f t="shared" si="2"/>
        <v>documentary</v>
      </c>
      <c r="S25" s="7">
        <f t="shared" si="3"/>
        <v>43510.25</v>
      </c>
      <c r="T25" s="7">
        <f t="shared" si="4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f t="shared" si="5"/>
        <v>39.003741114852225</v>
      </c>
      <c r="F26">
        <f t="shared" si="0"/>
        <v>112.83225108225108</v>
      </c>
      <c r="G26">
        <v>104257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1"/>
        <v>technology</v>
      </c>
      <c r="R26" t="str">
        <f t="shared" si="2"/>
        <v>wearables</v>
      </c>
      <c r="S26" s="7">
        <f t="shared" si="3"/>
        <v>41811.208333333336</v>
      </c>
      <c r="T26" s="7">
        <f t="shared" si="4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f t="shared" si="5"/>
        <v>73.030674846625772</v>
      </c>
      <c r="F27">
        <f t="shared" si="0"/>
        <v>216.43636363636364</v>
      </c>
      <c r="G27">
        <v>11904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1"/>
        <v>games</v>
      </c>
      <c r="R27" t="str">
        <f t="shared" si="2"/>
        <v>video games</v>
      </c>
      <c r="S27" s="7">
        <f t="shared" si="3"/>
        <v>40681.208333333336</v>
      </c>
      <c r="T27" s="7">
        <f t="shared" si="4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f t="shared" si="5"/>
        <v>35.009459459459457</v>
      </c>
      <c r="F28">
        <f t="shared" si="0"/>
        <v>48.199069767441863</v>
      </c>
      <c r="G28">
        <v>51814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1"/>
        <v>theater</v>
      </c>
      <c r="R28" t="str">
        <f t="shared" si="2"/>
        <v>plays</v>
      </c>
      <c r="S28" s="7">
        <f t="shared" si="3"/>
        <v>43312.208333333328</v>
      </c>
      <c r="T28" s="7">
        <f t="shared" si="4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f t="shared" si="5"/>
        <v>106.6</v>
      </c>
      <c r="F29">
        <f t="shared" si="0"/>
        <v>79.95</v>
      </c>
      <c r="G29">
        <v>1599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1"/>
        <v>music</v>
      </c>
      <c r="R29" t="str">
        <f t="shared" si="2"/>
        <v>rock</v>
      </c>
      <c r="S29" s="7">
        <f t="shared" si="3"/>
        <v>42280.208333333328</v>
      </c>
      <c r="T29" s="7">
        <f t="shared" si="4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f t="shared" si="5"/>
        <v>61.997747747747745</v>
      </c>
      <c r="F30">
        <f t="shared" si="0"/>
        <v>105.22553516819573</v>
      </c>
      <c r="G30">
        <v>137635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1"/>
        <v>theater</v>
      </c>
      <c r="R30" t="str">
        <f t="shared" si="2"/>
        <v>plays</v>
      </c>
      <c r="S30" s="7">
        <f t="shared" si="3"/>
        <v>40218.25</v>
      </c>
      <c r="T30" s="7">
        <f t="shared" si="4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f t="shared" si="5"/>
        <v>94.000622665006233</v>
      </c>
      <c r="F31">
        <f t="shared" si="0"/>
        <v>328.89978213507629</v>
      </c>
      <c r="G31">
        <v>150965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1"/>
        <v>film &amp; video</v>
      </c>
      <c r="R31" t="str">
        <f t="shared" si="2"/>
        <v>shorts</v>
      </c>
      <c r="S31" s="7">
        <f t="shared" si="3"/>
        <v>43301.208333333328</v>
      </c>
      <c r="T31" s="7">
        <f t="shared" si="4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f t="shared" si="5"/>
        <v>112.05426356589147</v>
      </c>
      <c r="F32">
        <f t="shared" si="0"/>
        <v>160.61111111111111</v>
      </c>
      <c r="G32">
        <v>14455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1"/>
        <v>film &amp; video</v>
      </c>
      <c r="R32" t="str">
        <f t="shared" si="2"/>
        <v>animation</v>
      </c>
      <c r="S32" s="7">
        <f t="shared" si="3"/>
        <v>43609.208333333328</v>
      </c>
      <c r="T32" s="7">
        <f t="shared" si="4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f t="shared" si="5"/>
        <v>48.008849557522126</v>
      </c>
      <c r="F33">
        <f t="shared" si="0"/>
        <v>310</v>
      </c>
      <c r="G33">
        <v>10850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1"/>
        <v>games</v>
      </c>
      <c r="R33" t="str">
        <f t="shared" si="2"/>
        <v>video games</v>
      </c>
      <c r="S33" s="7">
        <f t="shared" si="3"/>
        <v>42374.25</v>
      </c>
      <c r="T33" s="7">
        <f t="shared" si="4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f t="shared" si="5"/>
        <v>38.004334633723452</v>
      </c>
      <c r="F34">
        <f t="shared" si="0"/>
        <v>86.807920792079202</v>
      </c>
      <c r="G34">
        <v>87676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1"/>
        <v>film &amp; video</v>
      </c>
      <c r="R34" t="str">
        <f t="shared" si="2"/>
        <v>documentary</v>
      </c>
      <c r="S34" s="7">
        <f t="shared" si="3"/>
        <v>43110.25</v>
      </c>
      <c r="T34" s="7">
        <f t="shared" si="4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f t="shared" si="5"/>
        <v>35.000184535892231</v>
      </c>
      <c r="F35">
        <f t="shared" si="0"/>
        <v>377.82071713147411</v>
      </c>
      <c r="G35">
        <v>189666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1"/>
        <v>theater</v>
      </c>
      <c r="R35" t="str">
        <f t="shared" si="2"/>
        <v>plays</v>
      </c>
      <c r="S35" s="7">
        <f t="shared" si="3"/>
        <v>41917.208333333336</v>
      </c>
      <c r="T35" s="7">
        <f t="shared" si="4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f t="shared" si="5"/>
        <v>85</v>
      </c>
      <c r="F36">
        <f t="shared" si="0"/>
        <v>150.80645161290323</v>
      </c>
      <c r="G36">
        <v>14025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1"/>
        <v>film &amp; video</v>
      </c>
      <c r="R36" t="str">
        <f t="shared" si="2"/>
        <v>documentary</v>
      </c>
      <c r="S36" s="7">
        <f t="shared" si="3"/>
        <v>42817.208333333328</v>
      </c>
      <c r="T36" s="7">
        <f t="shared" si="4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f t="shared" si="5"/>
        <v>95.993893129770996</v>
      </c>
      <c r="F37">
        <f t="shared" si="0"/>
        <v>150.30119521912351</v>
      </c>
      <c r="G37">
        <v>188628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1"/>
        <v>film &amp; video</v>
      </c>
      <c r="R37" t="str">
        <f t="shared" si="2"/>
        <v>drama</v>
      </c>
      <c r="S37" s="7">
        <f t="shared" si="3"/>
        <v>43484.25</v>
      </c>
      <c r="T37" s="7">
        <f t="shared" si="4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f t="shared" si="5"/>
        <v>68.8125</v>
      </c>
      <c r="F38">
        <f t="shared" si="0"/>
        <v>157.28571428571431</v>
      </c>
      <c r="G38">
        <v>1101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1"/>
        <v>theater</v>
      </c>
      <c r="R38" t="str">
        <f t="shared" si="2"/>
        <v>plays</v>
      </c>
      <c r="S38" s="7">
        <f t="shared" si="3"/>
        <v>40600.25</v>
      </c>
      <c r="T38" s="7">
        <f t="shared" si="4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f t="shared" si="5"/>
        <v>105.97196261682242</v>
      </c>
      <c r="F39">
        <f t="shared" si="0"/>
        <v>139.98765432098764</v>
      </c>
      <c r="G39">
        <v>11339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1"/>
        <v>publishing</v>
      </c>
      <c r="R39" t="str">
        <f t="shared" si="2"/>
        <v>fiction</v>
      </c>
      <c r="S39" s="7">
        <f t="shared" si="3"/>
        <v>43744.208333333328</v>
      </c>
      <c r="T39" s="7">
        <f t="shared" si="4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f t="shared" si="5"/>
        <v>75.261194029850742</v>
      </c>
      <c r="F40">
        <f t="shared" si="0"/>
        <v>325.32258064516128</v>
      </c>
      <c r="G40">
        <v>10085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1"/>
        <v>photography</v>
      </c>
      <c r="R40" t="str">
        <f t="shared" si="2"/>
        <v>photography books</v>
      </c>
      <c r="S40" s="7">
        <f t="shared" si="3"/>
        <v>40469.208333333336</v>
      </c>
      <c r="T40" s="7">
        <f t="shared" si="4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f t="shared" si="5"/>
        <v>57.125</v>
      </c>
      <c r="F41">
        <f t="shared" si="0"/>
        <v>50.777777777777779</v>
      </c>
      <c r="G41">
        <v>5027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1"/>
        <v>theater</v>
      </c>
      <c r="R41" t="str">
        <f t="shared" si="2"/>
        <v>plays</v>
      </c>
      <c r="S41" s="7">
        <f t="shared" si="3"/>
        <v>41330.25</v>
      </c>
      <c r="T41" s="7">
        <f t="shared" si="4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f t="shared" si="5"/>
        <v>75.141414141414145</v>
      </c>
      <c r="F42">
        <f t="shared" si="0"/>
        <v>169.06818181818181</v>
      </c>
      <c r="G42">
        <v>14878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1"/>
        <v>technology</v>
      </c>
      <c r="R42" t="str">
        <f t="shared" si="2"/>
        <v>wearables</v>
      </c>
      <c r="S42" s="7">
        <f t="shared" si="3"/>
        <v>40334.208333333336</v>
      </c>
      <c r="T42" s="7">
        <f t="shared" si="4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f t="shared" si="5"/>
        <v>107.42342342342343</v>
      </c>
      <c r="F43">
        <f t="shared" si="0"/>
        <v>212.92857142857144</v>
      </c>
      <c r="G43">
        <v>11924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1"/>
        <v>music</v>
      </c>
      <c r="R43" t="str">
        <f t="shared" si="2"/>
        <v>rock</v>
      </c>
      <c r="S43" s="7">
        <f t="shared" si="3"/>
        <v>41156.208333333336</v>
      </c>
      <c r="T43" s="7">
        <f t="shared" si="4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f t="shared" si="5"/>
        <v>35.995495495495497</v>
      </c>
      <c r="F44">
        <f t="shared" si="0"/>
        <v>443.94444444444446</v>
      </c>
      <c r="G44">
        <v>7991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1"/>
        <v>food</v>
      </c>
      <c r="R44" t="str">
        <f t="shared" si="2"/>
        <v>food trucks</v>
      </c>
      <c r="S44" s="7">
        <f t="shared" si="3"/>
        <v>40728.208333333336</v>
      </c>
      <c r="T44" s="7">
        <f t="shared" si="4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f t="shared" si="5"/>
        <v>26.998873148744366</v>
      </c>
      <c r="F45">
        <f t="shared" si="0"/>
        <v>185.9390243902439</v>
      </c>
      <c r="G45">
        <v>167717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1"/>
        <v>publishing</v>
      </c>
      <c r="R45" t="str">
        <f t="shared" si="2"/>
        <v>radio &amp; podcasts</v>
      </c>
      <c r="S45" s="7">
        <f t="shared" si="3"/>
        <v>41844.208333333336</v>
      </c>
      <c r="T45" s="7">
        <f t="shared" si="4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f t="shared" si="5"/>
        <v>107.56122448979592</v>
      </c>
      <c r="F46">
        <f t="shared" si="0"/>
        <v>658.8125</v>
      </c>
      <c r="G46">
        <v>10541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1"/>
        <v>publishing</v>
      </c>
      <c r="R46" t="str">
        <f t="shared" si="2"/>
        <v>fiction</v>
      </c>
      <c r="S46" s="7">
        <f t="shared" si="3"/>
        <v>43541.208333333328</v>
      </c>
      <c r="T46" s="7">
        <f t="shared" si="4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f t="shared" si="5"/>
        <v>94.375</v>
      </c>
      <c r="F47">
        <f t="shared" si="0"/>
        <v>47.684210526315788</v>
      </c>
      <c r="G47">
        <v>4530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1"/>
        <v>theater</v>
      </c>
      <c r="R47" t="str">
        <f t="shared" si="2"/>
        <v>plays</v>
      </c>
      <c r="S47" s="7">
        <f t="shared" si="3"/>
        <v>42676.208333333328</v>
      </c>
      <c r="T47" s="7">
        <f t="shared" si="4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f t="shared" si="5"/>
        <v>46.163043478260867</v>
      </c>
      <c r="F48">
        <f t="shared" si="0"/>
        <v>114.78378378378378</v>
      </c>
      <c r="G48">
        <v>4247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1"/>
        <v>music</v>
      </c>
      <c r="R48" t="str">
        <f t="shared" si="2"/>
        <v>rock</v>
      </c>
      <c r="S48" s="7">
        <f t="shared" si="3"/>
        <v>40367.208333333336</v>
      </c>
      <c r="T48" s="7">
        <f t="shared" si="4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f t="shared" si="5"/>
        <v>47.845637583892618</v>
      </c>
      <c r="F49">
        <f t="shared" si="0"/>
        <v>475.26666666666665</v>
      </c>
      <c r="G49">
        <v>7129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1"/>
        <v>theater</v>
      </c>
      <c r="R49" t="str">
        <f t="shared" si="2"/>
        <v>plays</v>
      </c>
      <c r="S49" s="7">
        <f t="shared" si="3"/>
        <v>41727.208333333336</v>
      </c>
      <c r="T49" s="7">
        <f t="shared" si="4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f t="shared" si="5"/>
        <v>53.007815713698065</v>
      </c>
      <c r="F50">
        <f t="shared" si="0"/>
        <v>386.97297297297297</v>
      </c>
      <c r="G50">
        <v>128862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1"/>
        <v>theater</v>
      </c>
      <c r="R50" t="str">
        <f t="shared" si="2"/>
        <v>plays</v>
      </c>
      <c r="S50" s="7">
        <f t="shared" si="3"/>
        <v>42180.208333333328</v>
      </c>
      <c r="T50" s="7">
        <f t="shared" si="4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f t="shared" si="5"/>
        <v>45.059405940594061</v>
      </c>
      <c r="F51">
        <f t="shared" si="0"/>
        <v>189.625</v>
      </c>
      <c r="G51">
        <v>13653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1"/>
        <v>music</v>
      </c>
      <c r="R51" t="str">
        <f t="shared" si="2"/>
        <v>rock</v>
      </c>
      <c r="S51" s="7">
        <f t="shared" si="3"/>
        <v>43758.208333333328</v>
      </c>
      <c r="T51" s="7">
        <f t="shared" si="4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f t="shared" si="5"/>
        <v>2</v>
      </c>
      <c r="F52">
        <f t="shared" si="0"/>
        <v>2</v>
      </c>
      <c r="G52"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1"/>
        <v>music</v>
      </c>
      <c r="R52" t="str">
        <f t="shared" si="2"/>
        <v>metal</v>
      </c>
      <c r="S52" s="7">
        <f t="shared" si="3"/>
        <v>41487.208333333336</v>
      </c>
      <c r="T52" s="7">
        <f t="shared" si="4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f t="shared" si="5"/>
        <v>99.006816632583508</v>
      </c>
      <c r="F53">
        <f t="shared" si="0"/>
        <v>91.867805186590772</v>
      </c>
      <c r="G53">
        <v>145243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1"/>
        <v>technology</v>
      </c>
      <c r="R53" t="str">
        <f t="shared" si="2"/>
        <v>wearables</v>
      </c>
      <c r="S53" s="7">
        <f t="shared" si="3"/>
        <v>40995.208333333336</v>
      </c>
      <c r="T53" s="7">
        <f t="shared" si="4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f t="shared" si="5"/>
        <v>32.786666666666669</v>
      </c>
      <c r="F54">
        <f t="shared" si="0"/>
        <v>34.152777777777779</v>
      </c>
      <c r="G54">
        <v>2459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1"/>
        <v>theater</v>
      </c>
      <c r="R54" t="str">
        <f t="shared" si="2"/>
        <v>plays</v>
      </c>
      <c r="S54" s="7">
        <f t="shared" si="3"/>
        <v>40436.208333333336</v>
      </c>
      <c r="T54" s="7">
        <f t="shared" si="4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f t="shared" si="5"/>
        <v>59.119617224880386</v>
      </c>
      <c r="F55">
        <f t="shared" si="0"/>
        <v>140.40909090909091</v>
      </c>
      <c r="G55">
        <v>12356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1"/>
        <v>film &amp; video</v>
      </c>
      <c r="R55" t="str">
        <f t="shared" si="2"/>
        <v>drama</v>
      </c>
      <c r="S55" s="7">
        <f t="shared" si="3"/>
        <v>41779.208333333336</v>
      </c>
      <c r="T55" s="7">
        <f t="shared" si="4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f t="shared" si="5"/>
        <v>44.93333333333333</v>
      </c>
      <c r="F56">
        <f t="shared" si="0"/>
        <v>89.86666666666666</v>
      </c>
      <c r="G56">
        <v>5392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1"/>
        <v>technology</v>
      </c>
      <c r="R56" t="str">
        <f t="shared" si="2"/>
        <v>wearables</v>
      </c>
      <c r="S56" s="7">
        <f t="shared" si="3"/>
        <v>43170.25</v>
      </c>
      <c r="T56" s="7">
        <f t="shared" si="4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f t="shared" si="5"/>
        <v>89.664122137404576</v>
      </c>
      <c r="F57">
        <f t="shared" si="0"/>
        <v>177.96969696969697</v>
      </c>
      <c r="G57">
        <v>11746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1"/>
        <v>music</v>
      </c>
      <c r="R57" t="str">
        <f t="shared" si="2"/>
        <v>jazz</v>
      </c>
      <c r="S57" s="7">
        <f t="shared" si="3"/>
        <v>43311.208333333328</v>
      </c>
      <c r="T57" s="7">
        <f t="shared" si="4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f t="shared" si="5"/>
        <v>70.079268292682926</v>
      </c>
      <c r="F58">
        <f t="shared" si="0"/>
        <v>143.66249999999999</v>
      </c>
      <c r="G58">
        <v>11493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1"/>
        <v>technology</v>
      </c>
      <c r="R58" t="str">
        <f t="shared" si="2"/>
        <v>wearables</v>
      </c>
      <c r="S58" s="7">
        <f t="shared" si="3"/>
        <v>42014.25</v>
      </c>
      <c r="T58" s="7">
        <f t="shared" si="4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f t="shared" si="5"/>
        <v>31.059701492537314</v>
      </c>
      <c r="F59">
        <f t="shared" si="0"/>
        <v>215.27586206896552</v>
      </c>
      <c r="G59">
        <v>6243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1"/>
        <v>games</v>
      </c>
      <c r="R59" t="str">
        <f t="shared" si="2"/>
        <v>video games</v>
      </c>
      <c r="S59" s="7">
        <f t="shared" si="3"/>
        <v>42979.208333333328</v>
      </c>
      <c r="T59" s="7">
        <f t="shared" si="4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f t="shared" si="5"/>
        <v>29.061611374407583</v>
      </c>
      <c r="F60">
        <f t="shared" si="0"/>
        <v>227.11111111111114</v>
      </c>
      <c r="G60">
        <v>6132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1"/>
        <v>theater</v>
      </c>
      <c r="R60" t="str">
        <f t="shared" si="2"/>
        <v>plays</v>
      </c>
      <c r="S60" s="7">
        <f t="shared" si="3"/>
        <v>42268.208333333328</v>
      </c>
      <c r="T60" s="7">
        <f t="shared" si="4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f t="shared" si="5"/>
        <v>30.0859375</v>
      </c>
      <c r="F61">
        <f t="shared" si="0"/>
        <v>275.07142857142861</v>
      </c>
      <c r="G61">
        <v>3851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1"/>
        <v>theater</v>
      </c>
      <c r="R61" t="str">
        <f t="shared" si="2"/>
        <v>plays</v>
      </c>
      <c r="S61" s="7">
        <f t="shared" si="3"/>
        <v>42898.208333333328</v>
      </c>
      <c r="T61" s="7">
        <f t="shared" si="4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f t="shared" si="5"/>
        <v>84.998125000000002</v>
      </c>
      <c r="F62">
        <f t="shared" si="0"/>
        <v>144.37048832271762</v>
      </c>
      <c r="G62">
        <v>135997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1"/>
        <v>theater</v>
      </c>
      <c r="R62" t="str">
        <f t="shared" si="2"/>
        <v>plays</v>
      </c>
      <c r="S62" s="7">
        <f t="shared" si="3"/>
        <v>41107.208333333336</v>
      </c>
      <c r="T62" s="7">
        <f t="shared" si="4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f t="shared" si="5"/>
        <v>82.001775410563695</v>
      </c>
      <c r="F63">
        <f t="shared" si="0"/>
        <v>92.74598393574297</v>
      </c>
      <c r="G63">
        <v>184750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1"/>
        <v>theater</v>
      </c>
      <c r="R63" t="str">
        <f t="shared" si="2"/>
        <v>plays</v>
      </c>
      <c r="S63" s="7">
        <f t="shared" si="3"/>
        <v>40595.25</v>
      </c>
      <c r="T63" s="7">
        <f t="shared" si="4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f t="shared" si="5"/>
        <v>58.040160642570278</v>
      </c>
      <c r="F64">
        <f t="shared" si="0"/>
        <v>722.6</v>
      </c>
      <c r="G64">
        <v>14452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1"/>
        <v>technology</v>
      </c>
      <c r="R64" t="str">
        <f t="shared" si="2"/>
        <v>web</v>
      </c>
      <c r="S64" s="7">
        <f t="shared" si="3"/>
        <v>42160.208333333328</v>
      </c>
      <c r="T64" s="7">
        <f t="shared" si="4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f t="shared" si="5"/>
        <v>111.4</v>
      </c>
      <c r="F65">
        <f t="shared" si="0"/>
        <v>11.851063829787234</v>
      </c>
      <c r="G65">
        <v>557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1"/>
        <v>theater</v>
      </c>
      <c r="R65" t="str">
        <f t="shared" si="2"/>
        <v>plays</v>
      </c>
      <c r="S65" s="7">
        <f t="shared" si="3"/>
        <v>42853.208333333328</v>
      </c>
      <c r="T65" s="7">
        <f t="shared" si="4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f t="shared" si="5"/>
        <v>71.94736842105263</v>
      </c>
      <c r="F66">
        <f t="shared" si="0"/>
        <v>97.642857142857139</v>
      </c>
      <c r="G66">
        <v>2734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1"/>
        <v>technology</v>
      </c>
      <c r="R66" t="str">
        <f t="shared" si="2"/>
        <v>web</v>
      </c>
      <c r="S66" s="7">
        <f t="shared" si="3"/>
        <v>43283.208333333328</v>
      </c>
      <c r="T66" s="7">
        <f t="shared" si="4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f t="shared" si="5"/>
        <v>61.038135593220339</v>
      </c>
      <c r="F67">
        <f t="shared" ref="F67:F130" si="6">G67/D67*100</f>
        <v>236.14754098360655</v>
      </c>
      <c r="G67">
        <v>14405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7">LEFT(P67, FIND("/", P67) - 1)</f>
        <v>theater</v>
      </c>
      <c r="R67" t="str">
        <f t="shared" ref="R67:R130" si="8">MID(P67, FIND("/", P67) + 1, LEN(P67) - FIND("/", P67))</f>
        <v>plays</v>
      </c>
      <c r="S67" s="7">
        <f t="shared" ref="S67:S130" si="9">DATE(1970,1,1) + L67/86400</f>
        <v>40570.25</v>
      </c>
      <c r="T67" s="7">
        <f t="shared" ref="T67:T130" si="10">DATE(1970,1,1) + M67/86400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f t="shared" ref="E68:E131" si="11">AVERAGE(G68/I68)</f>
        <v>108.91666666666667</v>
      </c>
      <c r="F68">
        <f t="shared" si="6"/>
        <v>45.068965517241381</v>
      </c>
      <c r="G68">
        <v>1307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7"/>
        <v>theater</v>
      </c>
      <c r="R68" t="str">
        <f t="shared" si="8"/>
        <v>plays</v>
      </c>
      <c r="S68" s="7">
        <f t="shared" si="9"/>
        <v>42102.208333333328</v>
      </c>
      <c r="T68" s="7">
        <f t="shared" si="10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f t="shared" si="11"/>
        <v>29.001722017220171</v>
      </c>
      <c r="F69">
        <f t="shared" si="6"/>
        <v>162.38567493112947</v>
      </c>
      <c r="G69">
        <v>117892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7"/>
        <v>technology</v>
      </c>
      <c r="R69" t="str">
        <f t="shared" si="8"/>
        <v>wearables</v>
      </c>
      <c r="S69" s="7">
        <f t="shared" si="9"/>
        <v>40203.25</v>
      </c>
      <c r="T69" s="7">
        <f t="shared" si="10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f t="shared" si="11"/>
        <v>58.975609756097562</v>
      </c>
      <c r="F70">
        <f t="shared" si="6"/>
        <v>254.52631578947367</v>
      </c>
      <c r="G70">
        <v>14508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7"/>
        <v>theater</v>
      </c>
      <c r="R70" t="str">
        <f t="shared" si="8"/>
        <v>plays</v>
      </c>
      <c r="S70" s="7">
        <f t="shared" si="9"/>
        <v>42943.208333333328</v>
      </c>
      <c r="T70" s="7">
        <f t="shared" si="10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f t="shared" si="11"/>
        <v>111.82352941176471</v>
      </c>
      <c r="F71">
        <f t="shared" si="6"/>
        <v>24.063291139240505</v>
      </c>
      <c r="G71">
        <v>1901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7"/>
        <v>theater</v>
      </c>
      <c r="R71" t="str">
        <f t="shared" si="8"/>
        <v>plays</v>
      </c>
      <c r="S71" s="7">
        <f t="shared" si="9"/>
        <v>40531.25</v>
      </c>
      <c r="T71" s="7">
        <f t="shared" si="10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f t="shared" si="11"/>
        <v>63.995555555555555</v>
      </c>
      <c r="F72">
        <f t="shared" si="6"/>
        <v>123.74140625000001</v>
      </c>
      <c r="G72">
        <v>158389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7"/>
        <v>theater</v>
      </c>
      <c r="R72" t="str">
        <f t="shared" si="8"/>
        <v>plays</v>
      </c>
      <c r="S72" s="7">
        <f t="shared" si="9"/>
        <v>40484.208333333336</v>
      </c>
      <c r="T72" s="7">
        <f t="shared" si="10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f t="shared" si="11"/>
        <v>85.315789473684205</v>
      </c>
      <c r="F73">
        <f t="shared" si="6"/>
        <v>108.06666666666666</v>
      </c>
      <c r="G73">
        <v>6484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7"/>
        <v>theater</v>
      </c>
      <c r="R73" t="str">
        <f t="shared" si="8"/>
        <v>plays</v>
      </c>
      <c r="S73" s="7">
        <f t="shared" si="9"/>
        <v>43799.25</v>
      </c>
      <c r="T73" s="7">
        <f t="shared" si="10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f t="shared" si="11"/>
        <v>74.481481481481481</v>
      </c>
      <c r="F74">
        <f t="shared" si="6"/>
        <v>670.33333333333326</v>
      </c>
      <c r="G74">
        <v>4022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7"/>
        <v>film &amp; video</v>
      </c>
      <c r="R74" t="str">
        <f t="shared" si="8"/>
        <v>animation</v>
      </c>
      <c r="S74" s="7">
        <f t="shared" si="9"/>
        <v>42186.208333333328</v>
      </c>
      <c r="T74" s="7">
        <f t="shared" si="10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f t="shared" si="11"/>
        <v>105.14772727272727</v>
      </c>
      <c r="F75">
        <f t="shared" si="6"/>
        <v>660.92857142857144</v>
      </c>
      <c r="G75">
        <v>9253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7"/>
        <v>music</v>
      </c>
      <c r="R75" t="str">
        <f t="shared" si="8"/>
        <v>jazz</v>
      </c>
      <c r="S75" s="7">
        <f t="shared" si="9"/>
        <v>42701.25</v>
      </c>
      <c r="T75" s="7">
        <f t="shared" si="10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f t="shared" si="11"/>
        <v>56.188235294117646</v>
      </c>
      <c r="F76">
        <f t="shared" si="6"/>
        <v>122.46153846153847</v>
      </c>
      <c r="G76">
        <v>4776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7"/>
        <v>music</v>
      </c>
      <c r="R76" t="str">
        <f t="shared" si="8"/>
        <v>metal</v>
      </c>
      <c r="S76" s="7">
        <f t="shared" si="9"/>
        <v>42456.208333333328</v>
      </c>
      <c r="T76" s="7">
        <f t="shared" si="10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f t="shared" si="11"/>
        <v>85.917647058823533</v>
      </c>
      <c r="F77">
        <f t="shared" si="6"/>
        <v>150.57731958762886</v>
      </c>
      <c r="G77">
        <v>14606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7"/>
        <v>photography</v>
      </c>
      <c r="R77" t="str">
        <f t="shared" si="8"/>
        <v>photography books</v>
      </c>
      <c r="S77" s="7">
        <f t="shared" si="9"/>
        <v>43296.208333333328</v>
      </c>
      <c r="T77" s="7">
        <f t="shared" si="10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f t="shared" si="11"/>
        <v>57.00296912114014</v>
      </c>
      <c r="F78">
        <f t="shared" si="6"/>
        <v>78.106590724165997</v>
      </c>
      <c r="G78">
        <v>95993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7"/>
        <v>theater</v>
      </c>
      <c r="R78" t="str">
        <f t="shared" si="8"/>
        <v>plays</v>
      </c>
      <c r="S78" s="7">
        <f t="shared" si="9"/>
        <v>42027.25</v>
      </c>
      <c r="T78" s="7">
        <f t="shared" si="10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f t="shared" si="11"/>
        <v>79.642857142857139</v>
      </c>
      <c r="F79">
        <f t="shared" si="6"/>
        <v>46.94736842105263</v>
      </c>
      <c r="G79">
        <v>4460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7"/>
        <v>film &amp; video</v>
      </c>
      <c r="R79" t="str">
        <f t="shared" si="8"/>
        <v>animation</v>
      </c>
      <c r="S79" s="7">
        <f t="shared" si="9"/>
        <v>40448.208333333336</v>
      </c>
      <c r="T79" s="7">
        <f t="shared" si="10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f t="shared" si="11"/>
        <v>41.018181818181816</v>
      </c>
      <c r="F80">
        <f t="shared" si="6"/>
        <v>300.8</v>
      </c>
      <c r="G80">
        <v>13536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7"/>
        <v>publishing</v>
      </c>
      <c r="R80" t="str">
        <f t="shared" si="8"/>
        <v>translations</v>
      </c>
      <c r="S80" s="7">
        <f t="shared" si="9"/>
        <v>43206.208333333328</v>
      </c>
      <c r="T80" s="7">
        <f t="shared" si="10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f t="shared" si="11"/>
        <v>48.004773269689736</v>
      </c>
      <c r="F81">
        <f t="shared" si="6"/>
        <v>69.598615916955026</v>
      </c>
      <c r="G81">
        <v>40228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7"/>
        <v>theater</v>
      </c>
      <c r="R81" t="str">
        <f t="shared" si="8"/>
        <v>plays</v>
      </c>
      <c r="S81" s="7">
        <f t="shared" si="9"/>
        <v>43267.208333333328</v>
      </c>
      <c r="T81" s="7">
        <f t="shared" si="10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f t="shared" si="11"/>
        <v>55.212598425196852</v>
      </c>
      <c r="F82">
        <f t="shared" si="6"/>
        <v>637.4545454545455</v>
      </c>
      <c r="G82">
        <v>7012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7"/>
        <v>games</v>
      </c>
      <c r="R82" t="str">
        <f t="shared" si="8"/>
        <v>video games</v>
      </c>
      <c r="S82" s="7">
        <f t="shared" si="9"/>
        <v>42976.208333333328</v>
      </c>
      <c r="T82" s="7">
        <f t="shared" si="10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f t="shared" si="11"/>
        <v>92.109489051094897</v>
      </c>
      <c r="F83">
        <f t="shared" si="6"/>
        <v>225.33928571428569</v>
      </c>
      <c r="G83">
        <v>37857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7"/>
        <v>music</v>
      </c>
      <c r="R83" t="str">
        <f t="shared" si="8"/>
        <v>rock</v>
      </c>
      <c r="S83" s="7">
        <f t="shared" si="9"/>
        <v>43062.25</v>
      </c>
      <c r="T83" s="7">
        <f t="shared" si="10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f t="shared" si="11"/>
        <v>83.183333333333337</v>
      </c>
      <c r="F84">
        <f t="shared" si="6"/>
        <v>1497.3000000000002</v>
      </c>
      <c r="G84">
        <v>14973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7"/>
        <v>games</v>
      </c>
      <c r="R84" t="str">
        <f t="shared" si="8"/>
        <v>video games</v>
      </c>
      <c r="S84" s="7">
        <f t="shared" si="9"/>
        <v>43482.25</v>
      </c>
      <c r="T84" s="7">
        <f t="shared" si="10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f t="shared" si="11"/>
        <v>39.996000000000002</v>
      </c>
      <c r="F85">
        <f t="shared" si="6"/>
        <v>37.590225563909776</v>
      </c>
      <c r="G85">
        <v>39996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7"/>
        <v>music</v>
      </c>
      <c r="R85" t="str">
        <f t="shared" si="8"/>
        <v>electric music</v>
      </c>
      <c r="S85" s="7">
        <f t="shared" si="9"/>
        <v>42579.208333333328</v>
      </c>
      <c r="T85" s="7">
        <f t="shared" si="10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f t="shared" si="11"/>
        <v>111.1336898395722</v>
      </c>
      <c r="F86">
        <f t="shared" si="6"/>
        <v>132.36942675159236</v>
      </c>
      <c r="G86">
        <v>41564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7"/>
        <v>technology</v>
      </c>
      <c r="R86" t="str">
        <f t="shared" si="8"/>
        <v>wearables</v>
      </c>
      <c r="S86" s="7">
        <f t="shared" si="9"/>
        <v>41118.208333333336</v>
      </c>
      <c r="T86" s="7">
        <f t="shared" si="10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f t="shared" si="11"/>
        <v>90.563380281690144</v>
      </c>
      <c r="F87">
        <f t="shared" si="6"/>
        <v>131.22448979591837</v>
      </c>
      <c r="G87">
        <v>6430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7"/>
        <v>music</v>
      </c>
      <c r="R87" t="str">
        <f t="shared" si="8"/>
        <v>indie rock</v>
      </c>
      <c r="S87" s="7">
        <f t="shared" si="9"/>
        <v>40797.208333333336</v>
      </c>
      <c r="T87" s="7">
        <f t="shared" si="10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f t="shared" si="11"/>
        <v>61.108374384236456</v>
      </c>
      <c r="F88">
        <f t="shared" si="6"/>
        <v>167.63513513513513</v>
      </c>
      <c r="G88">
        <v>12405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7"/>
        <v>theater</v>
      </c>
      <c r="R88" t="str">
        <f t="shared" si="8"/>
        <v>plays</v>
      </c>
      <c r="S88" s="7">
        <f t="shared" si="9"/>
        <v>42128.208333333328</v>
      </c>
      <c r="T88" s="7">
        <f t="shared" si="10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f t="shared" si="11"/>
        <v>83.022941970310384</v>
      </c>
      <c r="F89">
        <f t="shared" si="6"/>
        <v>61.984886649874063</v>
      </c>
      <c r="G89">
        <v>123040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7"/>
        <v>music</v>
      </c>
      <c r="R89" t="str">
        <f t="shared" si="8"/>
        <v>rock</v>
      </c>
      <c r="S89" s="7">
        <f t="shared" si="9"/>
        <v>40610.25</v>
      </c>
      <c r="T89" s="7">
        <f t="shared" si="10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f t="shared" si="11"/>
        <v>110.76106194690266</v>
      </c>
      <c r="F90">
        <f t="shared" si="6"/>
        <v>260.75</v>
      </c>
      <c r="G90">
        <v>12516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7"/>
        <v>publishing</v>
      </c>
      <c r="R90" t="str">
        <f t="shared" si="8"/>
        <v>translations</v>
      </c>
      <c r="S90" s="7">
        <f t="shared" si="9"/>
        <v>42110.208333333328</v>
      </c>
      <c r="T90" s="7">
        <f t="shared" si="10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f t="shared" si="11"/>
        <v>89.458333333333329</v>
      </c>
      <c r="F91">
        <f t="shared" si="6"/>
        <v>252.58823529411765</v>
      </c>
      <c r="G91">
        <v>8588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7"/>
        <v>theater</v>
      </c>
      <c r="R91" t="str">
        <f t="shared" si="8"/>
        <v>plays</v>
      </c>
      <c r="S91" s="7">
        <f t="shared" si="9"/>
        <v>40283.208333333336</v>
      </c>
      <c r="T91" s="7">
        <f t="shared" si="10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f t="shared" si="11"/>
        <v>57.849056603773583</v>
      </c>
      <c r="F92">
        <f t="shared" si="6"/>
        <v>78.615384615384613</v>
      </c>
      <c r="G92">
        <v>6132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7"/>
        <v>theater</v>
      </c>
      <c r="R92" t="str">
        <f t="shared" si="8"/>
        <v>plays</v>
      </c>
      <c r="S92" s="7">
        <f t="shared" si="9"/>
        <v>42425.25</v>
      </c>
      <c r="T92" s="7">
        <f t="shared" si="10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f t="shared" si="11"/>
        <v>109.99705449189985</v>
      </c>
      <c r="F93">
        <f t="shared" si="6"/>
        <v>48.404406999351913</v>
      </c>
      <c r="G93">
        <v>74688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7"/>
        <v>publishing</v>
      </c>
      <c r="R93" t="str">
        <f t="shared" si="8"/>
        <v>translations</v>
      </c>
      <c r="S93" s="7">
        <f t="shared" si="9"/>
        <v>42588.208333333328</v>
      </c>
      <c r="T93" s="7">
        <f t="shared" si="10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f t="shared" si="11"/>
        <v>103.96586345381526</v>
      </c>
      <c r="F94">
        <f t="shared" si="6"/>
        <v>258.875</v>
      </c>
      <c r="G94">
        <v>51775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7"/>
        <v>games</v>
      </c>
      <c r="R94" t="str">
        <f t="shared" si="8"/>
        <v>video games</v>
      </c>
      <c r="S94" s="7">
        <f t="shared" si="9"/>
        <v>40352.208333333336</v>
      </c>
      <c r="T94" s="7">
        <f t="shared" si="10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f t="shared" si="11"/>
        <v>107.99508196721311</v>
      </c>
      <c r="F95">
        <f t="shared" si="6"/>
        <v>60.548713235294116</v>
      </c>
      <c r="G95">
        <v>65877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7"/>
        <v>theater</v>
      </c>
      <c r="R95" t="str">
        <f t="shared" si="8"/>
        <v>plays</v>
      </c>
      <c r="S95" s="7">
        <f t="shared" si="9"/>
        <v>41202.208333333336</v>
      </c>
      <c r="T95" s="7">
        <f t="shared" si="10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f t="shared" si="11"/>
        <v>48.927777777777777</v>
      </c>
      <c r="F96">
        <f t="shared" si="6"/>
        <v>303.68965517241378</v>
      </c>
      <c r="G96">
        <v>8807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7"/>
        <v>technology</v>
      </c>
      <c r="R96" t="str">
        <f t="shared" si="8"/>
        <v>web</v>
      </c>
      <c r="S96" s="7">
        <f t="shared" si="9"/>
        <v>43562.208333333328</v>
      </c>
      <c r="T96" s="7">
        <f t="shared" si="10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f t="shared" si="11"/>
        <v>37.666666666666664</v>
      </c>
      <c r="F97">
        <f t="shared" si="6"/>
        <v>112.99999999999999</v>
      </c>
      <c r="G97">
        <v>1017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7"/>
        <v>film &amp; video</v>
      </c>
      <c r="R97" t="str">
        <f t="shared" si="8"/>
        <v>documentary</v>
      </c>
      <c r="S97" s="7">
        <f t="shared" si="9"/>
        <v>43752.208333333328</v>
      </c>
      <c r="T97" s="7">
        <f t="shared" si="10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f t="shared" si="11"/>
        <v>64.999141999141997</v>
      </c>
      <c r="F98">
        <f t="shared" si="6"/>
        <v>217.37876614060258</v>
      </c>
      <c r="G98">
        <v>151513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7"/>
        <v>theater</v>
      </c>
      <c r="R98" t="str">
        <f t="shared" si="8"/>
        <v>plays</v>
      </c>
      <c r="S98" s="7">
        <f t="shared" si="9"/>
        <v>40612.25</v>
      </c>
      <c r="T98" s="7">
        <f t="shared" si="10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f t="shared" si="11"/>
        <v>106.61061946902655</v>
      </c>
      <c r="F99">
        <f t="shared" si="6"/>
        <v>926.69230769230762</v>
      </c>
      <c r="G99">
        <v>12047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7"/>
        <v>food</v>
      </c>
      <c r="R99" t="str">
        <f t="shared" si="8"/>
        <v>food trucks</v>
      </c>
      <c r="S99" s="7">
        <f t="shared" si="9"/>
        <v>42180.208333333328</v>
      </c>
      <c r="T99" s="7">
        <f t="shared" si="10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f t="shared" si="11"/>
        <v>27.009016393442622</v>
      </c>
      <c r="F100">
        <f t="shared" si="6"/>
        <v>33.692229038854805</v>
      </c>
      <c r="G100">
        <v>32951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7"/>
        <v>games</v>
      </c>
      <c r="R100" t="str">
        <f t="shared" si="8"/>
        <v>video games</v>
      </c>
      <c r="S100" s="7">
        <f t="shared" si="9"/>
        <v>42212.208333333328</v>
      </c>
      <c r="T100" s="7">
        <f t="shared" si="10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f t="shared" si="11"/>
        <v>91.16463414634147</v>
      </c>
      <c r="F101">
        <f t="shared" si="6"/>
        <v>196.7236842105263</v>
      </c>
      <c r="G101">
        <v>14951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7"/>
        <v>theater</v>
      </c>
      <c r="R101" t="str">
        <f t="shared" si="8"/>
        <v>plays</v>
      </c>
      <c r="S101" s="7">
        <f t="shared" si="9"/>
        <v>41968.25</v>
      </c>
      <c r="T101" s="7">
        <f t="shared" si="10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f t="shared" si="11"/>
        <v>1</v>
      </c>
      <c r="F102">
        <f t="shared" si="6"/>
        <v>1</v>
      </c>
      <c r="G102"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7"/>
        <v>theater</v>
      </c>
      <c r="R102" t="str">
        <f t="shared" si="8"/>
        <v>plays</v>
      </c>
      <c r="S102" s="7">
        <f t="shared" si="9"/>
        <v>40835.208333333336</v>
      </c>
      <c r="T102" s="7">
        <f t="shared" si="10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f t="shared" si="11"/>
        <v>56.054878048780488</v>
      </c>
      <c r="F103">
        <f t="shared" si="6"/>
        <v>1021.4444444444445</v>
      </c>
      <c r="G103">
        <v>9193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7"/>
        <v>music</v>
      </c>
      <c r="R103" t="str">
        <f t="shared" si="8"/>
        <v>electric music</v>
      </c>
      <c r="S103" s="7">
        <f t="shared" si="9"/>
        <v>42056.25</v>
      </c>
      <c r="T103" s="7">
        <f t="shared" si="10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f t="shared" si="11"/>
        <v>31.017857142857142</v>
      </c>
      <c r="F104">
        <f t="shared" si="6"/>
        <v>281.67567567567568</v>
      </c>
      <c r="G104">
        <v>10422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7"/>
        <v>technology</v>
      </c>
      <c r="R104" t="str">
        <f t="shared" si="8"/>
        <v>wearables</v>
      </c>
      <c r="S104" s="7">
        <f t="shared" si="9"/>
        <v>43234.208333333328</v>
      </c>
      <c r="T104" s="7">
        <f t="shared" si="10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f t="shared" si="11"/>
        <v>66.513513513513516</v>
      </c>
      <c r="F105">
        <f t="shared" si="6"/>
        <v>24.610000000000003</v>
      </c>
      <c r="G105">
        <v>2461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7"/>
        <v>music</v>
      </c>
      <c r="R105" t="str">
        <f t="shared" si="8"/>
        <v>electric music</v>
      </c>
      <c r="S105" s="7">
        <f t="shared" si="9"/>
        <v>40475.208333333336</v>
      </c>
      <c r="T105" s="7">
        <f t="shared" si="10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f t="shared" si="11"/>
        <v>89.005216484089729</v>
      </c>
      <c r="F106">
        <f t="shared" si="6"/>
        <v>143.14010067114094</v>
      </c>
      <c r="G106">
        <v>170623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7"/>
        <v>music</v>
      </c>
      <c r="R106" t="str">
        <f t="shared" si="8"/>
        <v>indie rock</v>
      </c>
      <c r="S106" s="7">
        <f t="shared" si="9"/>
        <v>42878.208333333328</v>
      </c>
      <c r="T106" s="7">
        <f t="shared" si="10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f t="shared" si="11"/>
        <v>103.46315789473684</v>
      </c>
      <c r="F107">
        <f t="shared" si="6"/>
        <v>144.54411764705884</v>
      </c>
      <c r="G107">
        <v>9829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7"/>
        <v>technology</v>
      </c>
      <c r="R107" t="str">
        <f t="shared" si="8"/>
        <v>web</v>
      </c>
      <c r="S107" s="7">
        <f t="shared" si="9"/>
        <v>41366.208333333336</v>
      </c>
      <c r="T107" s="7">
        <f t="shared" si="10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f t="shared" si="11"/>
        <v>95.278911564625844</v>
      </c>
      <c r="F108">
        <f t="shared" si="6"/>
        <v>359.12820512820514</v>
      </c>
      <c r="G108">
        <v>14006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7"/>
        <v>theater</v>
      </c>
      <c r="R108" t="str">
        <f t="shared" si="8"/>
        <v>plays</v>
      </c>
      <c r="S108" s="7">
        <f t="shared" si="9"/>
        <v>43716.208333333328</v>
      </c>
      <c r="T108" s="7">
        <f t="shared" si="10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f t="shared" si="11"/>
        <v>75.895348837209298</v>
      </c>
      <c r="F109">
        <f t="shared" si="6"/>
        <v>186.48571428571427</v>
      </c>
      <c r="G109">
        <v>6527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7"/>
        <v>theater</v>
      </c>
      <c r="R109" t="str">
        <f t="shared" si="8"/>
        <v>plays</v>
      </c>
      <c r="S109" s="7">
        <f t="shared" si="9"/>
        <v>43213.208333333328</v>
      </c>
      <c r="T109" s="7">
        <f t="shared" si="10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f t="shared" si="11"/>
        <v>107.57831325301204</v>
      </c>
      <c r="F110">
        <f t="shared" si="6"/>
        <v>595.26666666666665</v>
      </c>
      <c r="G110">
        <v>8929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7"/>
        <v>film &amp; video</v>
      </c>
      <c r="R110" t="str">
        <f t="shared" si="8"/>
        <v>documentary</v>
      </c>
      <c r="S110" s="7">
        <f t="shared" si="9"/>
        <v>41005.208333333336</v>
      </c>
      <c r="T110" s="7">
        <f t="shared" si="10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f t="shared" si="11"/>
        <v>51.31666666666667</v>
      </c>
      <c r="F111">
        <f t="shared" si="6"/>
        <v>59.21153846153846</v>
      </c>
      <c r="G111">
        <v>3079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7"/>
        <v>film &amp; video</v>
      </c>
      <c r="R111" t="str">
        <f t="shared" si="8"/>
        <v>television</v>
      </c>
      <c r="S111" s="7">
        <f t="shared" si="9"/>
        <v>41651.25</v>
      </c>
      <c r="T111" s="7">
        <f t="shared" si="10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f t="shared" si="11"/>
        <v>71.983108108108112</v>
      </c>
      <c r="F112">
        <f t="shared" si="6"/>
        <v>14.962780898876405</v>
      </c>
      <c r="G112">
        <v>21307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7"/>
        <v>food</v>
      </c>
      <c r="R112" t="str">
        <f t="shared" si="8"/>
        <v>food trucks</v>
      </c>
      <c r="S112" s="7">
        <f t="shared" si="9"/>
        <v>43354.208333333328</v>
      </c>
      <c r="T112" s="7">
        <f t="shared" si="10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f t="shared" si="11"/>
        <v>108.95414201183432</v>
      </c>
      <c r="F113">
        <f t="shared" si="6"/>
        <v>119.95602605863192</v>
      </c>
      <c r="G113">
        <v>73653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7"/>
        <v>publishing</v>
      </c>
      <c r="R113" t="str">
        <f t="shared" si="8"/>
        <v>radio &amp; podcasts</v>
      </c>
      <c r="S113" s="7">
        <f t="shared" si="9"/>
        <v>41174.208333333336</v>
      </c>
      <c r="T113" s="7">
        <f t="shared" si="10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f t="shared" si="11"/>
        <v>35</v>
      </c>
      <c r="F114">
        <f t="shared" si="6"/>
        <v>268.82978723404256</v>
      </c>
      <c r="G114">
        <v>12635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7"/>
        <v>technology</v>
      </c>
      <c r="R114" t="str">
        <f t="shared" si="8"/>
        <v>web</v>
      </c>
      <c r="S114" s="7">
        <f t="shared" si="9"/>
        <v>41875.208333333336</v>
      </c>
      <c r="T114" s="7">
        <f t="shared" si="10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f t="shared" si="11"/>
        <v>94.938931297709928</v>
      </c>
      <c r="F115">
        <f t="shared" si="6"/>
        <v>376.87878787878788</v>
      </c>
      <c r="G115">
        <v>12437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7"/>
        <v>food</v>
      </c>
      <c r="R115" t="str">
        <f t="shared" si="8"/>
        <v>food trucks</v>
      </c>
      <c r="S115" s="7">
        <f t="shared" si="9"/>
        <v>42990.208333333328</v>
      </c>
      <c r="T115" s="7">
        <f t="shared" si="10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f t="shared" si="11"/>
        <v>109.65079365079364</v>
      </c>
      <c r="F116">
        <f t="shared" si="6"/>
        <v>727.15789473684208</v>
      </c>
      <c r="G116">
        <v>13816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7"/>
        <v>technology</v>
      </c>
      <c r="R116" t="str">
        <f t="shared" si="8"/>
        <v>wearables</v>
      </c>
      <c r="S116" s="7">
        <f t="shared" si="9"/>
        <v>43564.208333333328</v>
      </c>
      <c r="T116" s="7">
        <f t="shared" si="10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f t="shared" si="11"/>
        <v>44.001815980629537</v>
      </c>
      <c r="F117">
        <f t="shared" si="6"/>
        <v>87.211757648470297</v>
      </c>
      <c r="G117">
        <v>145382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7"/>
        <v>publishing</v>
      </c>
      <c r="R117" t="str">
        <f t="shared" si="8"/>
        <v>fiction</v>
      </c>
      <c r="S117" s="7">
        <f t="shared" si="9"/>
        <v>43056.25</v>
      </c>
      <c r="T117" s="7">
        <f t="shared" si="10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f t="shared" si="11"/>
        <v>86.794520547945211</v>
      </c>
      <c r="F118">
        <f t="shared" si="6"/>
        <v>88</v>
      </c>
      <c r="G118">
        <v>6336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7"/>
        <v>theater</v>
      </c>
      <c r="R118" t="str">
        <f t="shared" si="8"/>
        <v>plays</v>
      </c>
      <c r="S118" s="7">
        <f t="shared" si="9"/>
        <v>42265.208333333328</v>
      </c>
      <c r="T118" s="7">
        <f t="shared" si="10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f t="shared" si="11"/>
        <v>30.992727272727272</v>
      </c>
      <c r="F119">
        <f t="shared" si="6"/>
        <v>173.9387755102041</v>
      </c>
      <c r="G119">
        <v>8523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7"/>
        <v>film &amp; video</v>
      </c>
      <c r="R119" t="str">
        <f t="shared" si="8"/>
        <v>television</v>
      </c>
      <c r="S119" s="7">
        <f t="shared" si="9"/>
        <v>40808.208333333336</v>
      </c>
      <c r="T119" s="7">
        <f t="shared" si="10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f t="shared" si="11"/>
        <v>94.791044776119406</v>
      </c>
      <c r="F120">
        <f t="shared" si="6"/>
        <v>117.61111111111111</v>
      </c>
      <c r="G120">
        <v>6351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7"/>
        <v>photography</v>
      </c>
      <c r="R120" t="str">
        <f t="shared" si="8"/>
        <v>photography books</v>
      </c>
      <c r="S120" s="7">
        <f t="shared" si="9"/>
        <v>41665.25</v>
      </c>
      <c r="T120" s="7">
        <f t="shared" si="10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f t="shared" si="11"/>
        <v>69.79220779220779</v>
      </c>
      <c r="F121">
        <f t="shared" si="6"/>
        <v>214.96</v>
      </c>
      <c r="G121">
        <v>10748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7"/>
        <v>film &amp; video</v>
      </c>
      <c r="R121" t="str">
        <f t="shared" si="8"/>
        <v>documentary</v>
      </c>
      <c r="S121" s="7">
        <f t="shared" si="9"/>
        <v>41806.208333333336</v>
      </c>
      <c r="T121" s="7">
        <f t="shared" si="10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f t="shared" si="11"/>
        <v>63.003367003367003</v>
      </c>
      <c r="F122">
        <f t="shared" si="6"/>
        <v>149.49667110519306</v>
      </c>
      <c r="G122">
        <v>112272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7"/>
        <v>games</v>
      </c>
      <c r="R122" t="str">
        <f t="shared" si="8"/>
        <v>mobile games</v>
      </c>
      <c r="S122" s="7">
        <f t="shared" si="9"/>
        <v>42111.208333333328</v>
      </c>
      <c r="T122" s="7">
        <f t="shared" si="10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f t="shared" si="11"/>
        <v>110.0343300110742</v>
      </c>
      <c r="F123">
        <f t="shared" si="6"/>
        <v>219.33995584988963</v>
      </c>
      <c r="G123">
        <v>99361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7"/>
        <v>games</v>
      </c>
      <c r="R123" t="str">
        <f t="shared" si="8"/>
        <v>video games</v>
      </c>
      <c r="S123" s="7">
        <f t="shared" si="9"/>
        <v>41917.208333333336</v>
      </c>
      <c r="T123" s="7">
        <f t="shared" si="10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f t="shared" si="11"/>
        <v>25.997933274284026</v>
      </c>
      <c r="F124">
        <f t="shared" si="6"/>
        <v>64.367690058479525</v>
      </c>
      <c r="G124">
        <v>88055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7"/>
        <v>publishing</v>
      </c>
      <c r="R124" t="str">
        <f t="shared" si="8"/>
        <v>fiction</v>
      </c>
      <c r="S124" s="7">
        <f t="shared" si="9"/>
        <v>41970.25</v>
      </c>
      <c r="T124" s="7">
        <f t="shared" si="10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f t="shared" si="11"/>
        <v>49.987915407854985</v>
      </c>
      <c r="F125">
        <f t="shared" si="6"/>
        <v>18.622397298818232</v>
      </c>
      <c r="G125">
        <v>33092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7"/>
        <v>theater</v>
      </c>
      <c r="R125" t="str">
        <f t="shared" si="8"/>
        <v>plays</v>
      </c>
      <c r="S125" s="7">
        <f t="shared" si="9"/>
        <v>42332.25</v>
      </c>
      <c r="T125" s="7">
        <f t="shared" si="10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f t="shared" si="11"/>
        <v>101.72340425531915</v>
      </c>
      <c r="F126">
        <f t="shared" si="6"/>
        <v>367.76923076923077</v>
      </c>
      <c r="G126">
        <v>9562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7"/>
        <v>photography</v>
      </c>
      <c r="R126" t="str">
        <f t="shared" si="8"/>
        <v>photography books</v>
      </c>
      <c r="S126" s="7">
        <f t="shared" si="9"/>
        <v>43598.208333333328</v>
      </c>
      <c r="T126" s="7">
        <f t="shared" si="10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f t="shared" si="11"/>
        <v>47.083333333333336</v>
      </c>
      <c r="F127">
        <f t="shared" si="6"/>
        <v>159.90566037735849</v>
      </c>
      <c r="G127">
        <v>8475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7"/>
        <v>theater</v>
      </c>
      <c r="R127" t="str">
        <f t="shared" si="8"/>
        <v>plays</v>
      </c>
      <c r="S127" s="7">
        <f t="shared" si="9"/>
        <v>43362.208333333328</v>
      </c>
      <c r="T127" s="7">
        <f t="shared" si="10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f t="shared" si="11"/>
        <v>89.944444444444443</v>
      </c>
      <c r="F128">
        <f t="shared" si="6"/>
        <v>38.633185349611544</v>
      </c>
      <c r="G128">
        <v>69617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7"/>
        <v>theater</v>
      </c>
      <c r="R128" t="str">
        <f t="shared" si="8"/>
        <v>plays</v>
      </c>
      <c r="S128" s="7">
        <f t="shared" si="9"/>
        <v>42596.208333333328</v>
      </c>
      <c r="T128" s="7">
        <f t="shared" si="10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f t="shared" si="11"/>
        <v>78.96875</v>
      </c>
      <c r="F129">
        <f t="shared" si="6"/>
        <v>51.42151162790698</v>
      </c>
      <c r="G129">
        <v>53067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7"/>
        <v>theater</v>
      </c>
      <c r="R129" t="str">
        <f t="shared" si="8"/>
        <v>plays</v>
      </c>
      <c r="S129" s="7">
        <f t="shared" si="9"/>
        <v>40310.208333333336</v>
      </c>
      <c r="T129" s="7">
        <f t="shared" si="10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f t="shared" si="11"/>
        <v>80.067669172932327</v>
      </c>
      <c r="F130">
        <f t="shared" si="6"/>
        <v>60.334277620396605</v>
      </c>
      <c r="G130">
        <v>42596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7"/>
        <v>music</v>
      </c>
      <c r="R130" t="str">
        <f t="shared" si="8"/>
        <v>rock</v>
      </c>
      <c r="S130" s="7">
        <f t="shared" si="9"/>
        <v>40417.208333333336</v>
      </c>
      <c r="T130" s="7">
        <f t="shared" si="10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f t="shared" si="11"/>
        <v>86.472727272727269</v>
      </c>
      <c r="F131">
        <f t="shared" ref="F131:F194" si="12">G131/D131*100</f>
        <v>3.202693602693603</v>
      </c>
      <c r="G131">
        <v>4756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3">LEFT(P131, FIND("/", P131) - 1)</f>
        <v>food</v>
      </c>
      <c r="R131" t="str">
        <f t="shared" ref="R131:R194" si="14">MID(P131, FIND("/", P131) + 1, LEN(P131) - FIND("/", P131))</f>
        <v>food trucks</v>
      </c>
      <c r="S131" s="7">
        <f t="shared" ref="S131:S194" si="15">DATE(1970,1,1) + L131/86400</f>
        <v>42038.25</v>
      </c>
      <c r="T131" s="7">
        <f t="shared" ref="T131:T194" si="16">DATE(1970,1,1) + M131/86400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f t="shared" ref="E132:E195" si="17">AVERAGE(G132/I132)</f>
        <v>28.001876172607879</v>
      </c>
      <c r="F132">
        <f t="shared" si="12"/>
        <v>155.46875</v>
      </c>
      <c r="G132">
        <v>14925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3"/>
        <v>film &amp; video</v>
      </c>
      <c r="R132" t="str">
        <f t="shared" si="14"/>
        <v>drama</v>
      </c>
      <c r="S132" s="7">
        <f t="shared" si="15"/>
        <v>40842.208333333336</v>
      </c>
      <c r="T132" s="7">
        <f t="shared" si="16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f t="shared" si="17"/>
        <v>67.996725337699544</v>
      </c>
      <c r="F133">
        <f t="shared" si="12"/>
        <v>100.85974499089254</v>
      </c>
      <c r="G133">
        <v>166116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3"/>
        <v>technology</v>
      </c>
      <c r="R133" t="str">
        <f t="shared" si="14"/>
        <v>web</v>
      </c>
      <c r="S133" s="7">
        <f t="shared" si="15"/>
        <v>41607.25</v>
      </c>
      <c r="T133" s="7">
        <f t="shared" si="16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f t="shared" si="17"/>
        <v>43.078651685393261</v>
      </c>
      <c r="F134">
        <f t="shared" si="12"/>
        <v>116.18181818181819</v>
      </c>
      <c r="G134">
        <v>3834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3"/>
        <v>theater</v>
      </c>
      <c r="R134" t="str">
        <f t="shared" si="14"/>
        <v>plays</v>
      </c>
      <c r="S134" s="7">
        <f t="shared" si="15"/>
        <v>43112.25</v>
      </c>
      <c r="T134" s="7">
        <f t="shared" si="16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f t="shared" si="17"/>
        <v>87.95597484276729</v>
      </c>
      <c r="F135">
        <f t="shared" si="12"/>
        <v>310.77777777777777</v>
      </c>
      <c r="G135">
        <v>13985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3"/>
        <v>music</v>
      </c>
      <c r="R135" t="str">
        <f t="shared" si="14"/>
        <v>world music</v>
      </c>
      <c r="S135" s="7">
        <f t="shared" si="15"/>
        <v>40767.208333333336</v>
      </c>
      <c r="T135" s="7">
        <f t="shared" si="16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f t="shared" si="17"/>
        <v>94.987234042553197</v>
      </c>
      <c r="F136">
        <f t="shared" si="12"/>
        <v>89.73668341708543</v>
      </c>
      <c r="G136">
        <v>89288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3"/>
        <v>film &amp; video</v>
      </c>
      <c r="R136" t="str">
        <f t="shared" si="14"/>
        <v>documentary</v>
      </c>
      <c r="S136" s="7">
        <f t="shared" si="15"/>
        <v>40713.208333333336</v>
      </c>
      <c r="T136" s="7">
        <f t="shared" si="16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f t="shared" si="17"/>
        <v>46.905982905982903</v>
      </c>
      <c r="F137">
        <f t="shared" si="12"/>
        <v>71.27272727272728</v>
      </c>
      <c r="G137">
        <v>5488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3"/>
        <v>theater</v>
      </c>
      <c r="R137" t="str">
        <f t="shared" si="14"/>
        <v>plays</v>
      </c>
      <c r="S137" s="7">
        <f t="shared" si="15"/>
        <v>41340.25</v>
      </c>
      <c r="T137" s="7">
        <f t="shared" si="16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f t="shared" si="17"/>
        <v>46.913793103448278</v>
      </c>
      <c r="F138">
        <f t="shared" si="12"/>
        <v>3.2862318840579712</v>
      </c>
      <c r="G138">
        <v>2721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3"/>
        <v>film &amp; video</v>
      </c>
      <c r="R138" t="str">
        <f t="shared" si="14"/>
        <v>drama</v>
      </c>
      <c r="S138" s="7">
        <f t="shared" si="15"/>
        <v>41797.208333333336</v>
      </c>
      <c r="T138" s="7">
        <f t="shared" si="16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f t="shared" si="17"/>
        <v>94.24</v>
      </c>
      <c r="F139">
        <f t="shared" si="12"/>
        <v>261.77777777777777</v>
      </c>
      <c r="G139">
        <v>4712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3"/>
        <v>publishing</v>
      </c>
      <c r="R139" t="str">
        <f t="shared" si="14"/>
        <v>nonfiction</v>
      </c>
      <c r="S139" s="7">
        <f t="shared" si="15"/>
        <v>40457.208333333336</v>
      </c>
      <c r="T139" s="7">
        <f t="shared" si="16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f t="shared" si="17"/>
        <v>80.139130434782615</v>
      </c>
      <c r="F140">
        <f t="shared" si="12"/>
        <v>96</v>
      </c>
      <c r="G140">
        <v>9216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3"/>
        <v>games</v>
      </c>
      <c r="R140" t="str">
        <f t="shared" si="14"/>
        <v>mobile games</v>
      </c>
      <c r="S140" s="7">
        <f t="shared" si="15"/>
        <v>41180.208333333336</v>
      </c>
      <c r="T140" s="7">
        <f t="shared" si="16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f t="shared" si="17"/>
        <v>59.036809815950917</v>
      </c>
      <c r="F141">
        <f t="shared" si="12"/>
        <v>20.896851248642779</v>
      </c>
      <c r="G141">
        <v>19246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3"/>
        <v>technology</v>
      </c>
      <c r="R141" t="str">
        <f t="shared" si="14"/>
        <v>wearables</v>
      </c>
      <c r="S141" s="7">
        <f t="shared" si="15"/>
        <v>42115.208333333328</v>
      </c>
      <c r="T141" s="7">
        <f t="shared" si="16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f t="shared" si="17"/>
        <v>65.989247311827953</v>
      </c>
      <c r="F142">
        <f t="shared" si="12"/>
        <v>223.16363636363636</v>
      </c>
      <c r="G142">
        <v>12274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3"/>
        <v>film &amp; video</v>
      </c>
      <c r="R142" t="str">
        <f t="shared" si="14"/>
        <v>documentary</v>
      </c>
      <c r="S142" s="7">
        <f t="shared" si="15"/>
        <v>43156.25</v>
      </c>
      <c r="T142" s="7">
        <f t="shared" si="16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f t="shared" si="17"/>
        <v>60.992530345471522</v>
      </c>
      <c r="F143">
        <f t="shared" si="12"/>
        <v>101.59097978227061</v>
      </c>
      <c r="G143">
        <v>65323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3"/>
        <v>technology</v>
      </c>
      <c r="R143" t="str">
        <f t="shared" si="14"/>
        <v>web</v>
      </c>
      <c r="S143" s="7">
        <f t="shared" si="15"/>
        <v>42167.208333333328</v>
      </c>
      <c r="T143" s="7">
        <f t="shared" si="16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f t="shared" si="17"/>
        <v>98.307692307692307</v>
      </c>
      <c r="F144">
        <f t="shared" si="12"/>
        <v>230.03999999999996</v>
      </c>
      <c r="G144">
        <v>11502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3"/>
        <v>technology</v>
      </c>
      <c r="R144" t="str">
        <f t="shared" si="14"/>
        <v>web</v>
      </c>
      <c r="S144" s="7">
        <f t="shared" si="15"/>
        <v>41005.208333333336</v>
      </c>
      <c r="T144" s="7">
        <f t="shared" si="16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f t="shared" si="17"/>
        <v>104.6</v>
      </c>
      <c r="F145">
        <f t="shared" si="12"/>
        <v>135.59259259259261</v>
      </c>
      <c r="G145">
        <v>7322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3"/>
        <v>music</v>
      </c>
      <c r="R145" t="str">
        <f t="shared" si="14"/>
        <v>indie rock</v>
      </c>
      <c r="S145" s="7">
        <f t="shared" si="15"/>
        <v>40357.208333333336</v>
      </c>
      <c r="T145" s="7">
        <f t="shared" si="16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f t="shared" si="17"/>
        <v>86.066666666666663</v>
      </c>
      <c r="F146">
        <f t="shared" si="12"/>
        <v>129.1</v>
      </c>
      <c r="G146">
        <v>11619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3"/>
        <v>theater</v>
      </c>
      <c r="R146" t="str">
        <f t="shared" si="14"/>
        <v>plays</v>
      </c>
      <c r="S146" s="7">
        <f t="shared" si="15"/>
        <v>43633.208333333328</v>
      </c>
      <c r="T146" s="7">
        <f t="shared" si="16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f t="shared" si="17"/>
        <v>76.989583333333329</v>
      </c>
      <c r="F147">
        <f t="shared" si="12"/>
        <v>236.512</v>
      </c>
      <c r="G147">
        <v>59128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3"/>
        <v>technology</v>
      </c>
      <c r="R147" t="str">
        <f t="shared" si="14"/>
        <v>wearables</v>
      </c>
      <c r="S147" s="7">
        <f t="shared" si="15"/>
        <v>41889.208333333336</v>
      </c>
      <c r="T147" s="7">
        <f t="shared" si="16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f t="shared" si="17"/>
        <v>29.764705882352942</v>
      </c>
      <c r="F148">
        <f t="shared" si="12"/>
        <v>17.25</v>
      </c>
      <c r="G148">
        <v>1518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3"/>
        <v>theater</v>
      </c>
      <c r="R148" t="str">
        <f t="shared" si="14"/>
        <v>plays</v>
      </c>
      <c r="S148" s="7">
        <f t="shared" si="15"/>
        <v>40855.25</v>
      </c>
      <c r="T148" s="7">
        <f t="shared" si="16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f t="shared" si="17"/>
        <v>46.91959798994975</v>
      </c>
      <c r="F149">
        <f t="shared" si="12"/>
        <v>112.49397590361446</v>
      </c>
      <c r="G149">
        <v>9337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3"/>
        <v>theater</v>
      </c>
      <c r="R149" t="str">
        <f t="shared" si="14"/>
        <v>plays</v>
      </c>
      <c r="S149" s="7">
        <f t="shared" si="15"/>
        <v>42534.208333333328</v>
      </c>
      <c r="T149" s="7">
        <f t="shared" si="16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f t="shared" si="17"/>
        <v>105.18691588785046</v>
      </c>
      <c r="F150">
        <f t="shared" si="12"/>
        <v>121.02150537634408</v>
      </c>
      <c r="G150">
        <v>11255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3"/>
        <v>technology</v>
      </c>
      <c r="R150" t="str">
        <f t="shared" si="14"/>
        <v>wearables</v>
      </c>
      <c r="S150" s="7">
        <f t="shared" si="15"/>
        <v>42941.208333333328</v>
      </c>
      <c r="T150" s="7">
        <f t="shared" si="16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f t="shared" si="17"/>
        <v>69.907692307692301</v>
      </c>
      <c r="F151">
        <f t="shared" si="12"/>
        <v>219.87096774193549</v>
      </c>
      <c r="G151">
        <v>13632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3"/>
        <v>music</v>
      </c>
      <c r="R151" t="str">
        <f t="shared" si="14"/>
        <v>indie rock</v>
      </c>
      <c r="S151" s="7">
        <f t="shared" si="15"/>
        <v>41275.25</v>
      </c>
      <c r="T151" s="7">
        <f t="shared" si="16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f t="shared" si="17"/>
        <v>1</v>
      </c>
      <c r="F152">
        <f t="shared" si="12"/>
        <v>1</v>
      </c>
      <c r="G152"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3"/>
        <v>music</v>
      </c>
      <c r="R152" t="str">
        <f t="shared" si="14"/>
        <v>rock</v>
      </c>
      <c r="S152" s="7">
        <f t="shared" si="15"/>
        <v>43450.25</v>
      </c>
      <c r="T152" s="7">
        <f t="shared" si="16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f t="shared" si="17"/>
        <v>60.011588275391958</v>
      </c>
      <c r="F153">
        <f t="shared" si="12"/>
        <v>64.166909620991248</v>
      </c>
      <c r="G153">
        <v>88037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3"/>
        <v>music</v>
      </c>
      <c r="R153" t="str">
        <f t="shared" si="14"/>
        <v>electric music</v>
      </c>
      <c r="S153" s="7">
        <f t="shared" si="15"/>
        <v>41799.208333333336</v>
      </c>
      <c r="T153" s="7">
        <f t="shared" si="16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f t="shared" si="17"/>
        <v>52.006220379146917</v>
      </c>
      <c r="F154">
        <f t="shared" si="12"/>
        <v>423.06746987951806</v>
      </c>
      <c r="G154">
        <v>175573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3"/>
        <v>music</v>
      </c>
      <c r="R154" t="str">
        <f t="shared" si="14"/>
        <v>indie rock</v>
      </c>
      <c r="S154" s="7">
        <f t="shared" si="15"/>
        <v>42783.25</v>
      </c>
      <c r="T154" s="7">
        <f t="shared" si="16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f t="shared" si="17"/>
        <v>31.000176025347649</v>
      </c>
      <c r="F155">
        <f t="shared" si="12"/>
        <v>92.984160506863773</v>
      </c>
      <c r="G155">
        <v>176112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3"/>
        <v>theater</v>
      </c>
      <c r="R155" t="str">
        <f t="shared" si="14"/>
        <v>plays</v>
      </c>
      <c r="S155" s="7">
        <f t="shared" si="15"/>
        <v>41201.208333333336</v>
      </c>
      <c r="T155" s="7">
        <f t="shared" si="16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f t="shared" si="17"/>
        <v>95.042492917847028</v>
      </c>
      <c r="F156">
        <f t="shared" si="12"/>
        <v>58.756567425569173</v>
      </c>
      <c r="G156">
        <v>100650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3"/>
        <v>music</v>
      </c>
      <c r="R156" t="str">
        <f t="shared" si="14"/>
        <v>indie rock</v>
      </c>
      <c r="S156" s="7">
        <f t="shared" si="15"/>
        <v>42502.208333333328</v>
      </c>
      <c r="T156" s="7">
        <f t="shared" si="16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f t="shared" si="17"/>
        <v>75.968174204355108</v>
      </c>
      <c r="F157">
        <f t="shared" si="12"/>
        <v>65.022222222222226</v>
      </c>
      <c r="G157">
        <v>90706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3"/>
        <v>theater</v>
      </c>
      <c r="R157" t="str">
        <f t="shared" si="14"/>
        <v>plays</v>
      </c>
      <c r="S157" s="7">
        <f t="shared" si="15"/>
        <v>40262.208333333336</v>
      </c>
      <c r="T157" s="7">
        <f t="shared" si="16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f t="shared" si="17"/>
        <v>71.013192612137203</v>
      </c>
      <c r="F158">
        <f t="shared" si="12"/>
        <v>73.939560439560438</v>
      </c>
      <c r="G158">
        <v>26914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3"/>
        <v>music</v>
      </c>
      <c r="R158" t="str">
        <f t="shared" si="14"/>
        <v>rock</v>
      </c>
      <c r="S158" s="7">
        <f t="shared" si="15"/>
        <v>43743.208333333328</v>
      </c>
      <c r="T158" s="7">
        <f t="shared" si="16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f t="shared" si="17"/>
        <v>73.733333333333334</v>
      </c>
      <c r="F159">
        <f t="shared" si="12"/>
        <v>52.666666666666664</v>
      </c>
      <c r="G159">
        <v>2212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3"/>
        <v>photography</v>
      </c>
      <c r="R159" t="str">
        <f t="shared" si="14"/>
        <v>photography books</v>
      </c>
      <c r="S159" s="7">
        <f t="shared" si="15"/>
        <v>41638.25</v>
      </c>
      <c r="T159" s="7">
        <f t="shared" si="16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f t="shared" si="17"/>
        <v>113.17073170731707</v>
      </c>
      <c r="F160">
        <f t="shared" si="12"/>
        <v>220.95238095238096</v>
      </c>
      <c r="G160">
        <v>4640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3"/>
        <v>music</v>
      </c>
      <c r="R160" t="str">
        <f t="shared" si="14"/>
        <v>rock</v>
      </c>
      <c r="S160" s="7">
        <f t="shared" si="15"/>
        <v>42346.25</v>
      </c>
      <c r="T160" s="7">
        <f t="shared" si="16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f t="shared" si="17"/>
        <v>105.00933552992861</v>
      </c>
      <c r="F161">
        <f t="shared" si="12"/>
        <v>100.01150627615063</v>
      </c>
      <c r="G161">
        <v>191222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3"/>
        <v>theater</v>
      </c>
      <c r="R161" t="str">
        <f t="shared" si="14"/>
        <v>plays</v>
      </c>
      <c r="S161" s="7">
        <f t="shared" si="15"/>
        <v>43551.208333333328</v>
      </c>
      <c r="T161" s="7">
        <f t="shared" si="16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f t="shared" si="17"/>
        <v>79.176829268292678</v>
      </c>
      <c r="F162">
        <f t="shared" si="12"/>
        <v>162.3125</v>
      </c>
      <c r="G162">
        <v>12985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3"/>
        <v>technology</v>
      </c>
      <c r="R162" t="str">
        <f t="shared" si="14"/>
        <v>wearables</v>
      </c>
      <c r="S162" s="7">
        <f t="shared" si="15"/>
        <v>43582.208333333328</v>
      </c>
      <c r="T162" s="7">
        <f t="shared" si="16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f t="shared" si="17"/>
        <v>57.333333333333336</v>
      </c>
      <c r="F163">
        <f t="shared" si="12"/>
        <v>78.181818181818187</v>
      </c>
      <c r="G163">
        <v>4300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3"/>
        <v>technology</v>
      </c>
      <c r="R163" t="str">
        <f t="shared" si="14"/>
        <v>web</v>
      </c>
      <c r="S163" s="7">
        <f t="shared" si="15"/>
        <v>42270.208333333328</v>
      </c>
      <c r="T163" s="7">
        <f t="shared" si="16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f t="shared" si="17"/>
        <v>58.178343949044589</v>
      </c>
      <c r="F164">
        <f t="shared" si="12"/>
        <v>149.73770491803279</v>
      </c>
      <c r="G164">
        <v>9134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3"/>
        <v>music</v>
      </c>
      <c r="R164" t="str">
        <f t="shared" si="14"/>
        <v>rock</v>
      </c>
      <c r="S164" s="7">
        <f t="shared" si="15"/>
        <v>43442.25</v>
      </c>
      <c r="T164" s="7">
        <f t="shared" si="16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f t="shared" si="17"/>
        <v>36.032520325203251</v>
      </c>
      <c r="F165">
        <f t="shared" si="12"/>
        <v>253.25714285714284</v>
      </c>
      <c r="G165">
        <v>8864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3"/>
        <v>photography</v>
      </c>
      <c r="R165" t="str">
        <f t="shared" si="14"/>
        <v>photography books</v>
      </c>
      <c r="S165" s="7">
        <f t="shared" si="15"/>
        <v>43028.208333333328</v>
      </c>
      <c r="T165" s="7">
        <f t="shared" si="16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f t="shared" si="17"/>
        <v>107.99068767908309</v>
      </c>
      <c r="F166">
        <f t="shared" si="12"/>
        <v>100.16943521594683</v>
      </c>
      <c r="G166">
        <v>150755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3"/>
        <v>theater</v>
      </c>
      <c r="R166" t="str">
        <f t="shared" si="14"/>
        <v>plays</v>
      </c>
      <c r="S166" s="7">
        <f t="shared" si="15"/>
        <v>43016.208333333328</v>
      </c>
      <c r="T166" s="7">
        <f t="shared" si="16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f t="shared" si="17"/>
        <v>44.005985634477256</v>
      </c>
      <c r="F167">
        <f t="shared" si="12"/>
        <v>121.99004424778761</v>
      </c>
      <c r="G167">
        <v>110279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3"/>
        <v>technology</v>
      </c>
      <c r="R167" t="str">
        <f t="shared" si="14"/>
        <v>web</v>
      </c>
      <c r="S167" s="7">
        <f t="shared" si="15"/>
        <v>42948.208333333328</v>
      </c>
      <c r="T167" s="7">
        <f t="shared" si="16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f t="shared" si="17"/>
        <v>55.077868852459019</v>
      </c>
      <c r="F168">
        <f t="shared" si="12"/>
        <v>137.13265306122449</v>
      </c>
      <c r="G168">
        <v>13439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3"/>
        <v>photography</v>
      </c>
      <c r="R168" t="str">
        <f t="shared" si="14"/>
        <v>photography books</v>
      </c>
      <c r="S168" s="7">
        <f t="shared" si="15"/>
        <v>40534.25</v>
      </c>
      <c r="T168" s="7">
        <f t="shared" si="16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f t="shared" si="17"/>
        <v>74</v>
      </c>
      <c r="F169">
        <f t="shared" si="12"/>
        <v>415.53846153846149</v>
      </c>
      <c r="G169">
        <v>10804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3"/>
        <v>theater</v>
      </c>
      <c r="R169" t="str">
        <f t="shared" si="14"/>
        <v>plays</v>
      </c>
      <c r="S169" s="7">
        <f t="shared" si="15"/>
        <v>41435.208333333336</v>
      </c>
      <c r="T169" s="7">
        <f t="shared" si="16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f t="shared" si="17"/>
        <v>41.996858638743454</v>
      </c>
      <c r="F170">
        <f t="shared" si="12"/>
        <v>31.30913348946136</v>
      </c>
      <c r="G170">
        <v>40107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3"/>
        <v>music</v>
      </c>
      <c r="R170" t="str">
        <f t="shared" si="14"/>
        <v>indie rock</v>
      </c>
      <c r="S170" s="7">
        <f t="shared" si="15"/>
        <v>43518.25</v>
      </c>
      <c r="T170" s="7">
        <f t="shared" si="16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f t="shared" si="17"/>
        <v>77.988161010260455</v>
      </c>
      <c r="F171">
        <f t="shared" si="12"/>
        <v>424.08154506437768</v>
      </c>
      <c r="G171">
        <v>98811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3"/>
        <v>film &amp; video</v>
      </c>
      <c r="R171" t="str">
        <f t="shared" si="14"/>
        <v>shorts</v>
      </c>
      <c r="S171" s="7">
        <f t="shared" si="15"/>
        <v>41077.208333333336</v>
      </c>
      <c r="T171" s="7">
        <f t="shared" si="16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f t="shared" si="17"/>
        <v>82.507462686567166</v>
      </c>
      <c r="F172">
        <f t="shared" si="12"/>
        <v>2.93886230728336</v>
      </c>
      <c r="G172">
        <v>5528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3"/>
        <v>music</v>
      </c>
      <c r="R172" t="str">
        <f t="shared" si="14"/>
        <v>indie rock</v>
      </c>
      <c r="S172" s="7">
        <f t="shared" si="15"/>
        <v>42950.208333333328</v>
      </c>
      <c r="T172" s="7">
        <f t="shared" si="16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f t="shared" si="17"/>
        <v>104.2</v>
      </c>
      <c r="F173">
        <f t="shared" si="12"/>
        <v>10.63265306122449</v>
      </c>
      <c r="G173">
        <v>521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3"/>
        <v>publishing</v>
      </c>
      <c r="R173" t="str">
        <f t="shared" si="14"/>
        <v>translations</v>
      </c>
      <c r="S173" s="7">
        <f t="shared" si="15"/>
        <v>41718.208333333336</v>
      </c>
      <c r="T173" s="7">
        <f t="shared" si="16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f t="shared" si="17"/>
        <v>25.5</v>
      </c>
      <c r="F174">
        <f t="shared" si="12"/>
        <v>82.875</v>
      </c>
      <c r="G174">
        <v>663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3"/>
        <v>film &amp; video</v>
      </c>
      <c r="R174" t="str">
        <f t="shared" si="14"/>
        <v>documentary</v>
      </c>
      <c r="S174" s="7">
        <f t="shared" si="15"/>
        <v>41839.208333333336</v>
      </c>
      <c r="T174" s="7">
        <f t="shared" si="16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f t="shared" si="17"/>
        <v>100.98334401024984</v>
      </c>
      <c r="F175">
        <f t="shared" si="12"/>
        <v>163.01447776628748</v>
      </c>
      <c r="G175">
        <v>157635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3"/>
        <v>theater</v>
      </c>
      <c r="R175" t="str">
        <f t="shared" si="14"/>
        <v>plays</v>
      </c>
      <c r="S175" s="7">
        <f t="shared" si="15"/>
        <v>41412.208333333336</v>
      </c>
      <c r="T175" s="7">
        <f t="shared" si="16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f t="shared" si="17"/>
        <v>111.83333333333333</v>
      </c>
      <c r="F176">
        <f t="shared" si="12"/>
        <v>894.66666666666674</v>
      </c>
      <c r="G176">
        <v>5368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3"/>
        <v>technology</v>
      </c>
      <c r="R176" t="str">
        <f t="shared" si="14"/>
        <v>wearables</v>
      </c>
      <c r="S176" s="7">
        <f t="shared" si="15"/>
        <v>42282.208333333328</v>
      </c>
      <c r="T176" s="7">
        <f t="shared" si="16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f t="shared" si="17"/>
        <v>41.999115044247787</v>
      </c>
      <c r="F177">
        <f t="shared" si="12"/>
        <v>26.191501103752756</v>
      </c>
      <c r="G177">
        <v>47459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3"/>
        <v>theater</v>
      </c>
      <c r="R177" t="str">
        <f t="shared" si="14"/>
        <v>plays</v>
      </c>
      <c r="S177" s="7">
        <f t="shared" si="15"/>
        <v>42613.208333333328</v>
      </c>
      <c r="T177" s="7">
        <f t="shared" si="16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f t="shared" si="17"/>
        <v>110.05115089514067</v>
      </c>
      <c r="F178">
        <f t="shared" si="12"/>
        <v>74.834782608695647</v>
      </c>
      <c r="G178">
        <v>86060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3"/>
        <v>theater</v>
      </c>
      <c r="R178" t="str">
        <f t="shared" si="14"/>
        <v>plays</v>
      </c>
      <c r="S178" s="7">
        <f t="shared" si="15"/>
        <v>42616.208333333328</v>
      </c>
      <c r="T178" s="7">
        <f t="shared" si="16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f t="shared" si="17"/>
        <v>58.997079225994888</v>
      </c>
      <c r="F179">
        <f t="shared" si="12"/>
        <v>416.47680412371136</v>
      </c>
      <c r="G179">
        <v>161593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3"/>
        <v>theater</v>
      </c>
      <c r="R179" t="str">
        <f t="shared" si="14"/>
        <v>plays</v>
      </c>
      <c r="S179" s="7">
        <f t="shared" si="15"/>
        <v>40497.25</v>
      </c>
      <c r="T179" s="7">
        <f t="shared" si="16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f t="shared" si="17"/>
        <v>32.985714285714288</v>
      </c>
      <c r="F180">
        <f t="shared" si="12"/>
        <v>96.208333333333329</v>
      </c>
      <c r="G180">
        <v>6927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3"/>
        <v>food</v>
      </c>
      <c r="R180" t="str">
        <f t="shared" si="14"/>
        <v>food trucks</v>
      </c>
      <c r="S180" s="7">
        <f t="shared" si="15"/>
        <v>42999.208333333328</v>
      </c>
      <c r="T180" s="7">
        <f t="shared" si="16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f t="shared" si="17"/>
        <v>45.005654509471306</v>
      </c>
      <c r="F181">
        <f t="shared" si="12"/>
        <v>357.71910112359546</v>
      </c>
      <c r="G181">
        <v>159185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3"/>
        <v>theater</v>
      </c>
      <c r="R181" t="str">
        <f t="shared" si="14"/>
        <v>plays</v>
      </c>
      <c r="S181" s="7">
        <f t="shared" si="15"/>
        <v>41350.208333333336</v>
      </c>
      <c r="T181" s="7">
        <f t="shared" si="16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f t="shared" si="17"/>
        <v>81.98196487897485</v>
      </c>
      <c r="F182">
        <f t="shared" si="12"/>
        <v>308.45714285714286</v>
      </c>
      <c r="G182">
        <v>172736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3"/>
        <v>technology</v>
      </c>
      <c r="R182" t="str">
        <f t="shared" si="14"/>
        <v>wearables</v>
      </c>
      <c r="S182" s="7">
        <f t="shared" si="15"/>
        <v>40259.208333333336</v>
      </c>
      <c r="T182" s="7">
        <f t="shared" si="16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f t="shared" si="17"/>
        <v>39.080882352941174</v>
      </c>
      <c r="F183">
        <f t="shared" si="12"/>
        <v>61.802325581395344</v>
      </c>
      <c r="G183">
        <v>5315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3"/>
        <v>technology</v>
      </c>
      <c r="R183" t="str">
        <f t="shared" si="14"/>
        <v>web</v>
      </c>
      <c r="S183" s="7">
        <f t="shared" si="15"/>
        <v>43012.208333333328</v>
      </c>
      <c r="T183" s="7">
        <f t="shared" si="16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f t="shared" si="17"/>
        <v>58.996383363471971</v>
      </c>
      <c r="F184">
        <f t="shared" si="12"/>
        <v>722.32472324723244</v>
      </c>
      <c r="G184">
        <v>195750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3"/>
        <v>theater</v>
      </c>
      <c r="R184" t="str">
        <f t="shared" si="14"/>
        <v>plays</v>
      </c>
      <c r="S184" s="7">
        <f t="shared" si="15"/>
        <v>43631.208333333328</v>
      </c>
      <c r="T184" s="7">
        <f t="shared" si="16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f t="shared" si="17"/>
        <v>40.988372093023258</v>
      </c>
      <c r="F185">
        <f t="shared" si="12"/>
        <v>69.117647058823522</v>
      </c>
      <c r="G185">
        <v>3525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3"/>
        <v>music</v>
      </c>
      <c r="R185" t="str">
        <f t="shared" si="14"/>
        <v>rock</v>
      </c>
      <c r="S185" s="7">
        <f t="shared" si="15"/>
        <v>40430.208333333336</v>
      </c>
      <c r="T185" s="7">
        <f t="shared" si="16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f t="shared" si="17"/>
        <v>31.029411764705884</v>
      </c>
      <c r="F186">
        <f t="shared" si="12"/>
        <v>293.05555555555554</v>
      </c>
      <c r="G186">
        <v>10550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3"/>
        <v>theater</v>
      </c>
      <c r="R186" t="str">
        <f t="shared" si="14"/>
        <v>plays</v>
      </c>
      <c r="S186" s="7">
        <f t="shared" si="15"/>
        <v>43588.208333333328</v>
      </c>
      <c r="T186" s="7">
        <f t="shared" si="16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f t="shared" si="17"/>
        <v>37.789473684210527</v>
      </c>
      <c r="F187">
        <f t="shared" si="12"/>
        <v>71.8</v>
      </c>
      <c r="G187">
        <v>718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3"/>
        <v>film &amp; video</v>
      </c>
      <c r="R187" t="str">
        <f t="shared" si="14"/>
        <v>television</v>
      </c>
      <c r="S187" s="7">
        <f t="shared" si="15"/>
        <v>43233.208333333328</v>
      </c>
      <c r="T187" s="7">
        <f t="shared" si="16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f t="shared" si="17"/>
        <v>32.006772009029348</v>
      </c>
      <c r="F188">
        <f t="shared" si="12"/>
        <v>31.934684684684683</v>
      </c>
      <c r="G188">
        <v>28358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3"/>
        <v>theater</v>
      </c>
      <c r="R188" t="str">
        <f t="shared" si="14"/>
        <v>plays</v>
      </c>
      <c r="S188" s="7">
        <f t="shared" si="15"/>
        <v>41782.208333333336</v>
      </c>
      <c r="T188" s="7">
        <f t="shared" si="16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f t="shared" si="17"/>
        <v>95.966712898751737</v>
      </c>
      <c r="F189">
        <f t="shared" si="12"/>
        <v>229.87375415282392</v>
      </c>
      <c r="G189">
        <v>138384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3"/>
        <v>film &amp; video</v>
      </c>
      <c r="R189" t="str">
        <f t="shared" si="14"/>
        <v>shorts</v>
      </c>
      <c r="S189" s="7">
        <f t="shared" si="15"/>
        <v>41328.25</v>
      </c>
      <c r="T189" s="7">
        <f t="shared" si="16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f t="shared" si="17"/>
        <v>75</v>
      </c>
      <c r="F190">
        <f t="shared" si="12"/>
        <v>32.012195121951223</v>
      </c>
      <c r="G190">
        <v>2625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3"/>
        <v>theater</v>
      </c>
      <c r="R190" t="str">
        <f t="shared" si="14"/>
        <v>plays</v>
      </c>
      <c r="S190" s="7">
        <f t="shared" si="15"/>
        <v>41975.25</v>
      </c>
      <c r="T190" s="7">
        <f t="shared" si="16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f t="shared" si="17"/>
        <v>102.0498866213152</v>
      </c>
      <c r="F191">
        <f t="shared" si="12"/>
        <v>23.525352848928385</v>
      </c>
      <c r="G191">
        <v>45004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3"/>
        <v>theater</v>
      </c>
      <c r="R191" t="str">
        <f t="shared" si="14"/>
        <v>plays</v>
      </c>
      <c r="S191" s="7">
        <f t="shared" si="15"/>
        <v>42433.25</v>
      </c>
      <c r="T191" s="7">
        <f t="shared" si="16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f t="shared" si="17"/>
        <v>105.75</v>
      </c>
      <c r="F192">
        <f t="shared" si="12"/>
        <v>68.594594594594597</v>
      </c>
      <c r="G192">
        <v>2538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3"/>
        <v>theater</v>
      </c>
      <c r="R192" t="str">
        <f t="shared" si="14"/>
        <v>plays</v>
      </c>
      <c r="S192" s="7">
        <f t="shared" si="15"/>
        <v>41429.208333333336</v>
      </c>
      <c r="T192" s="7">
        <f t="shared" si="16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f t="shared" si="17"/>
        <v>37.069767441860463</v>
      </c>
      <c r="F193">
        <f t="shared" si="12"/>
        <v>37.952380952380956</v>
      </c>
      <c r="G193">
        <v>3188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3"/>
        <v>theater</v>
      </c>
      <c r="R193" t="str">
        <f t="shared" si="14"/>
        <v>plays</v>
      </c>
      <c r="S193" s="7">
        <f t="shared" si="15"/>
        <v>43536.208333333328</v>
      </c>
      <c r="T193" s="7">
        <f t="shared" si="16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f t="shared" si="17"/>
        <v>35.049382716049379</v>
      </c>
      <c r="F194">
        <f t="shared" si="12"/>
        <v>19.992957746478872</v>
      </c>
      <c r="G194">
        <v>8517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3"/>
        <v>music</v>
      </c>
      <c r="R194" t="str">
        <f t="shared" si="14"/>
        <v>rock</v>
      </c>
      <c r="S194" s="7">
        <f t="shared" si="15"/>
        <v>41817.208333333336</v>
      </c>
      <c r="T194" s="7">
        <f t="shared" si="16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f t="shared" si="17"/>
        <v>46.338461538461537</v>
      </c>
      <c r="F195">
        <f t="shared" ref="F195:F258" si="18">G195/D195*100</f>
        <v>45.636363636363633</v>
      </c>
      <c r="G195">
        <v>3012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19">LEFT(P195, FIND("/", P195) - 1)</f>
        <v>music</v>
      </c>
      <c r="R195" t="str">
        <f t="shared" ref="R195:R258" si="20">MID(P195, FIND("/", P195) + 1, LEN(P195) - FIND("/", P195))</f>
        <v>indie rock</v>
      </c>
      <c r="S195" s="7">
        <f t="shared" ref="S195:S258" si="21">DATE(1970,1,1) + L195/86400</f>
        <v>43198.208333333328</v>
      </c>
      <c r="T195" s="7">
        <f t="shared" ref="T195:T258" si="22">DATE(1970,1,1) + M195/86400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f t="shared" ref="E196:E259" si="23">AVERAGE(G196/I196)</f>
        <v>69.174603174603178</v>
      </c>
      <c r="F196">
        <f t="shared" si="18"/>
        <v>122.7605633802817</v>
      </c>
      <c r="G196">
        <v>8716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19"/>
        <v>music</v>
      </c>
      <c r="R196" t="str">
        <f t="shared" si="20"/>
        <v>metal</v>
      </c>
      <c r="S196" s="7">
        <f t="shared" si="21"/>
        <v>42261.208333333328</v>
      </c>
      <c r="T196" s="7">
        <f t="shared" si="22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f t="shared" si="23"/>
        <v>109.07824427480917</v>
      </c>
      <c r="F197">
        <f t="shared" si="18"/>
        <v>361.75316455696202</v>
      </c>
      <c r="G197">
        <v>57157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19"/>
        <v>music</v>
      </c>
      <c r="R197" t="str">
        <f t="shared" si="20"/>
        <v>electric music</v>
      </c>
      <c r="S197" s="7">
        <f t="shared" si="21"/>
        <v>43310.208333333328</v>
      </c>
      <c r="T197" s="7">
        <f t="shared" si="22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f t="shared" si="23"/>
        <v>51.78</v>
      </c>
      <c r="F198">
        <f t="shared" si="18"/>
        <v>63.146341463414636</v>
      </c>
      <c r="G198">
        <v>5178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19"/>
        <v>technology</v>
      </c>
      <c r="R198" t="str">
        <f t="shared" si="20"/>
        <v>wearables</v>
      </c>
      <c r="S198" s="7">
        <f t="shared" si="21"/>
        <v>42616.208333333328</v>
      </c>
      <c r="T198" s="7">
        <f t="shared" si="22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f t="shared" si="23"/>
        <v>82.010055304172951</v>
      </c>
      <c r="F199">
        <f t="shared" si="18"/>
        <v>298.20475319926874</v>
      </c>
      <c r="G199">
        <v>163118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19"/>
        <v>film &amp; video</v>
      </c>
      <c r="R199" t="str">
        <f t="shared" si="20"/>
        <v>drama</v>
      </c>
      <c r="S199" s="7">
        <f t="shared" si="21"/>
        <v>42909.208333333328</v>
      </c>
      <c r="T199" s="7">
        <f t="shared" si="22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f t="shared" si="23"/>
        <v>35.958333333333336</v>
      </c>
      <c r="F200">
        <f t="shared" si="18"/>
        <v>9.5585443037974684</v>
      </c>
      <c r="G200">
        <v>6041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19"/>
        <v>music</v>
      </c>
      <c r="R200" t="str">
        <f t="shared" si="20"/>
        <v>electric music</v>
      </c>
      <c r="S200" s="7">
        <f t="shared" si="21"/>
        <v>40396.208333333336</v>
      </c>
      <c r="T200" s="7">
        <f t="shared" si="22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f t="shared" si="23"/>
        <v>74.461538461538467</v>
      </c>
      <c r="F201">
        <f t="shared" si="18"/>
        <v>53.777777777777779</v>
      </c>
      <c r="G201">
        <v>968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19"/>
        <v>music</v>
      </c>
      <c r="R201" t="str">
        <f t="shared" si="20"/>
        <v>rock</v>
      </c>
      <c r="S201" s="7">
        <f t="shared" si="21"/>
        <v>42192.208333333328</v>
      </c>
      <c r="T201" s="7">
        <f t="shared" si="22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f t="shared" si="23"/>
        <v>2</v>
      </c>
      <c r="F202">
        <f t="shared" si="18"/>
        <v>2</v>
      </c>
      <c r="G202"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19"/>
        <v>theater</v>
      </c>
      <c r="R202" t="str">
        <f t="shared" si="20"/>
        <v>plays</v>
      </c>
      <c r="S202" s="7">
        <f t="shared" si="21"/>
        <v>40262.208333333336</v>
      </c>
      <c r="T202" s="7">
        <f t="shared" si="22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f t="shared" si="23"/>
        <v>91.114649681528661</v>
      </c>
      <c r="F203">
        <f t="shared" si="18"/>
        <v>681.19047619047615</v>
      </c>
      <c r="G203">
        <v>14305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19"/>
        <v>technology</v>
      </c>
      <c r="R203" t="str">
        <f t="shared" si="20"/>
        <v>web</v>
      </c>
      <c r="S203" s="7">
        <f t="shared" si="21"/>
        <v>41845.208333333336</v>
      </c>
      <c r="T203" s="7">
        <f t="shared" si="22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f t="shared" si="23"/>
        <v>79.792682926829272</v>
      </c>
      <c r="F204">
        <f t="shared" si="18"/>
        <v>78.831325301204828</v>
      </c>
      <c r="G204">
        <v>6543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19"/>
        <v>food</v>
      </c>
      <c r="R204" t="str">
        <f t="shared" si="20"/>
        <v>food trucks</v>
      </c>
      <c r="S204" s="7">
        <f t="shared" si="21"/>
        <v>40818.208333333336</v>
      </c>
      <c r="T204" s="7">
        <f t="shared" si="22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f t="shared" si="23"/>
        <v>42.999777678968428</v>
      </c>
      <c r="F205">
        <f t="shared" si="18"/>
        <v>134.40792216817235</v>
      </c>
      <c r="G205">
        <v>193413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19"/>
        <v>theater</v>
      </c>
      <c r="R205" t="str">
        <f t="shared" si="20"/>
        <v>plays</v>
      </c>
      <c r="S205" s="7">
        <f t="shared" si="21"/>
        <v>42752.25</v>
      </c>
      <c r="T205" s="7">
        <f t="shared" si="22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f t="shared" si="23"/>
        <v>63.225000000000001</v>
      </c>
      <c r="F206">
        <f t="shared" si="18"/>
        <v>3.3719999999999999</v>
      </c>
      <c r="G206">
        <v>2529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19"/>
        <v>music</v>
      </c>
      <c r="R206" t="str">
        <f t="shared" si="20"/>
        <v>jazz</v>
      </c>
      <c r="S206" s="7">
        <f t="shared" si="21"/>
        <v>40636.208333333336</v>
      </c>
      <c r="T206" s="7">
        <f t="shared" si="22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f t="shared" si="23"/>
        <v>70.174999999999997</v>
      </c>
      <c r="F207">
        <f t="shared" si="18"/>
        <v>431.84615384615387</v>
      </c>
      <c r="G207">
        <v>5614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19"/>
        <v>theater</v>
      </c>
      <c r="R207" t="str">
        <f t="shared" si="20"/>
        <v>plays</v>
      </c>
      <c r="S207" s="7">
        <f t="shared" si="21"/>
        <v>43390.208333333328</v>
      </c>
      <c r="T207" s="7">
        <f t="shared" si="22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f t="shared" si="23"/>
        <v>61.333333333333336</v>
      </c>
      <c r="F208">
        <f t="shared" si="18"/>
        <v>38.844444444444441</v>
      </c>
      <c r="G208">
        <v>3496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19"/>
        <v>publishing</v>
      </c>
      <c r="R208" t="str">
        <f t="shared" si="20"/>
        <v>fiction</v>
      </c>
      <c r="S208" s="7">
        <f t="shared" si="21"/>
        <v>40236.25</v>
      </c>
      <c r="T208" s="7">
        <f t="shared" si="22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f t="shared" si="23"/>
        <v>99</v>
      </c>
      <c r="F209">
        <f t="shared" si="18"/>
        <v>425.7</v>
      </c>
      <c r="G209">
        <v>4257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19"/>
        <v>music</v>
      </c>
      <c r="R209" t="str">
        <f t="shared" si="20"/>
        <v>rock</v>
      </c>
      <c r="S209" s="7">
        <f t="shared" si="21"/>
        <v>43340.208333333328</v>
      </c>
      <c r="T209" s="7">
        <f t="shared" si="22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f t="shared" si="23"/>
        <v>96.984900146127615</v>
      </c>
      <c r="F210">
        <f t="shared" si="18"/>
        <v>101.12239715591672</v>
      </c>
      <c r="G210">
        <v>199110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19"/>
        <v>film &amp; video</v>
      </c>
      <c r="R210" t="str">
        <f t="shared" si="20"/>
        <v>documentary</v>
      </c>
      <c r="S210" s="7">
        <f t="shared" si="21"/>
        <v>43048.25</v>
      </c>
      <c r="T210" s="7">
        <f t="shared" si="22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f t="shared" si="23"/>
        <v>51.004950495049506</v>
      </c>
      <c r="F211">
        <f t="shared" si="18"/>
        <v>21.188688946015425</v>
      </c>
      <c r="G211">
        <v>41212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19"/>
        <v>film &amp; video</v>
      </c>
      <c r="R211" t="str">
        <f t="shared" si="20"/>
        <v>documentary</v>
      </c>
      <c r="S211" s="7">
        <f t="shared" si="21"/>
        <v>42496.208333333328</v>
      </c>
      <c r="T211" s="7">
        <f t="shared" si="22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f t="shared" si="23"/>
        <v>28.044247787610619</v>
      </c>
      <c r="F212">
        <f t="shared" si="18"/>
        <v>67.425531914893625</v>
      </c>
      <c r="G212">
        <v>6338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19"/>
        <v>film &amp; video</v>
      </c>
      <c r="R212" t="str">
        <f t="shared" si="20"/>
        <v>science fiction</v>
      </c>
      <c r="S212" s="7">
        <f t="shared" si="21"/>
        <v>42797.25</v>
      </c>
      <c r="T212" s="7">
        <f t="shared" si="22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f t="shared" si="23"/>
        <v>60.984615384615381</v>
      </c>
      <c r="F213">
        <f t="shared" si="18"/>
        <v>94.923371647509583</v>
      </c>
      <c r="G213">
        <v>99100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19"/>
        <v>theater</v>
      </c>
      <c r="R213" t="str">
        <f t="shared" si="20"/>
        <v>plays</v>
      </c>
      <c r="S213" s="7">
        <f t="shared" si="21"/>
        <v>41513.208333333336</v>
      </c>
      <c r="T213" s="7">
        <f t="shared" si="22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f t="shared" si="23"/>
        <v>73.214285714285708</v>
      </c>
      <c r="F214">
        <f t="shared" si="18"/>
        <v>151.85185185185185</v>
      </c>
      <c r="G214">
        <v>12300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19"/>
        <v>theater</v>
      </c>
      <c r="R214" t="str">
        <f t="shared" si="20"/>
        <v>plays</v>
      </c>
      <c r="S214" s="7">
        <f t="shared" si="21"/>
        <v>43814.25</v>
      </c>
      <c r="T214" s="7">
        <f t="shared" si="22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f t="shared" si="23"/>
        <v>39.997435299603637</v>
      </c>
      <c r="F215">
        <f t="shared" si="18"/>
        <v>195.16382252559728</v>
      </c>
      <c r="G215">
        <v>171549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19"/>
        <v>music</v>
      </c>
      <c r="R215" t="str">
        <f t="shared" si="20"/>
        <v>indie rock</v>
      </c>
      <c r="S215" s="7">
        <f t="shared" si="21"/>
        <v>40488.208333333336</v>
      </c>
      <c r="T215" s="7">
        <f t="shared" si="22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f t="shared" si="23"/>
        <v>86.812121212121212</v>
      </c>
      <c r="F216">
        <f t="shared" si="18"/>
        <v>1023.1428571428571</v>
      </c>
      <c r="G216">
        <v>14324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19"/>
        <v>music</v>
      </c>
      <c r="R216" t="str">
        <f t="shared" si="20"/>
        <v>rock</v>
      </c>
      <c r="S216" s="7">
        <f t="shared" si="21"/>
        <v>40409.208333333336</v>
      </c>
      <c r="T216" s="7">
        <f t="shared" si="22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f t="shared" si="23"/>
        <v>42.125874125874127</v>
      </c>
      <c r="F217">
        <f t="shared" si="18"/>
        <v>3.841836734693878</v>
      </c>
      <c r="G217">
        <v>6024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19"/>
        <v>theater</v>
      </c>
      <c r="R217" t="str">
        <f t="shared" si="20"/>
        <v>plays</v>
      </c>
      <c r="S217" s="7">
        <f t="shared" si="21"/>
        <v>43509.25</v>
      </c>
      <c r="T217" s="7">
        <f t="shared" si="22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f t="shared" si="23"/>
        <v>103.97851239669421</v>
      </c>
      <c r="F218">
        <f t="shared" si="18"/>
        <v>155.07066557107643</v>
      </c>
      <c r="G218">
        <v>188721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19"/>
        <v>theater</v>
      </c>
      <c r="R218" t="str">
        <f t="shared" si="20"/>
        <v>plays</v>
      </c>
      <c r="S218" s="7">
        <f t="shared" si="21"/>
        <v>40869.25</v>
      </c>
      <c r="T218" s="7">
        <f t="shared" si="22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f t="shared" si="23"/>
        <v>62.003211991434689</v>
      </c>
      <c r="F219">
        <f t="shared" si="18"/>
        <v>44.753477588871718</v>
      </c>
      <c r="G219">
        <v>57911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19"/>
        <v>film &amp; video</v>
      </c>
      <c r="R219" t="str">
        <f t="shared" si="20"/>
        <v>science fiction</v>
      </c>
      <c r="S219" s="7">
        <f t="shared" si="21"/>
        <v>43583.208333333328</v>
      </c>
      <c r="T219" s="7">
        <f t="shared" si="22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f t="shared" si="23"/>
        <v>31.005037783375315</v>
      </c>
      <c r="F220">
        <f t="shared" si="18"/>
        <v>215.94736842105263</v>
      </c>
      <c r="G220">
        <v>12309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19"/>
        <v>film &amp; video</v>
      </c>
      <c r="R220" t="str">
        <f t="shared" si="20"/>
        <v>shorts</v>
      </c>
      <c r="S220" s="7">
        <f t="shared" si="21"/>
        <v>40858.25</v>
      </c>
      <c r="T220" s="7">
        <f t="shared" si="22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f t="shared" si="23"/>
        <v>89.991552956465242</v>
      </c>
      <c r="F221">
        <f t="shared" si="18"/>
        <v>332.12709832134288</v>
      </c>
      <c r="G221">
        <v>138497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19"/>
        <v>film &amp; video</v>
      </c>
      <c r="R221" t="str">
        <f t="shared" si="20"/>
        <v>animation</v>
      </c>
      <c r="S221" s="7">
        <f t="shared" si="21"/>
        <v>41137.208333333336</v>
      </c>
      <c r="T221" s="7">
        <f t="shared" si="22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f t="shared" si="23"/>
        <v>39.235294117647058</v>
      </c>
      <c r="F222">
        <f t="shared" si="18"/>
        <v>8.4430379746835449</v>
      </c>
      <c r="G222">
        <v>667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19"/>
        <v>theater</v>
      </c>
      <c r="R222" t="str">
        <f t="shared" si="20"/>
        <v>plays</v>
      </c>
      <c r="S222" s="7">
        <f t="shared" si="21"/>
        <v>40725.208333333336</v>
      </c>
      <c r="T222" s="7">
        <f t="shared" si="22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f t="shared" si="23"/>
        <v>54.993116108306566</v>
      </c>
      <c r="F223">
        <f t="shared" si="18"/>
        <v>98.625514403292186</v>
      </c>
      <c r="G223">
        <v>119830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19"/>
        <v>food</v>
      </c>
      <c r="R223" t="str">
        <f t="shared" si="20"/>
        <v>food trucks</v>
      </c>
      <c r="S223" s="7">
        <f t="shared" si="21"/>
        <v>41081.208333333336</v>
      </c>
      <c r="T223" s="7">
        <f t="shared" si="22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f t="shared" si="23"/>
        <v>47.992753623188406</v>
      </c>
      <c r="F224">
        <f t="shared" si="18"/>
        <v>137.97916666666669</v>
      </c>
      <c r="G224">
        <v>6623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19"/>
        <v>photography</v>
      </c>
      <c r="R224" t="str">
        <f t="shared" si="20"/>
        <v>photography books</v>
      </c>
      <c r="S224" s="7">
        <f t="shared" si="21"/>
        <v>41914.208333333336</v>
      </c>
      <c r="T224" s="7">
        <f t="shared" si="22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f t="shared" si="23"/>
        <v>87.966702470461868</v>
      </c>
      <c r="F225">
        <f t="shared" si="18"/>
        <v>93.81099656357388</v>
      </c>
      <c r="G225">
        <v>81897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19"/>
        <v>theater</v>
      </c>
      <c r="R225" t="str">
        <f t="shared" si="20"/>
        <v>plays</v>
      </c>
      <c r="S225" s="7">
        <f t="shared" si="21"/>
        <v>42445.208333333328</v>
      </c>
      <c r="T225" s="7">
        <f t="shared" si="22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f t="shared" si="23"/>
        <v>51.999165275459099</v>
      </c>
      <c r="F226">
        <f t="shared" si="18"/>
        <v>403.63930885529157</v>
      </c>
      <c r="G226">
        <v>186885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19"/>
        <v>film &amp; video</v>
      </c>
      <c r="R226" t="str">
        <f t="shared" si="20"/>
        <v>science fiction</v>
      </c>
      <c r="S226" s="7">
        <f t="shared" si="21"/>
        <v>41906.208333333336</v>
      </c>
      <c r="T226" s="7">
        <f t="shared" si="22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f t="shared" si="23"/>
        <v>29.999659863945578</v>
      </c>
      <c r="F227">
        <f t="shared" si="18"/>
        <v>260.1740412979351</v>
      </c>
      <c r="G227">
        <v>176398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19"/>
        <v>music</v>
      </c>
      <c r="R227" t="str">
        <f t="shared" si="20"/>
        <v>rock</v>
      </c>
      <c r="S227" s="7">
        <f t="shared" si="21"/>
        <v>41762.208333333336</v>
      </c>
      <c r="T227" s="7">
        <f t="shared" si="22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f t="shared" si="23"/>
        <v>98.205357142857139</v>
      </c>
      <c r="F228">
        <f t="shared" si="18"/>
        <v>366.63333333333333</v>
      </c>
      <c r="G228">
        <v>10999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19"/>
        <v>photography</v>
      </c>
      <c r="R228" t="str">
        <f t="shared" si="20"/>
        <v>photography books</v>
      </c>
      <c r="S228" s="7">
        <f t="shared" si="21"/>
        <v>40276.208333333336</v>
      </c>
      <c r="T228" s="7">
        <f t="shared" si="22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f t="shared" si="23"/>
        <v>108.96182396606575</v>
      </c>
      <c r="F229">
        <f t="shared" si="18"/>
        <v>168.72085385878489</v>
      </c>
      <c r="G229">
        <v>102751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19"/>
        <v>games</v>
      </c>
      <c r="R229" t="str">
        <f t="shared" si="20"/>
        <v>mobile games</v>
      </c>
      <c r="S229" s="7">
        <f t="shared" si="21"/>
        <v>42139.208333333328</v>
      </c>
      <c r="T229" s="7">
        <f t="shared" si="22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f t="shared" si="23"/>
        <v>66.998379254457049</v>
      </c>
      <c r="F230">
        <f t="shared" si="18"/>
        <v>119.90717911530093</v>
      </c>
      <c r="G230">
        <v>165352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19"/>
        <v>film &amp; video</v>
      </c>
      <c r="R230" t="str">
        <f t="shared" si="20"/>
        <v>animation</v>
      </c>
      <c r="S230" s="7">
        <f t="shared" si="21"/>
        <v>42613.208333333328</v>
      </c>
      <c r="T230" s="7">
        <f t="shared" si="22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f t="shared" si="23"/>
        <v>64.99333594668758</v>
      </c>
      <c r="F231">
        <f t="shared" si="18"/>
        <v>193.68925233644859</v>
      </c>
      <c r="G231">
        <v>165798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19"/>
        <v>games</v>
      </c>
      <c r="R231" t="str">
        <f t="shared" si="20"/>
        <v>mobile games</v>
      </c>
      <c r="S231" s="7">
        <f t="shared" si="21"/>
        <v>42887.208333333328</v>
      </c>
      <c r="T231" s="7">
        <f t="shared" si="22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f t="shared" si="23"/>
        <v>99.841584158415841</v>
      </c>
      <c r="F232">
        <f t="shared" si="18"/>
        <v>420.16666666666669</v>
      </c>
      <c r="G232">
        <v>10084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19"/>
        <v>games</v>
      </c>
      <c r="R232" t="str">
        <f t="shared" si="20"/>
        <v>video games</v>
      </c>
      <c r="S232" s="7">
        <f t="shared" si="21"/>
        <v>43805.25</v>
      </c>
      <c r="T232" s="7">
        <f t="shared" si="22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f t="shared" si="23"/>
        <v>82.432835820895519</v>
      </c>
      <c r="F233">
        <f t="shared" si="18"/>
        <v>76.708333333333329</v>
      </c>
      <c r="G233">
        <v>5523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19"/>
        <v>theater</v>
      </c>
      <c r="R233" t="str">
        <f t="shared" si="20"/>
        <v>plays</v>
      </c>
      <c r="S233" s="7">
        <f t="shared" si="21"/>
        <v>41415.208333333336</v>
      </c>
      <c r="T233" s="7">
        <f t="shared" si="22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f t="shared" si="23"/>
        <v>63.293478260869563</v>
      </c>
      <c r="F234">
        <f t="shared" si="18"/>
        <v>171.26470588235293</v>
      </c>
      <c r="G234">
        <v>5823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19"/>
        <v>theater</v>
      </c>
      <c r="R234" t="str">
        <f t="shared" si="20"/>
        <v>plays</v>
      </c>
      <c r="S234" s="7">
        <f t="shared" si="21"/>
        <v>42576.208333333328</v>
      </c>
      <c r="T234" s="7">
        <f t="shared" si="22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f t="shared" si="23"/>
        <v>96.774193548387103</v>
      </c>
      <c r="F235">
        <f t="shared" si="18"/>
        <v>157.89473684210526</v>
      </c>
      <c r="G235">
        <v>6000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19"/>
        <v>film &amp; video</v>
      </c>
      <c r="R235" t="str">
        <f t="shared" si="20"/>
        <v>animation</v>
      </c>
      <c r="S235" s="7">
        <f t="shared" si="21"/>
        <v>40706.208333333336</v>
      </c>
      <c r="T235" s="7">
        <f t="shared" si="22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f t="shared" si="23"/>
        <v>54.906040268456373</v>
      </c>
      <c r="F236">
        <f t="shared" si="18"/>
        <v>109.08</v>
      </c>
      <c r="G236">
        <v>8181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19"/>
        <v>games</v>
      </c>
      <c r="R236" t="str">
        <f t="shared" si="20"/>
        <v>video games</v>
      </c>
      <c r="S236" s="7">
        <f t="shared" si="21"/>
        <v>42969.208333333328</v>
      </c>
      <c r="T236" s="7">
        <f t="shared" si="22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f t="shared" si="23"/>
        <v>39.010869565217391</v>
      </c>
      <c r="F237">
        <f t="shared" si="18"/>
        <v>41.732558139534881</v>
      </c>
      <c r="G237">
        <v>3589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19"/>
        <v>film &amp; video</v>
      </c>
      <c r="R237" t="str">
        <f t="shared" si="20"/>
        <v>animation</v>
      </c>
      <c r="S237" s="7">
        <f t="shared" si="21"/>
        <v>42779.25</v>
      </c>
      <c r="T237" s="7">
        <f t="shared" si="22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f t="shared" si="23"/>
        <v>75.84210526315789</v>
      </c>
      <c r="F238">
        <f t="shared" si="18"/>
        <v>10.944303797468354</v>
      </c>
      <c r="G238">
        <v>4323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19"/>
        <v>music</v>
      </c>
      <c r="R238" t="str">
        <f t="shared" si="20"/>
        <v>rock</v>
      </c>
      <c r="S238" s="7">
        <f t="shared" si="21"/>
        <v>43641.208333333328</v>
      </c>
      <c r="T238" s="7">
        <f t="shared" si="22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f t="shared" si="23"/>
        <v>45.051671732522799</v>
      </c>
      <c r="F239">
        <f t="shared" si="18"/>
        <v>159.3763440860215</v>
      </c>
      <c r="G239">
        <v>14822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19"/>
        <v>film &amp; video</v>
      </c>
      <c r="R239" t="str">
        <f t="shared" si="20"/>
        <v>animation</v>
      </c>
      <c r="S239" s="7">
        <f t="shared" si="21"/>
        <v>41754.208333333336</v>
      </c>
      <c r="T239" s="7">
        <f t="shared" si="22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f t="shared" si="23"/>
        <v>104.51546391752578</v>
      </c>
      <c r="F240">
        <f t="shared" si="18"/>
        <v>422.41666666666669</v>
      </c>
      <c r="G240">
        <v>10138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19"/>
        <v>theater</v>
      </c>
      <c r="R240" t="str">
        <f t="shared" si="20"/>
        <v>plays</v>
      </c>
      <c r="S240" s="7">
        <f t="shared" si="21"/>
        <v>43083.25</v>
      </c>
      <c r="T240" s="7">
        <f t="shared" si="22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f t="shared" si="23"/>
        <v>76.268292682926827</v>
      </c>
      <c r="F241">
        <f t="shared" si="18"/>
        <v>97.71875</v>
      </c>
      <c r="G241">
        <v>3127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19"/>
        <v>technology</v>
      </c>
      <c r="R241" t="str">
        <f t="shared" si="20"/>
        <v>wearables</v>
      </c>
      <c r="S241" s="7">
        <f t="shared" si="21"/>
        <v>42245.208333333328</v>
      </c>
      <c r="T241" s="7">
        <f t="shared" si="22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f t="shared" si="23"/>
        <v>69.015695067264573</v>
      </c>
      <c r="F242">
        <f t="shared" si="18"/>
        <v>418.78911564625849</v>
      </c>
      <c r="G242">
        <v>123124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19"/>
        <v>theater</v>
      </c>
      <c r="R242" t="str">
        <f t="shared" si="20"/>
        <v>plays</v>
      </c>
      <c r="S242" s="7">
        <f t="shared" si="21"/>
        <v>40396.208333333336</v>
      </c>
      <c r="T242" s="7">
        <f t="shared" si="22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f t="shared" si="23"/>
        <v>101.97684085510689</v>
      </c>
      <c r="F243">
        <f t="shared" si="18"/>
        <v>101.91632047477745</v>
      </c>
      <c r="G243">
        <v>171729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19"/>
        <v>publishing</v>
      </c>
      <c r="R243" t="str">
        <f t="shared" si="20"/>
        <v>nonfiction</v>
      </c>
      <c r="S243" s="7">
        <f t="shared" si="21"/>
        <v>41742.208333333336</v>
      </c>
      <c r="T243" s="7">
        <f t="shared" si="22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f t="shared" si="23"/>
        <v>42.915999999999997</v>
      </c>
      <c r="F244">
        <f t="shared" si="18"/>
        <v>127.72619047619047</v>
      </c>
      <c r="G244">
        <v>10729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19"/>
        <v>music</v>
      </c>
      <c r="R244" t="str">
        <f t="shared" si="20"/>
        <v>rock</v>
      </c>
      <c r="S244" s="7">
        <f t="shared" si="21"/>
        <v>42865.208333333328</v>
      </c>
      <c r="T244" s="7">
        <f t="shared" si="22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f t="shared" si="23"/>
        <v>43.025210084033617</v>
      </c>
      <c r="F245">
        <f t="shared" si="18"/>
        <v>445.21739130434781</v>
      </c>
      <c r="G245">
        <v>10240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19"/>
        <v>theater</v>
      </c>
      <c r="R245" t="str">
        <f t="shared" si="20"/>
        <v>plays</v>
      </c>
      <c r="S245" s="7">
        <f t="shared" si="21"/>
        <v>43163.25</v>
      </c>
      <c r="T245" s="7">
        <f t="shared" si="22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f t="shared" si="23"/>
        <v>75.245283018867923</v>
      </c>
      <c r="F246">
        <f t="shared" si="18"/>
        <v>569.71428571428578</v>
      </c>
      <c r="G246">
        <v>3988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19"/>
        <v>theater</v>
      </c>
      <c r="R246" t="str">
        <f t="shared" si="20"/>
        <v>plays</v>
      </c>
      <c r="S246" s="7">
        <f t="shared" si="21"/>
        <v>41834.208333333336</v>
      </c>
      <c r="T246" s="7">
        <f t="shared" si="22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f t="shared" si="23"/>
        <v>69.023364485981304</v>
      </c>
      <c r="F247">
        <f t="shared" si="18"/>
        <v>509.34482758620686</v>
      </c>
      <c r="G247">
        <v>14771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19"/>
        <v>theater</v>
      </c>
      <c r="R247" t="str">
        <f t="shared" si="20"/>
        <v>plays</v>
      </c>
      <c r="S247" s="7">
        <f t="shared" si="21"/>
        <v>41736.208333333336</v>
      </c>
      <c r="T247" s="7">
        <f t="shared" si="22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f t="shared" si="23"/>
        <v>65.986486486486484</v>
      </c>
      <c r="F248">
        <f t="shared" si="18"/>
        <v>325.5333333333333</v>
      </c>
      <c r="G248">
        <v>14649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19"/>
        <v>technology</v>
      </c>
      <c r="R248" t="str">
        <f t="shared" si="20"/>
        <v>web</v>
      </c>
      <c r="S248" s="7">
        <f t="shared" si="21"/>
        <v>41491.208333333336</v>
      </c>
      <c r="T248" s="7">
        <f t="shared" si="22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f t="shared" si="23"/>
        <v>98.013800424628457</v>
      </c>
      <c r="F249">
        <f t="shared" si="18"/>
        <v>932.61616161616166</v>
      </c>
      <c r="G249">
        <v>184658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19"/>
        <v>publishing</v>
      </c>
      <c r="R249" t="str">
        <f t="shared" si="20"/>
        <v>fiction</v>
      </c>
      <c r="S249" s="7">
        <f t="shared" si="21"/>
        <v>42726.25</v>
      </c>
      <c r="T249" s="7">
        <f t="shared" si="22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f t="shared" si="23"/>
        <v>60.105504587155963</v>
      </c>
      <c r="F250">
        <f t="shared" si="18"/>
        <v>211.33870967741933</v>
      </c>
      <c r="G250">
        <v>13103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19"/>
        <v>games</v>
      </c>
      <c r="R250" t="str">
        <f t="shared" si="20"/>
        <v>mobile games</v>
      </c>
      <c r="S250" s="7">
        <f t="shared" si="21"/>
        <v>42004.25</v>
      </c>
      <c r="T250" s="7">
        <f t="shared" si="22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f t="shared" si="23"/>
        <v>26.000773395204948</v>
      </c>
      <c r="F251">
        <f t="shared" si="18"/>
        <v>273.32520325203251</v>
      </c>
      <c r="G251">
        <v>168095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19"/>
        <v>publishing</v>
      </c>
      <c r="R251" t="str">
        <f t="shared" si="20"/>
        <v>translations</v>
      </c>
      <c r="S251" s="7">
        <f t="shared" si="21"/>
        <v>42006.25</v>
      </c>
      <c r="T251" s="7">
        <f t="shared" si="22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f t="shared" si="23"/>
        <v>3</v>
      </c>
      <c r="F252">
        <f t="shared" si="18"/>
        <v>3</v>
      </c>
      <c r="G252"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19"/>
        <v>music</v>
      </c>
      <c r="R252" t="str">
        <f t="shared" si="20"/>
        <v>rock</v>
      </c>
      <c r="S252" s="7">
        <f t="shared" si="21"/>
        <v>40203.25</v>
      </c>
      <c r="T252" s="7">
        <f t="shared" si="22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f t="shared" si="23"/>
        <v>38.019801980198018</v>
      </c>
      <c r="F253">
        <f t="shared" si="18"/>
        <v>54.084507042253513</v>
      </c>
      <c r="G253">
        <v>3840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19"/>
        <v>theater</v>
      </c>
      <c r="R253" t="str">
        <f t="shared" si="20"/>
        <v>plays</v>
      </c>
      <c r="S253" s="7">
        <f t="shared" si="21"/>
        <v>41252.25</v>
      </c>
      <c r="T253" s="7">
        <f t="shared" si="22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f t="shared" si="23"/>
        <v>106.15254237288136</v>
      </c>
      <c r="F254">
        <f t="shared" si="18"/>
        <v>626.29999999999995</v>
      </c>
      <c r="G254">
        <v>6263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19"/>
        <v>theater</v>
      </c>
      <c r="R254" t="str">
        <f t="shared" si="20"/>
        <v>plays</v>
      </c>
      <c r="S254" s="7">
        <f t="shared" si="21"/>
        <v>41572.208333333336</v>
      </c>
      <c r="T254" s="7">
        <f t="shared" si="22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f t="shared" si="23"/>
        <v>81.019475655430711</v>
      </c>
      <c r="F255">
        <f t="shared" si="18"/>
        <v>89.021399176954731</v>
      </c>
      <c r="G255">
        <v>108161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19"/>
        <v>film &amp; video</v>
      </c>
      <c r="R255" t="str">
        <f t="shared" si="20"/>
        <v>drama</v>
      </c>
      <c r="S255" s="7">
        <f t="shared" si="21"/>
        <v>40641.208333333336</v>
      </c>
      <c r="T255" s="7">
        <f t="shared" si="22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f t="shared" si="23"/>
        <v>96.647727272727266</v>
      </c>
      <c r="F256">
        <f t="shared" si="18"/>
        <v>184.89130434782609</v>
      </c>
      <c r="G256">
        <v>8505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19"/>
        <v>publishing</v>
      </c>
      <c r="R256" t="str">
        <f t="shared" si="20"/>
        <v>nonfiction</v>
      </c>
      <c r="S256" s="7">
        <f t="shared" si="21"/>
        <v>42787.25</v>
      </c>
      <c r="T256" s="7">
        <f t="shared" si="22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f t="shared" si="23"/>
        <v>57.003535651149086</v>
      </c>
      <c r="F257">
        <f t="shared" si="18"/>
        <v>120.16770186335404</v>
      </c>
      <c r="G257">
        <v>96735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19"/>
        <v>music</v>
      </c>
      <c r="R257" t="str">
        <f t="shared" si="20"/>
        <v>rock</v>
      </c>
      <c r="S257" s="7">
        <f t="shared" si="21"/>
        <v>40590.25</v>
      </c>
      <c r="T257" s="7">
        <f t="shared" si="22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f t="shared" si="23"/>
        <v>63.93333333333333</v>
      </c>
      <c r="F258">
        <f t="shared" si="18"/>
        <v>23.390243902439025</v>
      </c>
      <c r="G258">
        <v>959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19"/>
        <v>music</v>
      </c>
      <c r="R258" t="str">
        <f t="shared" si="20"/>
        <v>rock</v>
      </c>
      <c r="S258" s="7">
        <f t="shared" si="21"/>
        <v>42393.25</v>
      </c>
      <c r="T258" s="7">
        <f t="shared" si="22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f t="shared" si="23"/>
        <v>90.456521739130437</v>
      </c>
      <c r="F259">
        <f t="shared" ref="F259:F322" si="24">G259/D259*100</f>
        <v>146</v>
      </c>
      <c r="G259">
        <v>8322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5">LEFT(P259, FIND("/", P259) - 1)</f>
        <v>theater</v>
      </c>
      <c r="R259" t="str">
        <f t="shared" ref="R259:R322" si="26">MID(P259, FIND("/", P259) + 1, LEN(P259) - FIND("/", P259))</f>
        <v>plays</v>
      </c>
      <c r="S259" s="7">
        <f t="shared" ref="S259:S322" si="27">DATE(1970,1,1) + L259/86400</f>
        <v>41338.25</v>
      </c>
      <c r="T259" s="7">
        <f t="shared" ref="T259:T322" si="28">DATE(1970,1,1) + M259/86400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f t="shared" ref="E260:E323" si="29">AVERAGE(G260/I260)</f>
        <v>72.172043010752688</v>
      </c>
      <c r="F260">
        <f t="shared" si="24"/>
        <v>268.48</v>
      </c>
      <c r="G260">
        <v>13424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5"/>
        <v>theater</v>
      </c>
      <c r="R260" t="str">
        <f t="shared" si="26"/>
        <v>plays</v>
      </c>
      <c r="S260" s="7">
        <f t="shared" si="27"/>
        <v>42712.25</v>
      </c>
      <c r="T260" s="7">
        <f t="shared" si="2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f t="shared" si="29"/>
        <v>77.934782608695656</v>
      </c>
      <c r="F261">
        <f t="shared" si="24"/>
        <v>597.5</v>
      </c>
      <c r="G261">
        <v>10755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5"/>
        <v>photography</v>
      </c>
      <c r="R261" t="str">
        <f t="shared" si="26"/>
        <v>photography books</v>
      </c>
      <c r="S261" s="7">
        <f t="shared" si="27"/>
        <v>41251.25</v>
      </c>
      <c r="T261" s="7">
        <f t="shared" si="2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f t="shared" si="29"/>
        <v>38.065134099616856</v>
      </c>
      <c r="F262">
        <f t="shared" si="24"/>
        <v>157.69841269841268</v>
      </c>
      <c r="G262">
        <v>9935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5"/>
        <v>music</v>
      </c>
      <c r="R262" t="str">
        <f t="shared" si="26"/>
        <v>rock</v>
      </c>
      <c r="S262" s="7">
        <f t="shared" si="27"/>
        <v>41180.208333333336</v>
      </c>
      <c r="T262" s="7">
        <f t="shared" si="2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f t="shared" si="29"/>
        <v>57.936123348017624</v>
      </c>
      <c r="F263">
        <f t="shared" si="24"/>
        <v>31.201660735468568</v>
      </c>
      <c r="G263">
        <v>26303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5"/>
        <v>music</v>
      </c>
      <c r="R263" t="str">
        <f t="shared" si="26"/>
        <v>rock</v>
      </c>
      <c r="S263" s="7">
        <f t="shared" si="27"/>
        <v>40415.208333333336</v>
      </c>
      <c r="T263" s="7">
        <f t="shared" si="2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f t="shared" si="29"/>
        <v>49.794392523364486</v>
      </c>
      <c r="F264">
        <f t="shared" si="24"/>
        <v>313.41176470588238</v>
      </c>
      <c r="G264">
        <v>5328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5"/>
        <v>music</v>
      </c>
      <c r="R264" t="str">
        <f t="shared" si="26"/>
        <v>indie rock</v>
      </c>
      <c r="S264" s="7">
        <f t="shared" si="27"/>
        <v>40638.208333333336</v>
      </c>
      <c r="T264" s="7">
        <f t="shared" si="2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f t="shared" si="29"/>
        <v>54.050251256281406</v>
      </c>
      <c r="F265">
        <f t="shared" si="24"/>
        <v>370.89655172413791</v>
      </c>
      <c r="G265">
        <v>10756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5"/>
        <v>photography</v>
      </c>
      <c r="R265" t="str">
        <f t="shared" si="26"/>
        <v>photography books</v>
      </c>
      <c r="S265" s="7">
        <f t="shared" si="27"/>
        <v>40187.25</v>
      </c>
      <c r="T265" s="7">
        <f t="shared" si="2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f t="shared" si="29"/>
        <v>30.002721335268504</v>
      </c>
      <c r="F266">
        <f t="shared" si="24"/>
        <v>362.66447368421052</v>
      </c>
      <c r="G266">
        <v>165375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5"/>
        <v>theater</v>
      </c>
      <c r="R266" t="str">
        <f t="shared" si="26"/>
        <v>plays</v>
      </c>
      <c r="S266" s="7">
        <f t="shared" si="27"/>
        <v>41317.25</v>
      </c>
      <c r="T266" s="7">
        <f t="shared" si="2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f t="shared" si="29"/>
        <v>70.127906976744185</v>
      </c>
      <c r="F267">
        <f t="shared" si="24"/>
        <v>123.08163265306122</v>
      </c>
      <c r="G267">
        <v>6031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5"/>
        <v>theater</v>
      </c>
      <c r="R267" t="str">
        <f t="shared" si="26"/>
        <v>plays</v>
      </c>
      <c r="S267" s="7">
        <f t="shared" si="27"/>
        <v>42372.25</v>
      </c>
      <c r="T267" s="7">
        <f t="shared" si="2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f t="shared" si="29"/>
        <v>26.996228786926462</v>
      </c>
      <c r="F268">
        <f t="shared" si="24"/>
        <v>76.766756032171585</v>
      </c>
      <c r="G268">
        <v>85902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5"/>
        <v>music</v>
      </c>
      <c r="R268" t="str">
        <f t="shared" si="26"/>
        <v>jazz</v>
      </c>
      <c r="S268" s="7">
        <f t="shared" si="27"/>
        <v>41950.25</v>
      </c>
      <c r="T268" s="7">
        <f t="shared" si="2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f t="shared" si="29"/>
        <v>51.990606936416185</v>
      </c>
      <c r="F269">
        <f t="shared" si="24"/>
        <v>233.62012987012989</v>
      </c>
      <c r="G269">
        <v>143910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5"/>
        <v>theater</v>
      </c>
      <c r="R269" t="str">
        <f t="shared" si="26"/>
        <v>plays</v>
      </c>
      <c r="S269" s="7">
        <f t="shared" si="27"/>
        <v>41206.208333333336</v>
      </c>
      <c r="T269" s="7">
        <f t="shared" si="2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f t="shared" si="29"/>
        <v>56.416666666666664</v>
      </c>
      <c r="F270">
        <f t="shared" si="24"/>
        <v>180.53333333333333</v>
      </c>
      <c r="G270">
        <v>2708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5"/>
        <v>film &amp; video</v>
      </c>
      <c r="R270" t="str">
        <f t="shared" si="26"/>
        <v>documentary</v>
      </c>
      <c r="S270" s="7">
        <f t="shared" si="27"/>
        <v>41186.208333333336</v>
      </c>
      <c r="T270" s="7">
        <f t="shared" si="2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f t="shared" si="29"/>
        <v>101.63218390804597</v>
      </c>
      <c r="F271">
        <f t="shared" si="24"/>
        <v>252.62857142857143</v>
      </c>
      <c r="G271">
        <v>8842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5"/>
        <v>film &amp; video</v>
      </c>
      <c r="R271" t="str">
        <f t="shared" si="26"/>
        <v>television</v>
      </c>
      <c r="S271" s="7">
        <f t="shared" si="27"/>
        <v>43496.25</v>
      </c>
      <c r="T271" s="7">
        <f t="shared" si="2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f t="shared" si="29"/>
        <v>25.005291005291006</v>
      </c>
      <c r="F272">
        <f t="shared" si="24"/>
        <v>27.176538240368025</v>
      </c>
      <c r="G272">
        <v>47260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5"/>
        <v>games</v>
      </c>
      <c r="R272" t="str">
        <f t="shared" si="26"/>
        <v>video games</v>
      </c>
      <c r="S272" s="7">
        <f t="shared" si="27"/>
        <v>40514.25</v>
      </c>
      <c r="T272" s="7">
        <f t="shared" si="2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f t="shared" si="29"/>
        <v>32.016393442622949</v>
      </c>
      <c r="F273">
        <f t="shared" si="24"/>
        <v>1.2706571242680547</v>
      </c>
      <c r="G273">
        <v>1953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5"/>
        <v>photography</v>
      </c>
      <c r="R273" t="str">
        <f t="shared" si="26"/>
        <v>photography books</v>
      </c>
      <c r="S273" s="7">
        <f t="shared" si="27"/>
        <v>42345.25</v>
      </c>
      <c r="T273" s="7">
        <f t="shared" si="2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f t="shared" si="29"/>
        <v>82.021647307286173</v>
      </c>
      <c r="F274">
        <f t="shared" si="24"/>
        <v>304.0097847358121</v>
      </c>
      <c r="G274">
        <v>155349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5"/>
        <v>theater</v>
      </c>
      <c r="R274" t="str">
        <f t="shared" si="26"/>
        <v>plays</v>
      </c>
      <c r="S274" s="7">
        <f t="shared" si="27"/>
        <v>43656.208333333328</v>
      </c>
      <c r="T274" s="7">
        <f t="shared" si="2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f t="shared" si="29"/>
        <v>37.957446808510639</v>
      </c>
      <c r="F275">
        <f t="shared" si="24"/>
        <v>137.23076923076923</v>
      </c>
      <c r="G275">
        <v>10704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5"/>
        <v>theater</v>
      </c>
      <c r="R275" t="str">
        <f t="shared" si="26"/>
        <v>plays</v>
      </c>
      <c r="S275" s="7">
        <f t="shared" si="27"/>
        <v>42995.208333333328</v>
      </c>
      <c r="T275" s="7">
        <f t="shared" si="2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f t="shared" si="29"/>
        <v>51.533333333333331</v>
      </c>
      <c r="F276">
        <f t="shared" si="24"/>
        <v>32.208333333333336</v>
      </c>
      <c r="G276">
        <v>773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5"/>
        <v>theater</v>
      </c>
      <c r="R276" t="str">
        <f t="shared" si="26"/>
        <v>plays</v>
      </c>
      <c r="S276" s="7">
        <f t="shared" si="27"/>
        <v>43045.25</v>
      </c>
      <c r="T276" s="7">
        <f t="shared" si="2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f t="shared" si="29"/>
        <v>81.198275862068968</v>
      </c>
      <c r="F277">
        <f t="shared" si="24"/>
        <v>241.51282051282053</v>
      </c>
      <c r="G277">
        <v>9419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5"/>
        <v>publishing</v>
      </c>
      <c r="R277" t="str">
        <f t="shared" si="26"/>
        <v>translations</v>
      </c>
      <c r="S277" s="7">
        <f t="shared" si="27"/>
        <v>43561.208333333328</v>
      </c>
      <c r="T277" s="7">
        <f t="shared" si="2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f t="shared" si="29"/>
        <v>40.030075187969928</v>
      </c>
      <c r="F278">
        <f t="shared" si="24"/>
        <v>96.8</v>
      </c>
      <c r="G278">
        <v>5324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5"/>
        <v>games</v>
      </c>
      <c r="R278" t="str">
        <f t="shared" si="26"/>
        <v>video games</v>
      </c>
      <c r="S278" s="7">
        <f t="shared" si="27"/>
        <v>41018.208333333336</v>
      </c>
      <c r="T278" s="7">
        <f t="shared" si="2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f t="shared" si="29"/>
        <v>89.939759036144579</v>
      </c>
      <c r="F279">
        <f t="shared" si="24"/>
        <v>1066.4285714285716</v>
      </c>
      <c r="G279">
        <v>7465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5"/>
        <v>theater</v>
      </c>
      <c r="R279" t="str">
        <f t="shared" si="26"/>
        <v>plays</v>
      </c>
      <c r="S279" s="7">
        <f t="shared" si="27"/>
        <v>40378.208333333336</v>
      </c>
      <c r="T279" s="7">
        <f t="shared" si="2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f t="shared" si="29"/>
        <v>96.692307692307693</v>
      </c>
      <c r="F280">
        <f t="shared" si="24"/>
        <v>325.88888888888891</v>
      </c>
      <c r="G280">
        <v>8799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5"/>
        <v>technology</v>
      </c>
      <c r="R280" t="str">
        <f t="shared" si="26"/>
        <v>web</v>
      </c>
      <c r="S280" s="7">
        <f t="shared" si="27"/>
        <v>41239.25</v>
      </c>
      <c r="T280" s="7">
        <f t="shared" si="2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f t="shared" si="29"/>
        <v>25.010989010989011</v>
      </c>
      <c r="F281">
        <f t="shared" si="24"/>
        <v>170.70000000000002</v>
      </c>
      <c r="G281">
        <v>13656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5"/>
        <v>theater</v>
      </c>
      <c r="R281" t="str">
        <f t="shared" si="26"/>
        <v>plays</v>
      </c>
      <c r="S281" s="7">
        <f t="shared" si="27"/>
        <v>43346.208333333328</v>
      </c>
      <c r="T281" s="7">
        <f t="shared" si="2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f t="shared" si="29"/>
        <v>36.987277353689571</v>
      </c>
      <c r="F282">
        <f t="shared" si="24"/>
        <v>581.44000000000005</v>
      </c>
      <c r="G282">
        <v>14536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5"/>
        <v>film &amp; video</v>
      </c>
      <c r="R282" t="str">
        <f t="shared" si="26"/>
        <v>animation</v>
      </c>
      <c r="S282" s="7">
        <f t="shared" si="27"/>
        <v>43060.25</v>
      </c>
      <c r="T282" s="7">
        <f t="shared" si="2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f t="shared" si="29"/>
        <v>73.012609117361791</v>
      </c>
      <c r="F283">
        <f t="shared" si="24"/>
        <v>91.520972644376897</v>
      </c>
      <c r="G283">
        <v>150552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5"/>
        <v>theater</v>
      </c>
      <c r="R283" t="str">
        <f t="shared" si="26"/>
        <v>plays</v>
      </c>
      <c r="S283" s="7">
        <f t="shared" si="27"/>
        <v>40979.25</v>
      </c>
      <c r="T283" s="7">
        <f t="shared" si="2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f t="shared" si="29"/>
        <v>68.240601503759393</v>
      </c>
      <c r="F284">
        <f t="shared" si="24"/>
        <v>108.04761904761904</v>
      </c>
      <c r="G284">
        <v>9076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5"/>
        <v>film &amp; video</v>
      </c>
      <c r="R284" t="str">
        <f t="shared" si="26"/>
        <v>television</v>
      </c>
      <c r="S284" s="7">
        <f t="shared" si="27"/>
        <v>42701.25</v>
      </c>
      <c r="T284" s="7">
        <f t="shared" si="2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f t="shared" si="29"/>
        <v>52.310344827586206</v>
      </c>
      <c r="F285">
        <f t="shared" si="24"/>
        <v>18.728395061728396</v>
      </c>
      <c r="G285">
        <v>1517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5"/>
        <v>music</v>
      </c>
      <c r="R285" t="str">
        <f t="shared" si="26"/>
        <v>rock</v>
      </c>
      <c r="S285" s="7">
        <f t="shared" si="27"/>
        <v>42520.208333333328</v>
      </c>
      <c r="T285" s="7">
        <f t="shared" si="2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f t="shared" si="29"/>
        <v>61.765151515151516</v>
      </c>
      <c r="F286">
        <f t="shared" si="24"/>
        <v>83.193877551020407</v>
      </c>
      <c r="G286">
        <v>8153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5"/>
        <v>technology</v>
      </c>
      <c r="R286" t="str">
        <f t="shared" si="26"/>
        <v>web</v>
      </c>
      <c r="S286" s="7">
        <f t="shared" si="27"/>
        <v>41030.208333333336</v>
      </c>
      <c r="T286" s="7">
        <f t="shared" si="2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f t="shared" si="29"/>
        <v>25.027559055118111</v>
      </c>
      <c r="F287">
        <f t="shared" si="24"/>
        <v>706.33333333333337</v>
      </c>
      <c r="G287">
        <v>6357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5"/>
        <v>theater</v>
      </c>
      <c r="R287" t="str">
        <f t="shared" si="26"/>
        <v>plays</v>
      </c>
      <c r="S287" s="7">
        <f t="shared" si="27"/>
        <v>42623.208333333328</v>
      </c>
      <c r="T287" s="7">
        <f t="shared" si="2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f t="shared" si="29"/>
        <v>106.28804347826087</v>
      </c>
      <c r="F288">
        <f t="shared" si="24"/>
        <v>17.446030330062445</v>
      </c>
      <c r="G288">
        <v>19557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5"/>
        <v>theater</v>
      </c>
      <c r="R288" t="str">
        <f t="shared" si="26"/>
        <v>plays</v>
      </c>
      <c r="S288" s="7">
        <f t="shared" si="27"/>
        <v>42697.25</v>
      </c>
      <c r="T288" s="7">
        <f t="shared" si="2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f t="shared" si="29"/>
        <v>75.07386363636364</v>
      </c>
      <c r="F289">
        <f t="shared" si="24"/>
        <v>209.73015873015873</v>
      </c>
      <c r="G289">
        <v>13213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5"/>
        <v>music</v>
      </c>
      <c r="R289" t="str">
        <f t="shared" si="26"/>
        <v>electric music</v>
      </c>
      <c r="S289" s="7">
        <f t="shared" si="27"/>
        <v>42122.208333333328</v>
      </c>
      <c r="T289" s="7">
        <f t="shared" si="2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f t="shared" si="29"/>
        <v>39.970802919708028</v>
      </c>
      <c r="F290">
        <f t="shared" si="24"/>
        <v>97.785714285714292</v>
      </c>
      <c r="G290">
        <v>5476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5"/>
        <v>music</v>
      </c>
      <c r="R290" t="str">
        <f t="shared" si="26"/>
        <v>metal</v>
      </c>
      <c r="S290" s="7">
        <f t="shared" si="27"/>
        <v>40982.208333333336</v>
      </c>
      <c r="T290" s="7">
        <f t="shared" si="2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f t="shared" si="29"/>
        <v>39.982195845697326</v>
      </c>
      <c r="F291">
        <f t="shared" si="24"/>
        <v>1684.25</v>
      </c>
      <c r="G291">
        <v>13474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5"/>
        <v>theater</v>
      </c>
      <c r="R291" t="str">
        <f t="shared" si="26"/>
        <v>plays</v>
      </c>
      <c r="S291" s="7">
        <f t="shared" si="27"/>
        <v>42219.208333333328</v>
      </c>
      <c r="T291" s="7">
        <f t="shared" si="2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f t="shared" si="29"/>
        <v>101.01541850220265</v>
      </c>
      <c r="F292">
        <f t="shared" si="24"/>
        <v>54.402135231316727</v>
      </c>
      <c r="G292">
        <v>91722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5"/>
        <v>film &amp; video</v>
      </c>
      <c r="R292" t="str">
        <f t="shared" si="26"/>
        <v>documentary</v>
      </c>
      <c r="S292" s="7">
        <f t="shared" si="27"/>
        <v>41404.208333333336</v>
      </c>
      <c r="T292" s="7">
        <f t="shared" si="2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f t="shared" si="29"/>
        <v>76.813084112149539</v>
      </c>
      <c r="F293">
        <f t="shared" si="24"/>
        <v>456.61111111111109</v>
      </c>
      <c r="G293">
        <v>8219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5"/>
        <v>technology</v>
      </c>
      <c r="R293" t="str">
        <f t="shared" si="26"/>
        <v>web</v>
      </c>
      <c r="S293" s="7">
        <f t="shared" si="27"/>
        <v>40831.208333333336</v>
      </c>
      <c r="T293" s="7">
        <f t="shared" si="2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f t="shared" si="29"/>
        <v>71.7</v>
      </c>
      <c r="F294">
        <f t="shared" si="24"/>
        <v>9.8219178082191778</v>
      </c>
      <c r="G294">
        <v>717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5"/>
        <v>food</v>
      </c>
      <c r="R294" t="str">
        <f t="shared" si="26"/>
        <v>food trucks</v>
      </c>
      <c r="S294" s="7">
        <f t="shared" si="27"/>
        <v>40984.208333333336</v>
      </c>
      <c r="T294" s="7">
        <f t="shared" si="2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f t="shared" si="29"/>
        <v>33.28125</v>
      </c>
      <c r="F295">
        <f t="shared" si="24"/>
        <v>16.384615384615383</v>
      </c>
      <c r="G295">
        <v>1065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5"/>
        <v>theater</v>
      </c>
      <c r="R295" t="str">
        <f t="shared" si="26"/>
        <v>plays</v>
      </c>
      <c r="S295" s="7">
        <f t="shared" si="27"/>
        <v>40456.208333333336</v>
      </c>
      <c r="T295" s="7">
        <f t="shared" si="2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f t="shared" si="29"/>
        <v>43.923497267759565</v>
      </c>
      <c r="F296">
        <f t="shared" si="24"/>
        <v>1339.6666666666667</v>
      </c>
      <c r="G296">
        <v>8038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5"/>
        <v>theater</v>
      </c>
      <c r="R296" t="str">
        <f t="shared" si="26"/>
        <v>plays</v>
      </c>
      <c r="S296" s="7">
        <f t="shared" si="27"/>
        <v>43399.208333333328</v>
      </c>
      <c r="T296" s="7">
        <f t="shared" si="2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f t="shared" si="29"/>
        <v>36.004712041884815</v>
      </c>
      <c r="F297">
        <f t="shared" si="24"/>
        <v>35.650077760497666</v>
      </c>
      <c r="G297">
        <v>68769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5"/>
        <v>theater</v>
      </c>
      <c r="R297" t="str">
        <f t="shared" si="26"/>
        <v>plays</v>
      </c>
      <c r="S297" s="7">
        <f t="shared" si="27"/>
        <v>41562.208333333336</v>
      </c>
      <c r="T297" s="7">
        <f t="shared" si="2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f t="shared" si="29"/>
        <v>88.21052631578948</v>
      </c>
      <c r="F298">
        <f t="shared" si="24"/>
        <v>54.950819672131146</v>
      </c>
      <c r="G298">
        <v>3352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5"/>
        <v>theater</v>
      </c>
      <c r="R298" t="str">
        <f t="shared" si="26"/>
        <v>plays</v>
      </c>
      <c r="S298" s="7">
        <f t="shared" si="27"/>
        <v>43493.25</v>
      </c>
      <c r="T298" s="7">
        <f t="shared" si="2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f t="shared" si="29"/>
        <v>65.240384615384613</v>
      </c>
      <c r="F299">
        <f t="shared" si="24"/>
        <v>94.236111111111114</v>
      </c>
      <c r="G299">
        <v>6785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5"/>
        <v>theater</v>
      </c>
      <c r="R299" t="str">
        <f t="shared" si="26"/>
        <v>plays</v>
      </c>
      <c r="S299" s="7">
        <f t="shared" si="27"/>
        <v>41653.25</v>
      </c>
      <c r="T299" s="7">
        <f t="shared" si="2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f t="shared" si="29"/>
        <v>69.958333333333329</v>
      </c>
      <c r="F300">
        <f t="shared" si="24"/>
        <v>143.91428571428571</v>
      </c>
      <c r="G300">
        <v>5037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5"/>
        <v>music</v>
      </c>
      <c r="R300" t="str">
        <f t="shared" si="26"/>
        <v>rock</v>
      </c>
      <c r="S300" s="7">
        <f t="shared" si="27"/>
        <v>42426.25</v>
      </c>
      <c r="T300" s="7">
        <f t="shared" si="2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f t="shared" si="29"/>
        <v>39.877551020408163</v>
      </c>
      <c r="F301">
        <f t="shared" si="24"/>
        <v>51.421052631578945</v>
      </c>
      <c r="G301">
        <v>1954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5"/>
        <v>food</v>
      </c>
      <c r="R301" t="str">
        <f t="shared" si="26"/>
        <v>food trucks</v>
      </c>
      <c r="S301" s="7">
        <f t="shared" si="27"/>
        <v>42432.25</v>
      </c>
      <c r="T301" s="7">
        <f t="shared" si="2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f t="shared" si="29"/>
        <v>5</v>
      </c>
      <c r="F302">
        <f t="shared" si="24"/>
        <v>5</v>
      </c>
      <c r="G302"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5"/>
        <v>publishing</v>
      </c>
      <c r="R302" t="str">
        <f t="shared" si="26"/>
        <v>nonfiction</v>
      </c>
      <c r="S302" s="7">
        <f t="shared" si="27"/>
        <v>42977.208333333328</v>
      </c>
      <c r="T302" s="7">
        <f t="shared" si="2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f t="shared" si="29"/>
        <v>41.023728813559323</v>
      </c>
      <c r="F303">
        <f t="shared" si="24"/>
        <v>1344.6666666666667</v>
      </c>
      <c r="G303">
        <v>12102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5"/>
        <v>film &amp; video</v>
      </c>
      <c r="R303" t="str">
        <f t="shared" si="26"/>
        <v>documentary</v>
      </c>
      <c r="S303" s="7">
        <f t="shared" si="27"/>
        <v>42061.25</v>
      </c>
      <c r="T303" s="7">
        <f t="shared" si="2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f t="shared" si="29"/>
        <v>98.914285714285711</v>
      </c>
      <c r="F304">
        <f t="shared" si="24"/>
        <v>31.844940867279899</v>
      </c>
      <c r="G304">
        <v>24234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5"/>
        <v>theater</v>
      </c>
      <c r="R304" t="str">
        <f t="shared" si="26"/>
        <v>plays</v>
      </c>
      <c r="S304" s="7">
        <f t="shared" si="27"/>
        <v>43345.208333333328</v>
      </c>
      <c r="T304" s="7">
        <f t="shared" si="2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f t="shared" si="29"/>
        <v>87.78125</v>
      </c>
      <c r="F305">
        <f t="shared" si="24"/>
        <v>82.617647058823536</v>
      </c>
      <c r="G305">
        <v>2809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5"/>
        <v>music</v>
      </c>
      <c r="R305" t="str">
        <f t="shared" si="26"/>
        <v>indie rock</v>
      </c>
      <c r="S305" s="7">
        <f t="shared" si="27"/>
        <v>42376.25</v>
      </c>
      <c r="T305" s="7">
        <f t="shared" si="2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f t="shared" si="29"/>
        <v>80.767605633802816</v>
      </c>
      <c r="F306">
        <f t="shared" si="24"/>
        <v>546.14285714285722</v>
      </c>
      <c r="G306">
        <v>11469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5"/>
        <v>film &amp; video</v>
      </c>
      <c r="R306" t="str">
        <f t="shared" si="26"/>
        <v>documentary</v>
      </c>
      <c r="S306" s="7">
        <f t="shared" si="27"/>
        <v>42589.208333333328</v>
      </c>
      <c r="T306" s="7">
        <f t="shared" si="2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f t="shared" si="29"/>
        <v>94.28235294117647</v>
      </c>
      <c r="F307">
        <f t="shared" si="24"/>
        <v>286.21428571428572</v>
      </c>
      <c r="G307">
        <v>8014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5"/>
        <v>theater</v>
      </c>
      <c r="R307" t="str">
        <f t="shared" si="26"/>
        <v>plays</v>
      </c>
      <c r="S307" s="7">
        <f t="shared" si="27"/>
        <v>42448.208333333328</v>
      </c>
      <c r="T307" s="7">
        <f t="shared" si="2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f t="shared" si="29"/>
        <v>73.428571428571431</v>
      </c>
      <c r="F308">
        <f t="shared" si="24"/>
        <v>7.9076923076923071</v>
      </c>
      <c r="G308">
        <v>514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5"/>
        <v>theater</v>
      </c>
      <c r="R308" t="str">
        <f t="shared" si="26"/>
        <v>plays</v>
      </c>
      <c r="S308" s="7">
        <f t="shared" si="27"/>
        <v>42930.208333333328</v>
      </c>
      <c r="T308" s="7">
        <f t="shared" si="2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f t="shared" si="29"/>
        <v>65.968133535660087</v>
      </c>
      <c r="F309">
        <f t="shared" si="24"/>
        <v>132.13677811550153</v>
      </c>
      <c r="G309">
        <v>43473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5"/>
        <v>publishing</v>
      </c>
      <c r="R309" t="str">
        <f t="shared" si="26"/>
        <v>fiction</v>
      </c>
      <c r="S309" s="7">
        <f t="shared" si="27"/>
        <v>41066.208333333336</v>
      </c>
      <c r="T309" s="7">
        <f t="shared" si="2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f t="shared" si="29"/>
        <v>109.04109589041096</v>
      </c>
      <c r="F310">
        <f t="shared" si="24"/>
        <v>74.077834179357026</v>
      </c>
      <c r="G310">
        <v>87560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5"/>
        <v>theater</v>
      </c>
      <c r="R310" t="str">
        <f t="shared" si="26"/>
        <v>plays</v>
      </c>
      <c r="S310" s="7">
        <f t="shared" si="27"/>
        <v>40651.208333333336</v>
      </c>
      <c r="T310" s="7">
        <f t="shared" si="2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f t="shared" si="29"/>
        <v>41.16</v>
      </c>
      <c r="F311">
        <f t="shared" si="24"/>
        <v>75.292682926829272</v>
      </c>
      <c r="G311">
        <v>3087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5"/>
        <v>music</v>
      </c>
      <c r="R311" t="str">
        <f t="shared" si="26"/>
        <v>indie rock</v>
      </c>
      <c r="S311" s="7">
        <f t="shared" si="27"/>
        <v>40807.208333333336</v>
      </c>
      <c r="T311" s="7">
        <f t="shared" si="2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f t="shared" si="29"/>
        <v>99.125</v>
      </c>
      <c r="F312">
        <f t="shared" si="24"/>
        <v>20.333333333333332</v>
      </c>
      <c r="G312">
        <v>1586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5"/>
        <v>games</v>
      </c>
      <c r="R312" t="str">
        <f t="shared" si="26"/>
        <v>video games</v>
      </c>
      <c r="S312" s="7">
        <f t="shared" si="27"/>
        <v>40277.208333333336</v>
      </c>
      <c r="T312" s="7">
        <f t="shared" si="2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f t="shared" si="29"/>
        <v>105.88429752066116</v>
      </c>
      <c r="F313">
        <f t="shared" si="24"/>
        <v>203.36507936507937</v>
      </c>
      <c r="G313">
        <v>12812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5"/>
        <v>theater</v>
      </c>
      <c r="R313" t="str">
        <f t="shared" si="26"/>
        <v>plays</v>
      </c>
      <c r="S313" s="7">
        <f t="shared" si="27"/>
        <v>40590.25</v>
      </c>
      <c r="T313" s="7">
        <f t="shared" si="2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f t="shared" si="29"/>
        <v>48.996525921966864</v>
      </c>
      <c r="F314">
        <f t="shared" si="24"/>
        <v>310.2284263959391</v>
      </c>
      <c r="G314">
        <v>183345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5"/>
        <v>theater</v>
      </c>
      <c r="R314" t="str">
        <f t="shared" si="26"/>
        <v>plays</v>
      </c>
      <c r="S314" s="7">
        <f t="shared" si="27"/>
        <v>41572.208333333336</v>
      </c>
      <c r="T314" s="7">
        <f t="shared" si="2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f t="shared" si="29"/>
        <v>39</v>
      </c>
      <c r="F315">
        <f t="shared" si="24"/>
        <v>395.31818181818181</v>
      </c>
      <c r="G315">
        <v>8697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5"/>
        <v>music</v>
      </c>
      <c r="R315" t="str">
        <f t="shared" si="26"/>
        <v>rock</v>
      </c>
      <c r="S315" s="7">
        <f t="shared" si="27"/>
        <v>40966.25</v>
      </c>
      <c r="T315" s="7">
        <f t="shared" si="2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f t="shared" si="29"/>
        <v>31.022556390977442</v>
      </c>
      <c r="F316">
        <f t="shared" si="24"/>
        <v>294.71428571428572</v>
      </c>
      <c r="G316">
        <v>4126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5"/>
        <v>film &amp; video</v>
      </c>
      <c r="R316" t="str">
        <f t="shared" si="26"/>
        <v>documentary</v>
      </c>
      <c r="S316" s="7">
        <f t="shared" si="27"/>
        <v>43536.208333333328</v>
      </c>
      <c r="T316" s="7">
        <f t="shared" si="2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f t="shared" si="29"/>
        <v>103.87096774193549</v>
      </c>
      <c r="F317">
        <f t="shared" si="24"/>
        <v>33.89473684210526</v>
      </c>
      <c r="G317">
        <v>3220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5"/>
        <v>theater</v>
      </c>
      <c r="R317" t="str">
        <f t="shared" si="26"/>
        <v>plays</v>
      </c>
      <c r="S317" s="7">
        <f t="shared" si="27"/>
        <v>41783.208333333336</v>
      </c>
      <c r="T317" s="7">
        <f t="shared" si="2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f t="shared" si="29"/>
        <v>59.268518518518519</v>
      </c>
      <c r="F318">
        <f t="shared" si="24"/>
        <v>66.677083333333329</v>
      </c>
      <c r="G318">
        <v>6401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5"/>
        <v>food</v>
      </c>
      <c r="R318" t="str">
        <f t="shared" si="26"/>
        <v>food trucks</v>
      </c>
      <c r="S318" s="7">
        <f t="shared" si="27"/>
        <v>43788.25</v>
      </c>
      <c r="T318" s="7">
        <f t="shared" si="2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f t="shared" si="29"/>
        <v>42.3</v>
      </c>
      <c r="F319">
        <f t="shared" si="24"/>
        <v>19.227272727272727</v>
      </c>
      <c r="G319">
        <v>1269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5"/>
        <v>theater</v>
      </c>
      <c r="R319" t="str">
        <f t="shared" si="26"/>
        <v>plays</v>
      </c>
      <c r="S319" s="7">
        <f t="shared" si="27"/>
        <v>42869.208333333328</v>
      </c>
      <c r="T319" s="7">
        <f t="shared" si="2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f t="shared" si="29"/>
        <v>53.117647058823529</v>
      </c>
      <c r="F320">
        <f t="shared" si="24"/>
        <v>15.842105263157894</v>
      </c>
      <c r="G320">
        <v>903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5"/>
        <v>music</v>
      </c>
      <c r="R320" t="str">
        <f t="shared" si="26"/>
        <v>rock</v>
      </c>
      <c r="S320" s="7">
        <f t="shared" si="27"/>
        <v>41684.25</v>
      </c>
      <c r="T320" s="7">
        <f t="shared" si="2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f t="shared" si="29"/>
        <v>50.796875</v>
      </c>
      <c r="F321">
        <f t="shared" si="24"/>
        <v>38.702380952380956</v>
      </c>
      <c r="G321">
        <v>3251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5"/>
        <v>technology</v>
      </c>
      <c r="R321" t="str">
        <f t="shared" si="26"/>
        <v>web</v>
      </c>
      <c r="S321" s="7">
        <f t="shared" si="27"/>
        <v>40402.208333333336</v>
      </c>
      <c r="T321" s="7">
        <f t="shared" si="2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f t="shared" si="29"/>
        <v>101.15</v>
      </c>
      <c r="F322">
        <f t="shared" si="24"/>
        <v>9.5876777251184837</v>
      </c>
      <c r="G322">
        <v>8092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5"/>
        <v>publishing</v>
      </c>
      <c r="R322" t="str">
        <f t="shared" si="26"/>
        <v>fiction</v>
      </c>
      <c r="S322" s="7">
        <f t="shared" si="27"/>
        <v>40673.208333333336</v>
      </c>
      <c r="T322" s="7">
        <f t="shared" si="2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f t="shared" si="29"/>
        <v>65.000810372771468</v>
      </c>
      <c r="F323">
        <f t="shared" ref="F323:F386" si="30">G323/D323*100</f>
        <v>94.144366197183089</v>
      </c>
      <c r="G323">
        <v>160422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1">LEFT(P323, FIND("/", P323) - 1)</f>
        <v>film &amp; video</v>
      </c>
      <c r="R323" t="str">
        <f t="shared" ref="R323:R386" si="32">MID(P323, FIND("/", P323) + 1, LEN(P323) - FIND("/", P323))</f>
        <v>shorts</v>
      </c>
      <c r="S323" s="7">
        <f t="shared" ref="S323:S386" si="33">DATE(1970,1,1) + L323/86400</f>
        <v>40634.208333333336</v>
      </c>
      <c r="T323" s="7">
        <f t="shared" ref="T323:T386" si="34">DATE(1970,1,1) + M323/86400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f t="shared" ref="E324:E387" si="35">AVERAGE(G324/I324)</f>
        <v>37.998645510835914</v>
      </c>
      <c r="F324">
        <f t="shared" si="30"/>
        <v>166.56234096692114</v>
      </c>
      <c r="G324">
        <v>196377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1"/>
        <v>theater</v>
      </c>
      <c r="R324" t="str">
        <f t="shared" si="32"/>
        <v>plays</v>
      </c>
      <c r="S324" s="7">
        <f t="shared" si="33"/>
        <v>40507.25</v>
      </c>
      <c r="T324" s="7">
        <f t="shared" si="34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f t="shared" si="35"/>
        <v>82.615384615384613</v>
      </c>
      <c r="F325">
        <f t="shared" si="30"/>
        <v>24.134831460674157</v>
      </c>
      <c r="G325">
        <v>2148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1"/>
        <v>film &amp; video</v>
      </c>
      <c r="R325" t="str">
        <f t="shared" si="32"/>
        <v>documentary</v>
      </c>
      <c r="S325" s="7">
        <f t="shared" si="33"/>
        <v>41725.208333333336</v>
      </c>
      <c r="T325" s="7">
        <f t="shared" si="34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f t="shared" si="35"/>
        <v>37.941368078175898</v>
      </c>
      <c r="F326">
        <f t="shared" si="30"/>
        <v>164.05633802816902</v>
      </c>
      <c r="G326">
        <v>11648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1"/>
        <v>theater</v>
      </c>
      <c r="R326" t="str">
        <f t="shared" si="32"/>
        <v>plays</v>
      </c>
      <c r="S326" s="7">
        <f t="shared" si="33"/>
        <v>42176.208333333328</v>
      </c>
      <c r="T326" s="7">
        <f t="shared" si="34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f t="shared" si="35"/>
        <v>80.780821917808225</v>
      </c>
      <c r="F327">
        <f t="shared" si="30"/>
        <v>90.723076923076931</v>
      </c>
      <c r="G327">
        <v>5897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1"/>
        <v>theater</v>
      </c>
      <c r="R327" t="str">
        <f t="shared" si="32"/>
        <v>plays</v>
      </c>
      <c r="S327" s="7">
        <f t="shared" si="33"/>
        <v>43267.208333333328</v>
      </c>
      <c r="T327" s="7">
        <f t="shared" si="34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f t="shared" si="35"/>
        <v>25.984375</v>
      </c>
      <c r="F328">
        <f t="shared" si="30"/>
        <v>46.194444444444443</v>
      </c>
      <c r="G328">
        <v>3326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1"/>
        <v>film &amp; video</v>
      </c>
      <c r="R328" t="str">
        <f t="shared" si="32"/>
        <v>animation</v>
      </c>
      <c r="S328" s="7">
        <f t="shared" si="33"/>
        <v>42364.25</v>
      </c>
      <c r="T328" s="7">
        <f t="shared" si="34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f t="shared" si="35"/>
        <v>30.363636363636363</v>
      </c>
      <c r="F329">
        <f t="shared" si="30"/>
        <v>38.53846153846154</v>
      </c>
      <c r="G329">
        <v>1002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1"/>
        <v>theater</v>
      </c>
      <c r="R329" t="str">
        <f t="shared" si="32"/>
        <v>plays</v>
      </c>
      <c r="S329" s="7">
        <f t="shared" si="33"/>
        <v>43705.208333333328</v>
      </c>
      <c r="T329" s="7">
        <f t="shared" si="34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f t="shared" si="35"/>
        <v>54.004916018025398</v>
      </c>
      <c r="F330">
        <f t="shared" si="30"/>
        <v>133.56231003039514</v>
      </c>
      <c r="G330">
        <v>131826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1"/>
        <v>music</v>
      </c>
      <c r="R330" t="str">
        <f t="shared" si="32"/>
        <v>rock</v>
      </c>
      <c r="S330" s="7">
        <f t="shared" si="33"/>
        <v>43434.25</v>
      </c>
      <c r="T330" s="7">
        <f t="shared" si="34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f t="shared" si="35"/>
        <v>101.78672985781991</v>
      </c>
      <c r="F331">
        <f t="shared" si="30"/>
        <v>22.896588486140725</v>
      </c>
      <c r="G331">
        <v>21477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1"/>
        <v>games</v>
      </c>
      <c r="R331" t="str">
        <f t="shared" si="32"/>
        <v>video games</v>
      </c>
      <c r="S331" s="7">
        <f t="shared" si="33"/>
        <v>42716.25</v>
      </c>
      <c r="T331" s="7">
        <f t="shared" si="34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f t="shared" si="35"/>
        <v>45.003610108303249</v>
      </c>
      <c r="F332">
        <f t="shared" si="30"/>
        <v>184.95548961424333</v>
      </c>
      <c r="G332">
        <v>62330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1"/>
        <v>film &amp; video</v>
      </c>
      <c r="R332" t="str">
        <f t="shared" si="32"/>
        <v>documentary</v>
      </c>
      <c r="S332" s="7">
        <f t="shared" si="33"/>
        <v>43077.25</v>
      </c>
      <c r="T332" s="7">
        <f t="shared" si="34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f t="shared" si="35"/>
        <v>77.068421052631578</v>
      </c>
      <c r="F333">
        <f t="shared" si="30"/>
        <v>443.72727272727275</v>
      </c>
      <c r="G333">
        <v>14643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1"/>
        <v>food</v>
      </c>
      <c r="R333" t="str">
        <f t="shared" si="32"/>
        <v>food trucks</v>
      </c>
      <c r="S333" s="7">
        <f t="shared" si="33"/>
        <v>40896.25</v>
      </c>
      <c r="T333" s="7">
        <f t="shared" si="34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f t="shared" si="35"/>
        <v>88.076595744680844</v>
      </c>
      <c r="F334">
        <f t="shared" si="30"/>
        <v>199.9806763285024</v>
      </c>
      <c r="G334">
        <v>41396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1"/>
        <v>technology</v>
      </c>
      <c r="R334" t="str">
        <f t="shared" si="32"/>
        <v>wearables</v>
      </c>
      <c r="S334" s="7">
        <f t="shared" si="33"/>
        <v>41361.208333333336</v>
      </c>
      <c r="T334" s="7">
        <f t="shared" si="34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f t="shared" si="35"/>
        <v>47.035573122529641</v>
      </c>
      <c r="F335">
        <f t="shared" si="30"/>
        <v>123.95833333333333</v>
      </c>
      <c r="G335">
        <v>11900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1"/>
        <v>theater</v>
      </c>
      <c r="R335" t="str">
        <f t="shared" si="32"/>
        <v>plays</v>
      </c>
      <c r="S335" s="7">
        <f t="shared" si="33"/>
        <v>43424.25</v>
      </c>
      <c r="T335" s="7">
        <f t="shared" si="34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f t="shared" si="35"/>
        <v>110.99550763701707</v>
      </c>
      <c r="F336">
        <f t="shared" si="30"/>
        <v>186.61329305135951</v>
      </c>
      <c r="G336">
        <v>123538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1"/>
        <v>music</v>
      </c>
      <c r="R336" t="str">
        <f t="shared" si="32"/>
        <v>rock</v>
      </c>
      <c r="S336" s="7">
        <f t="shared" si="33"/>
        <v>43110.25</v>
      </c>
      <c r="T336" s="7">
        <f t="shared" si="34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f t="shared" si="35"/>
        <v>87.003066141042481</v>
      </c>
      <c r="F337">
        <f t="shared" si="30"/>
        <v>114.28538550057536</v>
      </c>
      <c r="G337">
        <v>198628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1"/>
        <v>music</v>
      </c>
      <c r="R337" t="str">
        <f t="shared" si="32"/>
        <v>rock</v>
      </c>
      <c r="S337" s="7">
        <f t="shared" si="33"/>
        <v>43784.25</v>
      </c>
      <c r="T337" s="7">
        <f t="shared" si="34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f t="shared" si="35"/>
        <v>63.994402985074629</v>
      </c>
      <c r="F338">
        <f t="shared" si="30"/>
        <v>97.032531824611041</v>
      </c>
      <c r="G338">
        <v>68602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1"/>
        <v>music</v>
      </c>
      <c r="R338" t="str">
        <f t="shared" si="32"/>
        <v>rock</v>
      </c>
      <c r="S338" s="7">
        <f t="shared" si="33"/>
        <v>40527.25</v>
      </c>
      <c r="T338" s="7">
        <f t="shared" si="34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f t="shared" si="35"/>
        <v>105.9945205479452</v>
      </c>
      <c r="F339">
        <f t="shared" si="30"/>
        <v>122.81904761904762</v>
      </c>
      <c r="G339">
        <v>116064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1"/>
        <v>theater</v>
      </c>
      <c r="R339" t="str">
        <f t="shared" si="32"/>
        <v>plays</v>
      </c>
      <c r="S339" s="7">
        <f t="shared" si="33"/>
        <v>43780.25</v>
      </c>
      <c r="T339" s="7">
        <f t="shared" si="34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f t="shared" si="35"/>
        <v>73.989349112426041</v>
      </c>
      <c r="F340">
        <f t="shared" si="30"/>
        <v>179.14326647564468</v>
      </c>
      <c r="G340">
        <v>125042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1"/>
        <v>theater</v>
      </c>
      <c r="R340" t="str">
        <f t="shared" si="32"/>
        <v>plays</v>
      </c>
      <c r="S340" s="7">
        <f t="shared" si="33"/>
        <v>40821.208333333336</v>
      </c>
      <c r="T340" s="7">
        <f t="shared" si="34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f t="shared" si="35"/>
        <v>84.02004626060139</v>
      </c>
      <c r="F341">
        <f t="shared" si="30"/>
        <v>79.951577402787962</v>
      </c>
      <c r="G341">
        <v>108974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1"/>
        <v>theater</v>
      </c>
      <c r="R341" t="str">
        <f t="shared" si="32"/>
        <v>plays</v>
      </c>
      <c r="S341" s="7">
        <f t="shared" si="33"/>
        <v>42949.208333333328</v>
      </c>
      <c r="T341" s="7">
        <f t="shared" si="34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f t="shared" si="35"/>
        <v>88.966921119592882</v>
      </c>
      <c r="F342">
        <f t="shared" si="30"/>
        <v>94.242587601078171</v>
      </c>
      <c r="G342">
        <v>34964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1"/>
        <v>photography</v>
      </c>
      <c r="R342" t="str">
        <f t="shared" si="32"/>
        <v>photography books</v>
      </c>
      <c r="S342" s="7">
        <f t="shared" si="33"/>
        <v>40889.25</v>
      </c>
      <c r="T342" s="7">
        <f t="shared" si="34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f t="shared" si="35"/>
        <v>76.990453460620529</v>
      </c>
      <c r="F343">
        <f t="shared" si="30"/>
        <v>84.669291338582681</v>
      </c>
      <c r="G343">
        <v>96777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1"/>
        <v>music</v>
      </c>
      <c r="R343" t="str">
        <f t="shared" si="32"/>
        <v>indie rock</v>
      </c>
      <c r="S343" s="7">
        <f t="shared" si="33"/>
        <v>42244.208333333328</v>
      </c>
      <c r="T343" s="7">
        <f t="shared" si="34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f t="shared" si="35"/>
        <v>97.146341463414629</v>
      </c>
      <c r="F344">
        <f t="shared" si="30"/>
        <v>66.521920668058456</v>
      </c>
      <c r="G344">
        <v>31864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1"/>
        <v>theater</v>
      </c>
      <c r="R344" t="str">
        <f t="shared" si="32"/>
        <v>plays</v>
      </c>
      <c r="S344" s="7">
        <f t="shared" si="33"/>
        <v>41475.208333333336</v>
      </c>
      <c r="T344" s="7">
        <f t="shared" si="34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f t="shared" si="35"/>
        <v>33.013605442176868</v>
      </c>
      <c r="F345">
        <f t="shared" si="30"/>
        <v>53.922222222222224</v>
      </c>
      <c r="G345">
        <v>4853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1"/>
        <v>theater</v>
      </c>
      <c r="R345" t="str">
        <f t="shared" si="32"/>
        <v>plays</v>
      </c>
      <c r="S345" s="7">
        <f t="shared" si="33"/>
        <v>41597.25</v>
      </c>
      <c r="T345" s="7">
        <f t="shared" si="34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f t="shared" si="35"/>
        <v>99.950602409638549</v>
      </c>
      <c r="F346">
        <f t="shared" si="30"/>
        <v>41.983299595141702</v>
      </c>
      <c r="G346">
        <v>82959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1"/>
        <v>games</v>
      </c>
      <c r="R346" t="str">
        <f t="shared" si="32"/>
        <v>video games</v>
      </c>
      <c r="S346" s="7">
        <f t="shared" si="33"/>
        <v>43122.25</v>
      </c>
      <c r="T346" s="7">
        <f t="shared" si="34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f t="shared" si="35"/>
        <v>69.966767371601208</v>
      </c>
      <c r="F347">
        <f t="shared" si="30"/>
        <v>14.69479695431472</v>
      </c>
      <c r="G347">
        <v>23159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1"/>
        <v>film &amp; video</v>
      </c>
      <c r="R347" t="str">
        <f t="shared" si="32"/>
        <v>drama</v>
      </c>
      <c r="S347" s="7">
        <f t="shared" si="33"/>
        <v>42194.208333333328</v>
      </c>
      <c r="T347" s="7">
        <f t="shared" si="34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f t="shared" si="35"/>
        <v>110.32</v>
      </c>
      <c r="F348">
        <f t="shared" si="30"/>
        <v>34.475000000000001</v>
      </c>
      <c r="G348">
        <v>2758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1"/>
        <v>music</v>
      </c>
      <c r="R348" t="str">
        <f t="shared" si="32"/>
        <v>indie rock</v>
      </c>
      <c r="S348" s="7">
        <f t="shared" si="33"/>
        <v>42971.208333333328</v>
      </c>
      <c r="T348" s="7">
        <f t="shared" si="34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f t="shared" si="35"/>
        <v>66.005235602094245</v>
      </c>
      <c r="F349">
        <f t="shared" si="30"/>
        <v>1400.7777777777778</v>
      </c>
      <c r="G349">
        <v>12607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1"/>
        <v>technology</v>
      </c>
      <c r="R349" t="str">
        <f t="shared" si="32"/>
        <v>web</v>
      </c>
      <c r="S349" s="7">
        <f t="shared" si="33"/>
        <v>42046.25</v>
      </c>
      <c r="T349" s="7">
        <f t="shared" si="34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f t="shared" si="35"/>
        <v>41.005742176284812</v>
      </c>
      <c r="F350">
        <f t="shared" si="30"/>
        <v>71.770351758793964</v>
      </c>
      <c r="G350">
        <v>142823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1"/>
        <v>food</v>
      </c>
      <c r="R350" t="str">
        <f t="shared" si="32"/>
        <v>food trucks</v>
      </c>
      <c r="S350" s="7">
        <f t="shared" si="33"/>
        <v>42782.25</v>
      </c>
      <c r="T350" s="7">
        <f t="shared" si="34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f t="shared" si="35"/>
        <v>103.96316359696641</v>
      </c>
      <c r="F351">
        <f t="shared" si="30"/>
        <v>53.074115044247783</v>
      </c>
      <c r="G351">
        <v>95958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1"/>
        <v>theater</v>
      </c>
      <c r="R351" t="str">
        <f t="shared" si="32"/>
        <v>plays</v>
      </c>
      <c r="S351" s="7">
        <f t="shared" si="33"/>
        <v>42930.208333333328</v>
      </c>
      <c r="T351" s="7">
        <f t="shared" si="34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f t="shared" si="35"/>
        <v>5</v>
      </c>
      <c r="F352">
        <f t="shared" si="30"/>
        <v>5</v>
      </c>
      <c r="G352"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1"/>
        <v>music</v>
      </c>
      <c r="R352" t="str">
        <f t="shared" si="32"/>
        <v>jazz</v>
      </c>
      <c r="S352" s="7">
        <f t="shared" si="33"/>
        <v>42144.208333333328</v>
      </c>
      <c r="T352" s="7">
        <f t="shared" si="34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f t="shared" si="35"/>
        <v>47.009935419771487</v>
      </c>
      <c r="F353">
        <f t="shared" si="30"/>
        <v>127.70715249662618</v>
      </c>
      <c r="G353">
        <v>94631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1"/>
        <v>music</v>
      </c>
      <c r="R353" t="str">
        <f t="shared" si="32"/>
        <v>rock</v>
      </c>
      <c r="S353" s="7">
        <f t="shared" si="33"/>
        <v>42240.208333333328</v>
      </c>
      <c r="T353" s="7">
        <f t="shared" si="34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f t="shared" si="35"/>
        <v>29.606060606060606</v>
      </c>
      <c r="F354">
        <f t="shared" si="30"/>
        <v>34.892857142857139</v>
      </c>
      <c r="G354">
        <v>977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1"/>
        <v>theater</v>
      </c>
      <c r="R354" t="str">
        <f t="shared" si="32"/>
        <v>plays</v>
      </c>
      <c r="S354" s="7">
        <f t="shared" si="33"/>
        <v>42315.25</v>
      </c>
      <c r="T354" s="7">
        <f t="shared" si="34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f t="shared" si="35"/>
        <v>81.010569583088667</v>
      </c>
      <c r="F355">
        <f t="shared" si="30"/>
        <v>410.59821428571428</v>
      </c>
      <c r="G355">
        <v>137961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1"/>
        <v>theater</v>
      </c>
      <c r="R355" t="str">
        <f t="shared" si="32"/>
        <v>plays</v>
      </c>
      <c r="S355" s="7">
        <f t="shared" si="33"/>
        <v>43651.208333333328</v>
      </c>
      <c r="T355" s="7">
        <f t="shared" si="34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f t="shared" si="35"/>
        <v>94.35</v>
      </c>
      <c r="F356">
        <f t="shared" si="30"/>
        <v>123.73770491803278</v>
      </c>
      <c r="G356">
        <v>7548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1"/>
        <v>film &amp; video</v>
      </c>
      <c r="R356" t="str">
        <f t="shared" si="32"/>
        <v>documentary</v>
      </c>
      <c r="S356" s="7">
        <f t="shared" si="33"/>
        <v>41520.208333333336</v>
      </c>
      <c r="T356" s="7">
        <f t="shared" si="34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f t="shared" si="35"/>
        <v>26.058139534883722</v>
      </c>
      <c r="F357">
        <f t="shared" si="30"/>
        <v>58.973684210526315</v>
      </c>
      <c r="G357">
        <v>2241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1"/>
        <v>technology</v>
      </c>
      <c r="R357" t="str">
        <f t="shared" si="32"/>
        <v>wearables</v>
      </c>
      <c r="S357" s="7">
        <f t="shared" si="33"/>
        <v>42757.25</v>
      </c>
      <c r="T357" s="7">
        <f t="shared" si="34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f t="shared" si="35"/>
        <v>85.775000000000006</v>
      </c>
      <c r="F358">
        <f t="shared" si="30"/>
        <v>36.892473118279568</v>
      </c>
      <c r="G358">
        <v>3431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1"/>
        <v>theater</v>
      </c>
      <c r="R358" t="str">
        <f t="shared" si="32"/>
        <v>plays</v>
      </c>
      <c r="S358" s="7">
        <f t="shared" si="33"/>
        <v>40922.25</v>
      </c>
      <c r="T358" s="7">
        <f t="shared" si="34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f t="shared" si="35"/>
        <v>103.73170731707317</v>
      </c>
      <c r="F359">
        <f t="shared" si="30"/>
        <v>184.91304347826087</v>
      </c>
      <c r="G359">
        <v>4253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1"/>
        <v>games</v>
      </c>
      <c r="R359" t="str">
        <f t="shared" si="32"/>
        <v>video games</v>
      </c>
      <c r="S359" s="7">
        <f t="shared" si="33"/>
        <v>42250.208333333328</v>
      </c>
      <c r="T359" s="7">
        <f t="shared" si="34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f t="shared" si="35"/>
        <v>49.826086956521742</v>
      </c>
      <c r="F360">
        <f t="shared" si="30"/>
        <v>11.814432989690722</v>
      </c>
      <c r="G360">
        <v>1146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1"/>
        <v>photography</v>
      </c>
      <c r="R360" t="str">
        <f t="shared" si="32"/>
        <v>photography books</v>
      </c>
      <c r="S360" s="7">
        <f t="shared" si="33"/>
        <v>43322.208333333328</v>
      </c>
      <c r="T360" s="7">
        <f t="shared" si="34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f t="shared" si="35"/>
        <v>63.893048128342244</v>
      </c>
      <c r="F361">
        <f t="shared" si="30"/>
        <v>298.7</v>
      </c>
      <c r="G361">
        <v>11948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1"/>
        <v>film &amp; video</v>
      </c>
      <c r="R361" t="str">
        <f t="shared" si="32"/>
        <v>animation</v>
      </c>
      <c r="S361" s="7">
        <f t="shared" si="33"/>
        <v>40782.208333333336</v>
      </c>
      <c r="T361" s="7">
        <f t="shared" si="34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f t="shared" si="35"/>
        <v>47.002434782608695</v>
      </c>
      <c r="F362">
        <f t="shared" si="30"/>
        <v>226.35175879396985</v>
      </c>
      <c r="G362">
        <v>135132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1"/>
        <v>theater</v>
      </c>
      <c r="R362" t="str">
        <f t="shared" si="32"/>
        <v>plays</v>
      </c>
      <c r="S362" s="7">
        <f t="shared" si="33"/>
        <v>40544.25</v>
      </c>
      <c r="T362" s="7">
        <f t="shared" si="34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f t="shared" si="35"/>
        <v>108.47727272727273</v>
      </c>
      <c r="F363">
        <f t="shared" si="30"/>
        <v>173.56363636363636</v>
      </c>
      <c r="G363">
        <v>9546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1"/>
        <v>theater</v>
      </c>
      <c r="R363" t="str">
        <f t="shared" si="32"/>
        <v>plays</v>
      </c>
      <c r="S363" s="7">
        <f t="shared" si="33"/>
        <v>43015.208333333328</v>
      </c>
      <c r="T363" s="7">
        <f t="shared" si="34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f t="shared" si="35"/>
        <v>72.015706806282722</v>
      </c>
      <c r="F364">
        <f t="shared" si="30"/>
        <v>371.75675675675677</v>
      </c>
      <c r="G364">
        <v>13755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1"/>
        <v>music</v>
      </c>
      <c r="R364" t="str">
        <f t="shared" si="32"/>
        <v>rock</v>
      </c>
      <c r="S364" s="7">
        <f t="shared" si="33"/>
        <v>40570.25</v>
      </c>
      <c r="T364" s="7">
        <f t="shared" si="34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f t="shared" si="35"/>
        <v>59.928057553956833</v>
      </c>
      <c r="F365">
        <f t="shared" si="30"/>
        <v>160.19230769230771</v>
      </c>
      <c r="G365">
        <v>8330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1"/>
        <v>music</v>
      </c>
      <c r="R365" t="str">
        <f t="shared" si="32"/>
        <v>rock</v>
      </c>
      <c r="S365" s="7">
        <f t="shared" si="33"/>
        <v>40904.25</v>
      </c>
      <c r="T365" s="7">
        <f t="shared" si="34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f t="shared" si="35"/>
        <v>78.209677419354833</v>
      </c>
      <c r="F366">
        <f t="shared" si="30"/>
        <v>1616.3333333333335</v>
      </c>
      <c r="G366">
        <v>14547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1"/>
        <v>music</v>
      </c>
      <c r="R366" t="str">
        <f t="shared" si="32"/>
        <v>indie rock</v>
      </c>
      <c r="S366" s="7">
        <f t="shared" si="33"/>
        <v>43164.25</v>
      </c>
      <c r="T366" s="7">
        <f t="shared" si="34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f t="shared" si="35"/>
        <v>104.77678571428571</v>
      </c>
      <c r="F367">
        <f t="shared" si="30"/>
        <v>733.4375</v>
      </c>
      <c r="G367">
        <v>11735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1"/>
        <v>theater</v>
      </c>
      <c r="R367" t="str">
        <f t="shared" si="32"/>
        <v>plays</v>
      </c>
      <c r="S367" s="7">
        <f t="shared" si="33"/>
        <v>42733.25</v>
      </c>
      <c r="T367" s="7">
        <f t="shared" si="34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f t="shared" si="35"/>
        <v>105.52475247524752</v>
      </c>
      <c r="F368">
        <f t="shared" si="30"/>
        <v>592.11111111111109</v>
      </c>
      <c r="G368">
        <v>10658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1"/>
        <v>theater</v>
      </c>
      <c r="R368" t="str">
        <f t="shared" si="32"/>
        <v>plays</v>
      </c>
      <c r="S368" s="7">
        <f t="shared" si="33"/>
        <v>40546.25</v>
      </c>
      <c r="T368" s="7">
        <f t="shared" si="34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f t="shared" si="35"/>
        <v>24.933333333333334</v>
      </c>
      <c r="F369">
        <f t="shared" si="30"/>
        <v>18.888888888888889</v>
      </c>
      <c r="G369">
        <v>1870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1"/>
        <v>theater</v>
      </c>
      <c r="R369" t="str">
        <f t="shared" si="32"/>
        <v>plays</v>
      </c>
      <c r="S369" s="7">
        <f t="shared" si="33"/>
        <v>41930.208333333336</v>
      </c>
      <c r="T369" s="7">
        <f t="shared" si="34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f t="shared" si="35"/>
        <v>69.873786407766985</v>
      </c>
      <c r="F370">
        <f t="shared" si="30"/>
        <v>276.80769230769232</v>
      </c>
      <c r="G370">
        <v>14394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1"/>
        <v>film &amp; video</v>
      </c>
      <c r="R370" t="str">
        <f t="shared" si="32"/>
        <v>documentary</v>
      </c>
      <c r="S370" s="7">
        <f t="shared" si="33"/>
        <v>40464.208333333336</v>
      </c>
      <c r="T370" s="7">
        <f t="shared" si="34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f t="shared" si="35"/>
        <v>95.733766233766232</v>
      </c>
      <c r="F371">
        <f t="shared" si="30"/>
        <v>273.01851851851848</v>
      </c>
      <c r="G371">
        <v>14743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1"/>
        <v>film &amp; video</v>
      </c>
      <c r="R371" t="str">
        <f t="shared" si="32"/>
        <v>television</v>
      </c>
      <c r="S371" s="7">
        <f t="shared" si="33"/>
        <v>41308.25</v>
      </c>
      <c r="T371" s="7">
        <f t="shared" si="34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f t="shared" si="35"/>
        <v>29.997485752598056</v>
      </c>
      <c r="F372">
        <f t="shared" si="30"/>
        <v>159.36331255565449</v>
      </c>
      <c r="G372">
        <v>178965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1"/>
        <v>theater</v>
      </c>
      <c r="R372" t="str">
        <f t="shared" si="32"/>
        <v>plays</v>
      </c>
      <c r="S372" s="7">
        <f t="shared" si="33"/>
        <v>43570.208333333328</v>
      </c>
      <c r="T372" s="7">
        <f t="shared" si="34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f t="shared" si="35"/>
        <v>59.011948529411768</v>
      </c>
      <c r="F373">
        <f t="shared" si="30"/>
        <v>67.869978858350947</v>
      </c>
      <c r="G373">
        <v>128410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1"/>
        <v>theater</v>
      </c>
      <c r="R373" t="str">
        <f t="shared" si="32"/>
        <v>plays</v>
      </c>
      <c r="S373" s="7">
        <f t="shared" si="33"/>
        <v>42043.25</v>
      </c>
      <c r="T373" s="7">
        <f t="shared" si="34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f t="shared" si="35"/>
        <v>84.757396449704146</v>
      </c>
      <c r="F374">
        <f t="shared" si="30"/>
        <v>1591.5555555555554</v>
      </c>
      <c r="G374">
        <v>14324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1"/>
        <v>film &amp; video</v>
      </c>
      <c r="R374" t="str">
        <f t="shared" si="32"/>
        <v>documentary</v>
      </c>
      <c r="S374" s="7">
        <f t="shared" si="33"/>
        <v>42012.25</v>
      </c>
      <c r="T374" s="7">
        <f t="shared" si="34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f t="shared" si="35"/>
        <v>78.010921177587846</v>
      </c>
      <c r="F375">
        <f t="shared" si="30"/>
        <v>730.18222222222221</v>
      </c>
      <c r="G375">
        <v>164291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1"/>
        <v>theater</v>
      </c>
      <c r="R375" t="str">
        <f t="shared" si="32"/>
        <v>plays</v>
      </c>
      <c r="S375" s="7">
        <f t="shared" si="33"/>
        <v>42964.208333333328</v>
      </c>
      <c r="T375" s="7">
        <f t="shared" si="34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f t="shared" si="35"/>
        <v>50.05215419501134</v>
      </c>
      <c r="F376">
        <f t="shared" si="30"/>
        <v>13.185782556750297</v>
      </c>
      <c r="G376">
        <v>22073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1"/>
        <v>film &amp; video</v>
      </c>
      <c r="R376" t="str">
        <f t="shared" si="32"/>
        <v>documentary</v>
      </c>
      <c r="S376" s="7">
        <f t="shared" si="33"/>
        <v>43476.25</v>
      </c>
      <c r="T376" s="7">
        <f t="shared" si="34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f t="shared" si="35"/>
        <v>59.16</v>
      </c>
      <c r="F377">
        <f t="shared" si="30"/>
        <v>54.777777777777779</v>
      </c>
      <c r="G377">
        <v>1479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1"/>
        <v>music</v>
      </c>
      <c r="R377" t="str">
        <f t="shared" si="32"/>
        <v>indie rock</v>
      </c>
      <c r="S377" s="7">
        <f t="shared" si="33"/>
        <v>42293.208333333328</v>
      </c>
      <c r="T377" s="7">
        <f t="shared" si="34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f t="shared" si="35"/>
        <v>93.702290076335885</v>
      </c>
      <c r="F378">
        <f t="shared" si="30"/>
        <v>361.02941176470591</v>
      </c>
      <c r="G378">
        <v>12275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1"/>
        <v>music</v>
      </c>
      <c r="R378" t="str">
        <f t="shared" si="32"/>
        <v>rock</v>
      </c>
      <c r="S378" s="7">
        <f t="shared" si="33"/>
        <v>41826.208333333336</v>
      </c>
      <c r="T378" s="7">
        <f t="shared" si="34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f t="shared" si="35"/>
        <v>40.14173228346457</v>
      </c>
      <c r="F379">
        <f t="shared" si="30"/>
        <v>10.257545271629779</v>
      </c>
      <c r="G379">
        <v>5098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1"/>
        <v>theater</v>
      </c>
      <c r="R379" t="str">
        <f t="shared" si="32"/>
        <v>plays</v>
      </c>
      <c r="S379" s="7">
        <f t="shared" si="33"/>
        <v>43760.208333333328</v>
      </c>
      <c r="T379" s="7">
        <f t="shared" si="34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f t="shared" si="35"/>
        <v>70.090140845070422</v>
      </c>
      <c r="F380">
        <f t="shared" si="30"/>
        <v>13.962962962962964</v>
      </c>
      <c r="G380">
        <v>24882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1"/>
        <v>film &amp; video</v>
      </c>
      <c r="R380" t="str">
        <f t="shared" si="32"/>
        <v>documentary</v>
      </c>
      <c r="S380" s="7">
        <f t="shared" si="33"/>
        <v>43241.208333333328</v>
      </c>
      <c r="T380" s="7">
        <f t="shared" si="34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f t="shared" si="35"/>
        <v>66.181818181818187</v>
      </c>
      <c r="F381">
        <f t="shared" si="30"/>
        <v>40.444444444444443</v>
      </c>
      <c r="G381">
        <v>2912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1"/>
        <v>theater</v>
      </c>
      <c r="R381" t="str">
        <f t="shared" si="32"/>
        <v>plays</v>
      </c>
      <c r="S381" s="7">
        <f t="shared" si="33"/>
        <v>40843.208333333336</v>
      </c>
      <c r="T381" s="7">
        <f t="shared" si="34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f t="shared" si="35"/>
        <v>47.714285714285715</v>
      </c>
      <c r="F382">
        <f t="shared" si="30"/>
        <v>160.32</v>
      </c>
      <c r="G382">
        <v>4008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1"/>
        <v>theater</v>
      </c>
      <c r="R382" t="str">
        <f t="shared" si="32"/>
        <v>plays</v>
      </c>
      <c r="S382" s="7">
        <f t="shared" si="33"/>
        <v>41448.208333333336</v>
      </c>
      <c r="T382" s="7">
        <f t="shared" si="34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f t="shared" si="35"/>
        <v>62.896774193548389</v>
      </c>
      <c r="F383">
        <f t="shared" si="30"/>
        <v>183.9433962264151</v>
      </c>
      <c r="G383">
        <v>9749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1"/>
        <v>theater</v>
      </c>
      <c r="R383" t="str">
        <f t="shared" si="32"/>
        <v>plays</v>
      </c>
      <c r="S383" s="7">
        <f t="shared" si="33"/>
        <v>42163.208333333328</v>
      </c>
      <c r="T383" s="7">
        <f t="shared" si="34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f t="shared" si="35"/>
        <v>86.611940298507463</v>
      </c>
      <c r="F384">
        <f t="shared" si="30"/>
        <v>63.769230769230766</v>
      </c>
      <c r="G384">
        <v>5803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1"/>
        <v>photography</v>
      </c>
      <c r="R384" t="str">
        <f t="shared" si="32"/>
        <v>photography books</v>
      </c>
      <c r="S384" s="7">
        <f t="shared" si="33"/>
        <v>43024.208333333328</v>
      </c>
      <c r="T384" s="7">
        <f t="shared" si="34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f t="shared" si="35"/>
        <v>75.126984126984127</v>
      </c>
      <c r="F385">
        <f t="shared" si="30"/>
        <v>225.38095238095238</v>
      </c>
      <c r="G385">
        <v>14199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1"/>
        <v>food</v>
      </c>
      <c r="R385" t="str">
        <f t="shared" si="32"/>
        <v>food trucks</v>
      </c>
      <c r="S385" s="7">
        <f t="shared" si="33"/>
        <v>43509.25</v>
      </c>
      <c r="T385" s="7">
        <f t="shared" si="34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f t="shared" si="35"/>
        <v>41.004167534903104</v>
      </c>
      <c r="F386">
        <f t="shared" si="30"/>
        <v>172.00961538461539</v>
      </c>
      <c r="G386">
        <v>196779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1"/>
        <v>film &amp; video</v>
      </c>
      <c r="R386" t="str">
        <f t="shared" si="32"/>
        <v>documentary</v>
      </c>
      <c r="S386" s="7">
        <f t="shared" si="33"/>
        <v>42776.25</v>
      </c>
      <c r="T386" s="7">
        <f t="shared" si="34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f t="shared" si="35"/>
        <v>50.007915567282325</v>
      </c>
      <c r="F387">
        <f t="shared" ref="F387:F450" si="36">G387/D387*100</f>
        <v>146.16709511568124</v>
      </c>
      <c r="G387">
        <v>56859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7">LEFT(P387, FIND("/", P387) - 1)</f>
        <v>publishing</v>
      </c>
      <c r="R387" t="str">
        <f t="shared" ref="R387:R450" si="38">MID(P387, FIND("/", P387) + 1, LEN(P387) - FIND("/", P387))</f>
        <v>nonfiction</v>
      </c>
      <c r="S387" s="7">
        <f t="shared" ref="S387:S450" si="39">DATE(1970,1,1) + L387/86400</f>
        <v>43553.208333333328</v>
      </c>
      <c r="T387" s="7">
        <f t="shared" ref="T387:T450" si="40">DATE(1970,1,1) + M387/86400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f t="shared" ref="E388:E451" si="41">AVERAGE(G388/I388)</f>
        <v>96.960674157303373</v>
      </c>
      <c r="F388">
        <f t="shared" si="36"/>
        <v>76.42361623616236</v>
      </c>
      <c r="G388">
        <v>103554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7"/>
        <v>theater</v>
      </c>
      <c r="R388" t="str">
        <f t="shared" si="38"/>
        <v>plays</v>
      </c>
      <c r="S388" s="7">
        <f t="shared" si="39"/>
        <v>40355.208333333336</v>
      </c>
      <c r="T388" s="7">
        <f t="shared" si="40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f t="shared" si="41"/>
        <v>100.93160377358491</v>
      </c>
      <c r="F389">
        <f t="shared" si="36"/>
        <v>39.261467889908261</v>
      </c>
      <c r="G389">
        <v>42795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7"/>
        <v>technology</v>
      </c>
      <c r="R389" t="str">
        <f t="shared" si="38"/>
        <v>wearables</v>
      </c>
      <c r="S389" s="7">
        <f t="shared" si="39"/>
        <v>41072.208333333336</v>
      </c>
      <c r="T389" s="7">
        <f t="shared" si="40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f t="shared" si="41"/>
        <v>89.227586206896547</v>
      </c>
      <c r="F390">
        <f t="shared" si="36"/>
        <v>11.270034843205574</v>
      </c>
      <c r="G390">
        <v>12938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7"/>
        <v>music</v>
      </c>
      <c r="R390" t="str">
        <f t="shared" si="38"/>
        <v>indie rock</v>
      </c>
      <c r="S390" s="7">
        <f t="shared" si="39"/>
        <v>40912.25</v>
      </c>
      <c r="T390" s="7">
        <f t="shared" si="40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f t="shared" si="41"/>
        <v>87.979166666666671</v>
      </c>
      <c r="F391">
        <f t="shared" si="36"/>
        <v>122.11084337349398</v>
      </c>
      <c r="G391">
        <v>101352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7"/>
        <v>theater</v>
      </c>
      <c r="R391" t="str">
        <f t="shared" si="38"/>
        <v>plays</v>
      </c>
      <c r="S391" s="7">
        <f t="shared" si="39"/>
        <v>40479.208333333336</v>
      </c>
      <c r="T391" s="7">
        <f t="shared" si="40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f t="shared" si="41"/>
        <v>89.54</v>
      </c>
      <c r="F392">
        <f t="shared" si="36"/>
        <v>186.54166666666669</v>
      </c>
      <c r="G392">
        <v>4477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7"/>
        <v>photography</v>
      </c>
      <c r="R392" t="str">
        <f t="shared" si="38"/>
        <v>photography books</v>
      </c>
      <c r="S392" s="7">
        <f t="shared" si="39"/>
        <v>41530.208333333336</v>
      </c>
      <c r="T392" s="7">
        <f t="shared" si="40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f t="shared" si="41"/>
        <v>29.09271523178808</v>
      </c>
      <c r="F393">
        <f t="shared" si="36"/>
        <v>7.2731788079470201</v>
      </c>
      <c r="G393">
        <v>4393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7"/>
        <v>publishing</v>
      </c>
      <c r="R393" t="str">
        <f t="shared" si="38"/>
        <v>nonfiction</v>
      </c>
      <c r="S393" s="7">
        <f t="shared" si="39"/>
        <v>41653.25</v>
      </c>
      <c r="T393" s="7">
        <f t="shared" si="40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f t="shared" si="41"/>
        <v>42.006218905472636</v>
      </c>
      <c r="F394">
        <f t="shared" si="36"/>
        <v>65.642371234207957</v>
      </c>
      <c r="G394">
        <v>67546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7"/>
        <v>technology</v>
      </c>
      <c r="R394" t="str">
        <f t="shared" si="38"/>
        <v>wearables</v>
      </c>
      <c r="S394" s="7">
        <f t="shared" si="39"/>
        <v>40549.25</v>
      </c>
      <c r="T394" s="7">
        <f t="shared" si="40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f t="shared" si="41"/>
        <v>47.004903563255965</v>
      </c>
      <c r="F395">
        <f t="shared" si="36"/>
        <v>228.96178343949046</v>
      </c>
      <c r="G395">
        <v>143788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7"/>
        <v>music</v>
      </c>
      <c r="R395" t="str">
        <f t="shared" si="38"/>
        <v>jazz</v>
      </c>
      <c r="S395" s="7">
        <f t="shared" si="39"/>
        <v>42933.208333333328</v>
      </c>
      <c r="T395" s="7">
        <f t="shared" si="40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f t="shared" si="41"/>
        <v>110.44117647058823</v>
      </c>
      <c r="F396">
        <f t="shared" si="36"/>
        <v>469.37499999999994</v>
      </c>
      <c r="G396">
        <v>3755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7"/>
        <v>film &amp; video</v>
      </c>
      <c r="R396" t="str">
        <f t="shared" si="38"/>
        <v>documentary</v>
      </c>
      <c r="S396" s="7">
        <f t="shared" si="39"/>
        <v>41484.208333333336</v>
      </c>
      <c r="T396" s="7">
        <f t="shared" si="40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f t="shared" si="41"/>
        <v>41.990909090909092</v>
      </c>
      <c r="F397">
        <f t="shared" si="36"/>
        <v>130.11267605633802</v>
      </c>
      <c r="G397">
        <v>9238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7"/>
        <v>theater</v>
      </c>
      <c r="R397" t="str">
        <f t="shared" si="38"/>
        <v>plays</v>
      </c>
      <c r="S397" s="7">
        <f t="shared" si="39"/>
        <v>40885.25</v>
      </c>
      <c r="T397" s="7">
        <f t="shared" si="40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f t="shared" si="41"/>
        <v>48.012468827930178</v>
      </c>
      <c r="F398">
        <f t="shared" si="36"/>
        <v>167.05422993492408</v>
      </c>
      <c r="G398">
        <v>77012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7"/>
        <v>film &amp; video</v>
      </c>
      <c r="R398" t="str">
        <f t="shared" si="38"/>
        <v>drama</v>
      </c>
      <c r="S398" s="7">
        <f t="shared" si="39"/>
        <v>43378.208333333328</v>
      </c>
      <c r="T398" s="7">
        <f t="shared" si="40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f t="shared" si="41"/>
        <v>31.019823788546255</v>
      </c>
      <c r="F399">
        <f t="shared" si="36"/>
        <v>173.8641975308642</v>
      </c>
      <c r="G399">
        <v>14083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7"/>
        <v>music</v>
      </c>
      <c r="R399" t="str">
        <f t="shared" si="38"/>
        <v>rock</v>
      </c>
      <c r="S399" s="7">
        <f t="shared" si="39"/>
        <v>41417.208333333336</v>
      </c>
      <c r="T399" s="7">
        <f t="shared" si="40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f t="shared" si="41"/>
        <v>99.203252032520325</v>
      </c>
      <c r="F400">
        <f t="shared" si="36"/>
        <v>717.76470588235293</v>
      </c>
      <c r="G400">
        <v>12202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7"/>
        <v>film &amp; video</v>
      </c>
      <c r="R400" t="str">
        <f t="shared" si="38"/>
        <v>animation</v>
      </c>
      <c r="S400" s="7">
        <f t="shared" si="39"/>
        <v>43228.208333333328</v>
      </c>
      <c r="T400" s="7">
        <f t="shared" si="40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f t="shared" si="41"/>
        <v>66.022316684378325</v>
      </c>
      <c r="F401">
        <f t="shared" si="36"/>
        <v>63.850976361767728</v>
      </c>
      <c r="G401">
        <v>62127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7"/>
        <v>music</v>
      </c>
      <c r="R401" t="str">
        <f t="shared" si="38"/>
        <v>indie rock</v>
      </c>
      <c r="S401" s="7">
        <f t="shared" si="39"/>
        <v>40576.25</v>
      </c>
      <c r="T401" s="7">
        <f t="shared" si="40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f t="shared" si="41"/>
        <v>2</v>
      </c>
      <c r="F402">
        <f t="shared" si="36"/>
        <v>2</v>
      </c>
      <c r="G402"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7"/>
        <v>photography</v>
      </c>
      <c r="R402" t="str">
        <f t="shared" si="38"/>
        <v>photography books</v>
      </c>
      <c r="S402" s="7">
        <f t="shared" si="39"/>
        <v>41502.208333333336</v>
      </c>
      <c r="T402" s="7">
        <f t="shared" si="40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f t="shared" si="41"/>
        <v>46.060200668896321</v>
      </c>
      <c r="F403">
        <f t="shared" si="36"/>
        <v>1530.2222222222222</v>
      </c>
      <c r="G403">
        <v>13772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7"/>
        <v>theater</v>
      </c>
      <c r="R403" t="str">
        <f t="shared" si="38"/>
        <v>plays</v>
      </c>
      <c r="S403" s="7">
        <f t="shared" si="39"/>
        <v>43765.208333333328</v>
      </c>
      <c r="T403" s="7">
        <f t="shared" si="40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f t="shared" si="41"/>
        <v>73.650000000000006</v>
      </c>
      <c r="F404">
        <f t="shared" si="36"/>
        <v>40.356164383561641</v>
      </c>
      <c r="G404">
        <v>2946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7"/>
        <v>film &amp; video</v>
      </c>
      <c r="R404" t="str">
        <f t="shared" si="38"/>
        <v>shorts</v>
      </c>
      <c r="S404" s="7">
        <f t="shared" si="39"/>
        <v>40914.25</v>
      </c>
      <c r="T404" s="7">
        <f t="shared" si="40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f t="shared" si="41"/>
        <v>55.99336650082919</v>
      </c>
      <c r="F405">
        <f t="shared" si="36"/>
        <v>86.220633299284984</v>
      </c>
      <c r="G405">
        <v>168820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7"/>
        <v>theater</v>
      </c>
      <c r="R405" t="str">
        <f t="shared" si="38"/>
        <v>plays</v>
      </c>
      <c r="S405" s="7">
        <f t="shared" si="39"/>
        <v>40310.208333333336</v>
      </c>
      <c r="T405" s="7">
        <f t="shared" si="40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f t="shared" si="41"/>
        <v>68.985695127402778</v>
      </c>
      <c r="F406">
        <f t="shared" si="36"/>
        <v>315.58486707566465</v>
      </c>
      <c r="G406">
        <v>154321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7"/>
        <v>theater</v>
      </c>
      <c r="R406" t="str">
        <f t="shared" si="38"/>
        <v>plays</v>
      </c>
      <c r="S406" s="7">
        <f t="shared" si="39"/>
        <v>43053.25</v>
      </c>
      <c r="T406" s="7">
        <f t="shared" si="40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f t="shared" si="41"/>
        <v>60.981609195402299</v>
      </c>
      <c r="F407">
        <f t="shared" si="36"/>
        <v>89.618243243243242</v>
      </c>
      <c r="G407">
        <v>26527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7"/>
        <v>theater</v>
      </c>
      <c r="R407" t="str">
        <f t="shared" si="38"/>
        <v>plays</v>
      </c>
      <c r="S407" s="7">
        <f t="shared" si="39"/>
        <v>43255.208333333328</v>
      </c>
      <c r="T407" s="7">
        <f t="shared" si="40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f t="shared" si="41"/>
        <v>110.98139534883721</v>
      </c>
      <c r="F408">
        <f t="shared" si="36"/>
        <v>182.14503816793894</v>
      </c>
      <c r="G408">
        <v>71583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7"/>
        <v>film &amp; video</v>
      </c>
      <c r="R408" t="str">
        <f t="shared" si="38"/>
        <v>documentary</v>
      </c>
      <c r="S408" s="7">
        <f t="shared" si="39"/>
        <v>41304.25</v>
      </c>
      <c r="T408" s="7">
        <f t="shared" si="40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f t="shared" si="41"/>
        <v>25</v>
      </c>
      <c r="F409">
        <f t="shared" si="36"/>
        <v>355.88235294117646</v>
      </c>
      <c r="G409">
        <v>12100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7"/>
        <v>theater</v>
      </c>
      <c r="R409" t="str">
        <f t="shared" si="38"/>
        <v>plays</v>
      </c>
      <c r="S409" s="7">
        <f t="shared" si="39"/>
        <v>43751.208333333328</v>
      </c>
      <c r="T409" s="7">
        <f t="shared" si="40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f t="shared" si="41"/>
        <v>78.759740259740255</v>
      </c>
      <c r="F410">
        <f t="shared" si="36"/>
        <v>131.83695652173913</v>
      </c>
      <c r="G410">
        <v>12129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7"/>
        <v>film &amp; video</v>
      </c>
      <c r="R410" t="str">
        <f t="shared" si="38"/>
        <v>documentary</v>
      </c>
      <c r="S410" s="7">
        <f t="shared" si="39"/>
        <v>42541.208333333328</v>
      </c>
      <c r="T410" s="7">
        <f t="shared" si="40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f t="shared" si="41"/>
        <v>87.960784313725483</v>
      </c>
      <c r="F411">
        <f t="shared" si="36"/>
        <v>46.315634218289084</v>
      </c>
      <c r="G411">
        <v>62804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7"/>
        <v>music</v>
      </c>
      <c r="R411" t="str">
        <f t="shared" si="38"/>
        <v>rock</v>
      </c>
      <c r="S411" s="7">
        <f t="shared" si="39"/>
        <v>42843.208333333328</v>
      </c>
      <c r="T411" s="7">
        <f t="shared" si="40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f t="shared" si="41"/>
        <v>49.987398739873989</v>
      </c>
      <c r="F412">
        <f t="shared" si="36"/>
        <v>36.132726089785294</v>
      </c>
      <c r="G412">
        <v>55536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7"/>
        <v>games</v>
      </c>
      <c r="R412" t="str">
        <f t="shared" si="38"/>
        <v>mobile games</v>
      </c>
      <c r="S412" s="7">
        <f t="shared" si="39"/>
        <v>42122.208333333328</v>
      </c>
      <c r="T412" s="7">
        <f t="shared" si="40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f t="shared" si="41"/>
        <v>99.524390243902445</v>
      </c>
      <c r="F413">
        <f t="shared" si="36"/>
        <v>104.62820512820512</v>
      </c>
      <c r="G413">
        <v>8161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7"/>
        <v>theater</v>
      </c>
      <c r="R413" t="str">
        <f t="shared" si="38"/>
        <v>plays</v>
      </c>
      <c r="S413" s="7">
        <f t="shared" si="39"/>
        <v>42884.208333333328</v>
      </c>
      <c r="T413" s="7">
        <f t="shared" si="40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f t="shared" si="41"/>
        <v>104.82089552238806</v>
      </c>
      <c r="F414">
        <f t="shared" si="36"/>
        <v>668.85714285714289</v>
      </c>
      <c r="G414">
        <v>14046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7"/>
        <v>publishing</v>
      </c>
      <c r="R414" t="str">
        <f t="shared" si="38"/>
        <v>fiction</v>
      </c>
      <c r="S414" s="7">
        <f t="shared" si="39"/>
        <v>41642.25</v>
      </c>
      <c r="T414" s="7">
        <f t="shared" si="40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f t="shared" si="41"/>
        <v>108.01469237832875</v>
      </c>
      <c r="F415">
        <f t="shared" si="36"/>
        <v>62.072823218997364</v>
      </c>
      <c r="G415">
        <v>117628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7"/>
        <v>film &amp; video</v>
      </c>
      <c r="R415" t="str">
        <f t="shared" si="38"/>
        <v>animation</v>
      </c>
      <c r="S415" s="7">
        <f t="shared" si="39"/>
        <v>43431.25</v>
      </c>
      <c r="T415" s="7">
        <f t="shared" si="40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f t="shared" si="41"/>
        <v>28.998544660724033</v>
      </c>
      <c r="F416">
        <f t="shared" si="36"/>
        <v>84.699787460148784</v>
      </c>
      <c r="G416">
        <v>159405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7"/>
        <v>food</v>
      </c>
      <c r="R416" t="str">
        <f t="shared" si="38"/>
        <v>food trucks</v>
      </c>
      <c r="S416" s="7">
        <f t="shared" si="39"/>
        <v>40288.208333333336</v>
      </c>
      <c r="T416" s="7">
        <f t="shared" si="40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f t="shared" si="41"/>
        <v>30.028708133971293</v>
      </c>
      <c r="F417">
        <f t="shared" si="36"/>
        <v>11.059030837004405</v>
      </c>
      <c r="G417">
        <v>12552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7"/>
        <v>theater</v>
      </c>
      <c r="R417" t="str">
        <f t="shared" si="38"/>
        <v>plays</v>
      </c>
      <c r="S417" s="7">
        <f t="shared" si="39"/>
        <v>40921.25</v>
      </c>
      <c r="T417" s="7">
        <f t="shared" si="40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f t="shared" si="41"/>
        <v>41.005559416261292</v>
      </c>
      <c r="F418">
        <f t="shared" si="36"/>
        <v>43.838781575037146</v>
      </c>
      <c r="G418">
        <v>59007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7"/>
        <v>film &amp; video</v>
      </c>
      <c r="R418" t="str">
        <f t="shared" si="38"/>
        <v>documentary</v>
      </c>
      <c r="S418" s="7">
        <f t="shared" si="39"/>
        <v>40560.25</v>
      </c>
      <c r="T418" s="7">
        <f t="shared" si="40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f t="shared" si="41"/>
        <v>62.866666666666667</v>
      </c>
      <c r="F419">
        <f t="shared" si="36"/>
        <v>55.470588235294116</v>
      </c>
      <c r="G419">
        <v>943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7"/>
        <v>theater</v>
      </c>
      <c r="R419" t="str">
        <f t="shared" si="38"/>
        <v>plays</v>
      </c>
      <c r="S419" s="7">
        <f t="shared" si="39"/>
        <v>43407.208333333328</v>
      </c>
      <c r="T419" s="7">
        <f t="shared" si="40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f t="shared" si="41"/>
        <v>47.005002501250623</v>
      </c>
      <c r="F420">
        <f t="shared" si="36"/>
        <v>57.399511301160658</v>
      </c>
      <c r="G420">
        <v>93963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7"/>
        <v>film &amp; video</v>
      </c>
      <c r="R420" t="str">
        <f t="shared" si="38"/>
        <v>documentary</v>
      </c>
      <c r="S420" s="7">
        <f t="shared" si="39"/>
        <v>41035.208333333336</v>
      </c>
      <c r="T420" s="7">
        <f t="shared" si="40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f t="shared" si="41"/>
        <v>26.997693638285604</v>
      </c>
      <c r="F421">
        <f t="shared" si="36"/>
        <v>123.43497363796135</v>
      </c>
      <c r="G421">
        <v>140469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7"/>
        <v>technology</v>
      </c>
      <c r="R421" t="str">
        <f t="shared" si="38"/>
        <v>web</v>
      </c>
      <c r="S421" s="7">
        <f t="shared" si="39"/>
        <v>40899.25</v>
      </c>
      <c r="T421" s="7">
        <f t="shared" si="40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f t="shared" si="41"/>
        <v>68.329787234042556</v>
      </c>
      <c r="F422">
        <f t="shared" si="36"/>
        <v>128.46</v>
      </c>
      <c r="G422">
        <v>6423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7"/>
        <v>theater</v>
      </c>
      <c r="R422" t="str">
        <f t="shared" si="38"/>
        <v>plays</v>
      </c>
      <c r="S422" s="7">
        <f t="shared" si="39"/>
        <v>42911.208333333328</v>
      </c>
      <c r="T422" s="7">
        <f t="shared" si="40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f t="shared" si="41"/>
        <v>50.974576271186443</v>
      </c>
      <c r="F423">
        <f t="shared" si="36"/>
        <v>63.989361702127653</v>
      </c>
      <c r="G423">
        <v>6015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7"/>
        <v>technology</v>
      </c>
      <c r="R423" t="str">
        <f t="shared" si="38"/>
        <v>wearables</v>
      </c>
      <c r="S423" s="7">
        <f t="shared" si="39"/>
        <v>42915.208333333328</v>
      </c>
      <c r="T423" s="7">
        <f t="shared" si="40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f t="shared" si="41"/>
        <v>54.024390243902438</v>
      </c>
      <c r="F424">
        <f t="shared" si="36"/>
        <v>127.29885057471265</v>
      </c>
      <c r="G424">
        <v>11075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7"/>
        <v>theater</v>
      </c>
      <c r="R424" t="str">
        <f t="shared" si="38"/>
        <v>plays</v>
      </c>
      <c r="S424" s="7">
        <f t="shared" si="39"/>
        <v>40285.208333333336</v>
      </c>
      <c r="T424" s="7">
        <f t="shared" si="40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f t="shared" si="41"/>
        <v>97.055555555555557</v>
      </c>
      <c r="F425">
        <f t="shared" si="36"/>
        <v>10.638024357239512</v>
      </c>
      <c r="G425">
        <v>15723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7"/>
        <v>food</v>
      </c>
      <c r="R425" t="str">
        <f t="shared" si="38"/>
        <v>food trucks</v>
      </c>
      <c r="S425" s="7">
        <f t="shared" si="39"/>
        <v>40808.208333333336</v>
      </c>
      <c r="T425" s="7">
        <f t="shared" si="40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f t="shared" si="41"/>
        <v>24.867469879518072</v>
      </c>
      <c r="F426">
        <f t="shared" si="36"/>
        <v>40.470588235294116</v>
      </c>
      <c r="G426">
        <v>2064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7"/>
        <v>music</v>
      </c>
      <c r="R426" t="str">
        <f t="shared" si="38"/>
        <v>indie rock</v>
      </c>
      <c r="S426" s="7">
        <f t="shared" si="39"/>
        <v>43208.208333333328</v>
      </c>
      <c r="T426" s="7">
        <f t="shared" si="40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f t="shared" si="41"/>
        <v>84.423913043478265</v>
      </c>
      <c r="F427">
        <f t="shared" si="36"/>
        <v>287.66666666666663</v>
      </c>
      <c r="G427">
        <v>7767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7"/>
        <v>photography</v>
      </c>
      <c r="R427" t="str">
        <f t="shared" si="38"/>
        <v>photography books</v>
      </c>
      <c r="S427" s="7">
        <f t="shared" si="39"/>
        <v>42213.208333333328</v>
      </c>
      <c r="T427" s="7">
        <f t="shared" si="40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f t="shared" si="41"/>
        <v>47.091324200913242</v>
      </c>
      <c r="F428">
        <f t="shared" si="36"/>
        <v>572.94444444444446</v>
      </c>
      <c r="G428">
        <v>10313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7"/>
        <v>theater</v>
      </c>
      <c r="R428" t="str">
        <f t="shared" si="38"/>
        <v>plays</v>
      </c>
      <c r="S428" s="7">
        <f t="shared" si="39"/>
        <v>41332.25</v>
      </c>
      <c r="T428" s="7">
        <f t="shared" si="40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f t="shared" si="41"/>
        <v>77.996041171813147</v>
      </c>
      <c r="F429">
        <f t="shared" si="36"/>
        <v>112.90429799426933</v>
      </c>
      <c r="G429">
        <v>197018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7"/>
        <v>theater</v>
      </c>
      <c r="R429" t="str">
        <f t="shared" si="38"/>
        <v>plays</v>
      </c>
      <c r="S429" s="7">
        <f t="shared" si="39"/>
        <v>41895.208333333336</v>
      </c>
      <c r="T429" s="7">
        <f t="shared" si="40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f t="shared" si="41"/>
        <v>62.967871485943775</v>
      </c>
      <c r="F430">
        <f t="shared" si="36"/>
        <v>46.387573964497044</v>
      </c>
      <c r="G430">
        <v>47037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7"/>
        <v>film &amp; video</v>
      </c>
      <c r="R430" t="str">
        <f t="shared" si="38"/>
        <v>animation</v>
      </c>
      <c r="S430" s="7">
        <f t="shared" si="39"/>
        <v>40585.25</v>
      </c>
      <c r="T430" s="7">
        <f t="shared" si="40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f t="shared" si="41"/>
        <v>81.006080449017773</v>
      </c>
      <c r="F431">
        <f t="shared" si="36"/>
        <v>90.675916230366497</v>
      </c>
      <c r="G431">
        <v>173191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7"/>
        <v>photography</v>
      </c>
      <c r="R431" t="str">
        <f t="shared" si="38"/>
        <v>photography books</v>
      </c>
      <c r="S431" s="7">
        <f t="shared" si="39"/>
        <v>41680.25</v>
      </c>
      <c r="T431" s="7">
        <f t="shared" si="40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f t="shared" si="41"/>
        <v>65.321428571428569</v>
      </c>
      <c r="F432">
        <f t="shared" si="36"/>
        <v>67.740740740740748</v>
      </c>
      <c r="G432">
        <v>5487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7"/>
        <v>theater</v>
      </c>
      <c r="R432" t="str">
        <f t="shared" si="38"/>
        <v>plays</v>
      </c>
      <c r="S432" s="7">
        <f t="shared" si="39"/>
        <v>43737.208333333328</v>
      </c>
      <c r="T432" s="7">
        <f t="shared" si="40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f t="shared" si="41"/>
        <v>104.43617021276596</v>
      </c>
      <c r="F433">
        <f t="shared" si="36"/>
        <v>192.49019607843135</v>
      </c>
      <c r="G433">
        <v>9817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7"/>
        <v>theater</v>
      </c>
      <c r="R433" t="str">
        <f t="shared" si="38"/>
        <v>plays</v>
      </c>
      <c r="S433" s="7">
        <f t="shared" si="39"/>
        <v>43273.208333333328</v>
      </c>
      <c r="T433" s="7">
        <f t="shared" si="40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f t="shared" si="41"/>
        <v>69.989010989010993</v>
      </c>
      <c r="F434">
        <f t="shared" si="36"/>
        <v>82.714285714285722</v>
      </c>
      <c r="G434">
        <v>6369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7"/>
        <v>theater</v>
      </c>
      <c r="R434" t="str">
        <f t="shared" si="38"/>
        <v>plays</v>
      </c>
      <c r="S434" s="7">
        <f t="shared" si="39"/>
        <v>41761.208333333336</v>
      </c>
      <c r="T434" s="7">
        <f t="shared" si="40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f t="shared" si="41"/>
        <v>83.023989898989896</v>
      </c>
      <c r="F435">
        <f t="shared" si="36"/>
        <v>54.163920922570021</v>
      </c>
      <c r="G435">
        <v>65755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7"/>
        <v>film &amp; video</v>
      </c>
      <c r="R435" t="str">
        <f t="shared" si="38"/>
        <v>documentary</v>
      </c>
      <c r="S435" s="7">
        <f t="shared" si="39"/>
        <v>41603.25</v>
      </c>
      <c r="T435" s="7">
        <f t="shared" si="40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f t="shared" si="41"/>
        <v>90.3</v>
      </c>
      <c r="F436">
        <f t="shared" si="36"/>
        <v>16.722222222222221</v>
      </c>
      <c r="G436">
        <v>903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7"/>
        <v>theater</v>
      </c>
      <c r="R436" t="str">
        <f t="shared" si="38"/>
        <v>plays</v>
      </c>
      <c r="S436" s="7">
        <f t="shared" si="39"/>
        <v>42705.25</v>
      </c>
      <c r="T436" s="7">
        <f t="shared" si="40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f t="shared" si="41"/>
        <v>103.98131932282546</v>
      </c>
      <c r="F437">
        <f t="shared" si="36"/>
        <v>116.87664041994749</v>
      </c>
      <c r="G437">
        <v>178120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7"/>
        <v>theater</v>
      </c>
      <c r="R437" t="str">
        <f t="shared" si="38"/>
        <v>plays</v>
      </c>
      <c r="S437" s="7">
        <f t="shared" si="39"/>
        <v>41988.25</v>
      </c>
      <c r="T437" s="7">
        <f t="shared" si="40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f t="shared" si="41"/>
        <v>54.931726907630519</v>
      </c>
      <c r="F438">
        <f t="shared" si="36"/>
        <v>1052.1538461538462</v>
      </c>
      <c r="G438">
        <v>13678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7"/>
        <v>music</v>
      </c>
      <c r="R438" t="str">
        <f t="shared" si="38"/>
        <v>jazz</v>
      </c>
      <c r="S438" s="7">
        <f t="shared" si="39"/>
        <v>43575.208333333328</v>
      </c>
      <c r="T438" s="7">
        <f t="shared" si="40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f t="shared" si="41"/>
        <v>51.921875</v>
      </c>
      <c r="F439">
        <f t="shared" si="36"/>
        <v>123.07407407407408</v>
      </c>
      <c r="G439">
        <v>9969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7"/>
        <v>film &amp; video</v>
      </c>
      <c r="R439" t="str">
        <f t="shared" si="38"/>
        <v>animation</v>
      </c>
      <c r="S439" s="7">
        <f t="shared" si="39"/>
        <v>42260.208333333328</v>
      </c>
      <c r="T439" s="7">
        <f t="shared" si="40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f t="shared" si="41"/>
        <v>60.02834008097166</v>
      </c>
      <c r="F440">
        <f t="shared" si="36"/>
        <v>178.63855421686748</v>
      </c>
      <c r="G440">
        <v>14827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7"/>
        <v>theater</v>
      </c>
      <c r="R440" t="str">
        <f t="shared" si="38"/>
        <v>plays</v>
      </c>
      <c r="S440" s="7">
        <f t="shared" si="39"/>
        <v>41337.25</v>
      </c>
      <c r="T440" s="7">
        <f t="shared" si="40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f t="shared" si="41"/>
        <v>44.003488879197555</v>
      </c>
      <c r="F441">
        <f t="shared" si="36"/>
        <v>355.28169014084506</v>
      </c>
      <c r="G441">
        <v>100900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7"/>
        <v>film &amp; video</v>
      </c>
      <c r="R441" t="str">
        <f t="shared" si="38"/>
        <v>science fiction</v>
      </c>
      <c r="S441" s="7">
        <f t="shared" si="39"/>
        <v>42680.208333333328</v>
      </c>
      <c r="T441" s="7">
        <f t="shared" si="40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f t="shared" si="41"/>
        <v>53.003513254551258</v>
      </c>
      <c r="F442">
        <f t="shared" si="36"/>
        <v>161.90634146341463</v>
      </c>
      <c r="G442">
        <v>165954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7"/>
        <v>film &amp; video</v>
      </c>
      <c r="R442" t="str">
        <f t="shared" si="38"/>
        <v>television</v>
      </c>
      <c r="S442" s="7">
        <f t="shared" si="39"/>
        <v>42916.208333333328</v>
      </c>
      <c r="T442" s="7">
        <f t="shared" si="40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f t="shared" si="41"/>
        <v>54.5</v>
      </c>
      <c r="F443">
        <f t="shared" si="36"/>
        <v>24.914285714285715</v>
      </c>
      <c r="G443">
        <v>1744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7"/>
        <v>technology</v>
      </c>
      <c r="R443" t="str">
        <f t="shared" si="38"/>
        <v>wearables</v>
      </c>
      <c r="S443" s="7">
        <f t="shared" si="39"/>
        <v>41025.208333333336</v>
      </c>
      <c r="T443" s="7">
        <f t="shared" si="40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f t="shared" si="41"/>
        <v>75.04195804195804</v>
      </c>
      <c r="F444">
        <f t="shared" si="36"/>
        <v>198.72222222222223</v>
      </c>
      <c r="G444">
        <v>10731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7"/>
        <v>theater</v>
      </c>
      <c r="R444" t="str">
        <f t="shared" si="38"/>
        <v>plays</v>
      </c>
      <c r="S444" s="7">
        <f t="shared" si="39"/>
        <v>42980.208333333328</v>
      </c>
      <c r="T444" s="7">
        <f t="shared" si="40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f t="shared" si="41"/>
        <v>35.911111111111111</v>
      </c>
      <c r="F445">
        <f t="shared" si="36"/>
        <v>34.752688172043008</v>
      </c>
      <c r="G445">
        <v>3232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7"/>
        <v>theater</v>
      </c>
      <c r="R445" t="str">
        <f t="shared" si="38"/>
        <v>plays</v>
      </c>
      <c r="S445" s="7">
        <f t="shared" si="39"/>
        <v>40451.208333333336</v>
      </c>
      <c r="T445" s="7">
        <f t="shared" si="40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f t="shared" si="41"/>
        <v>36.952702702702702</v>
      </c>
      <c r="F446">
        <f t="shared" si="36"/>
        <v>176.41935483870967</v>
      </c>
      <c r="G446">
        <v>10938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7"/>
        <v>music</v>
      </c>
      <c r="R446" t="str">
        <f t="shared" si="38"/>
        <v>indie rock</v>
      </c>
      <c r="S446" s="7">
        <f t="shared" si="39"/>
        <v>40748.208333333336</v>
      </c>
      <c r="T446" s="7">
        <f t="shared" si="40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f t="shared" si="41"/>
        <v>63.170588235294119</v>
      </c>
      <c r="F447">
        <f t="shared" si="36"/>
        <v>511.38095238095235</v>
      </c>
      <c r="G447">
        <v>10739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7"/>
        <v>theater</v>
      </c>
      <c r="R447" t="str">
        <f t="shared" si="38"/>
        <v>plays</v>
      </c>
      <c r="S447" s="7">
        <f t="shared" si="39"/>
        <v>40515.25</v>
      </c>
      <c r="T447" s="7">
        <f t="shared" si="40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f t="shared" si="41"/>
        <v>29.99462365591398</v>
      </c>
      <c r="F448">
        <f t="shared" si="36"/>
        <v>82.044117647058826</v>
      </c>
      <c r="G448">
        <v>5579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7"/>
        <v>technology</v>
      </c>
      <c r="R448" t="str">
        <f t="shared" si="38"/>
        <v>wearables</v>
      </c>
      <c r="S448" s="7">
        <f t="shared" si="39"/>
        <v>41261.25</v>
      </c>
      <c r="T448" s="7">
        <f t="shared" si="40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f t="shared" si="41"/>
        <v>86</v>
      </c>
      <c r="F449">
        <f t="shared" si="36"/>
        <v>24.326030927835053</v>
      </c>
      <c r="G449">
        <v>37754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7"/>
        <v>film &amp; video</v>
      </c>
      <c r="R449" t="str">
        <f t="shared" si="38"/>
        <v>television</v>
      </c>
      <c r="S449" s="7">
        <f t="shared" si="39"/>
        <v>43088.25</v>
      </c>
      <c r="T449" s="7">
        <f t="shared" si="40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f t="shared" si="41"/>
        <v>75.014876033057845</v>
      </c>
      <c r="F450">
        <f t="shared" si="36"/>
        <v>50.482758620689658</v>
      </c>
      <c r="G450">
        <v>45384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7"/>
        <v>games</v>
      </c>
      <c r="R450" t="str">
        <f t="shared" si="38"/>
        <v>video games</v>
      </c>
      <c r="S450" s="7">
        <f t="shared" si="39"/>
        <v>41378.208333333336</v>
      </c>
      <c r="T450" s="7">
        <f t="shared" si="40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f t="shared" si="41"/>
        <v>101.19767441860465</v>
      </c>
      <c r="F451">
        <f t="shared" ref="F451:F514" si="42">G451/D451*100</f>
        <v>967</v>
      </c>
      <c r="G451">
        <v>8703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3">LEFT(P451, FIND("/", P451) - 1)</f>
        <v>games</v>
      </c>
      <c r="R451" t="str">
        <f t="shared" ref="R451:R514" si="44">MID(P451, FIND("/", P451) + 1, LEN(P451) - FIND("/", P451))</f>
        <v>video games</v>
      </c>
      <c r="S451" s="7">
        <f t="shared" ref="S451:S514" si="45">DATE(1970,1,1) + L451/86400</f>
        <v>43530.25</v>
      </c>
      <c r="T451" s="7">
        <f t="shared" ref="T451:T514" si="46">DATE(1970,1,1) + M451/86400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f t="shared" ref="E452:E515" si="47">AVERAGE(G452/I452)</f>
        <v>4</v>
      </c>
      <c r="F452">
        <f t="shared" si="42"/>
        <v>4</v>
      </c>
      <c r="G452"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3"/>
        <v>film &amp; video</v>
      </c>
      <c r="R452" t="str">
        <f t="shared" si="44"/>
        <v>animation</v>
      </c>
      <c r="S452" s="7">
        <f t="shared" si="45"/>
        <v>43394.208333333328</v>
      </c>
      <c r="T452" s="7">
        <f t="shared" si="46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f t="shared" si="47"/>
        <v>29.001272669424118</v>
      </c>
      <c r="F453">
        <f t="shared" si="42"/>
        <v>122.84501347708894</v>
      </c>
      <c r="G453">
        <v>182302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3"/>
        <v>music</v>
      </c>
      <c r="R453" t="str">
        <f t="shared" si="44"/>
        <v>rock</v>
      </c>
      <c r="S453" s="7">
        <f t="shared" si="45"/>
        <v>42935.208333333328</v>
      </c>
      <c r="T453" s="7">
        <f t="shared" si="46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f t="shared" si="47"/>
        <v>98.225806451612897</v>
      </c>
      <c r="F454">
        <f t="shared" si="42"/>
        <v>63.4375</v>
      </c>
      <c r="G454">
        <v>3045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3"/>
        <v>film &amp; video</v>
      </c>
      <c r="R454" t="str">
        <f t="shared" si="44"/>
        <v>drama</v>
      </c>
      <c r="S454" s="7">
        <f t="shared" si="45"/>
        <v>40365.208333333336</v>
      </c>
      <c r="T454" s="7">
        <f t="shared" si="46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f t="shared" si="47"/>
        <v>87.001693480101608</v>
      </c>
      <c r="F455">
        <f t="shared" si="42"/>
        <v>56.331688596491226</v>
      </c>
      <c r="G455">
        <v>102749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3"/>
        <v>film &amp; video</v>
      </c>
      <c r="R455" t="str">
        <f t="shared" si="44"/>
        <v>science fiction</v>
      </c>
      <c r="S455" s="7">
        <f t="shared" si="45"/>
        <v>42705.25</v>
      </c>
      <c r="T455" s="7">
        <f t="shared" si="46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f t="shared" si="47"/>
        <v>45.205128205128204</v>
      </c>
      <c r="F456">
        <f t="shared" si="42"/>
        <v>44.074999999999996</v>
      </c>
      <c r="G456">
        <v>1763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3"/>
        <v>film &amp; video</v>
      </c>
      <c r="R456" t="str">
        <f t="shared" si="44"/>
        <v>drama</v>
      </c>
      <c r="S456" s="7">
        <f t="shared" si="45"/>
        <v>41568.208333333336</v>
      </c>
      <c r="T456" s="7">
        <f t="shared" si="46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f t="shared" si="47"/>
        <v>37.001341561577675</v>
      </c>
      <c r="F457">
        <f t="shared" si="42"/>
        <v>118.37253218884121</v>
      </c>
      <c r="G457">
        <v>137904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3"/>
        <v>theater</v>
      </c>
      <c r="R457" t="str">
        <f t="shared" si="44"/>
        <v>plays</v>
      </c>
      <c r="S457" s="7">
        <f t="shared" si="45"/>
        <v>40809.208333333336</v>
      </c>
      <c r="T457" s="7">
        <f t="shared" si="46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f t="shared" si="47"/>
        <v>94.976947040498445</v>
      </c>
      <c r="F458">
        <f t="shared" si="42"/>
        <v>104.1243169398907</v>
      </c>
      <c r="G458">
        <v>152438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3"/>
        <v>music</v>
      </c>
      <c r="R458" t="str">
        <f t="shared" si="44"/>
        <v>indie rock</v>
      </c>
      <c r="S458" s="7">
        <f t="shared" si="45"/>
        <v>43141.25</v>
      </c>
      <c r="T458" s="7">
        <f t="shared" si="46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f t="shared" si="47"/>
        <v>28.956521739130434</v>
      </c>
      <c r="F459">
        <f t="shared" si="42"/>
        <v>26.640000000000004</v>
      </c>
      <c r="G459">
        <v>1332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3"/>
        <v>theater</v>
      </c>
      <c r="R459" t="str">
        <f t="shared" si="44"/>
        <v>plays</v>
      </c>
      <c r="S459" s="7">
        <f t="shared" si="45"/>
        <v>42657.208333333328</v>
      </c>
      <c r="T459" s="7">
        <f t="shared" si="46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f t="shared" si="47"/>
        <v>55.993396226415094</v>
      </c>
      <c r="F460">
        <f t="shared" si="42"/>
        <v>351.20118343195264</v>
      </c>
      <c r="G460">
        <v>118706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3"/>
        <v>theater</v>
      </c>
      <c r="R460" t="str">
        <f t="shared" si="44"/>
        <v>plays</v>
      </c>
      <c r="S460" s="7">
        <f t="shared" si="45"/>
        <v>40265.208333333336</v>
      </c>
      <c r="T460" s="7">
        <f t="shared" si="46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f t="shared" si="47"/>
        <v>54.038095238095238</v>
      </c>
      <c r="F461">
        <f t="shared" si="42"/>
        <v>90.063492063492063</v>
      </c>
      <c r="G461">
        <v>5674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3"/>
        <v>film &amp; video</v>
      </c>
      <c r="R461" t="str">
        <f t="shared" si="44"/>
        <v>documentary</v>
      </c>
      <c r="S461" s="7">
        <f t="shared" si="45"/>
        <v>42001.25</v>
      </c>
      <c r="T461" s="7">
        <f t="shared" si="46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f t="shared" si="47"/>
        <v>82.38</v>
      </c>
      <c r="F462">
        <f t="shared" si="42"/>
        <v>171.625</v>
      </c>
      <c r="G462">
        <v>4119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3"/>
        <v>theater</v>
      </c>
      <c r="R462" t="str">
        <f t="shared" si="44"/>
        <v>plays</v>
      </c>
      <c r="S462" s="7">
        <f t="shared" si="45"/>
        <v>40399.208333333336</v>
      </c>
      <c r="T462" s="7">
        <f t="shared" si="46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f t="shared" si="47"/>
        <v>66.997115384615384</v>
      </c>
      <c r="F463">
        <f t="shared" si="42"/>
        <v>141.04655870445345</v>
      </c>
      <c r="G463">
        <v>139354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3"/>
        <v>film &amp; video</v>
      </c>
      <c r="R463" t="str">
        <f t="shared" si="44"/>
        <v>drama</v>
      </c>
      <c r="S463" s="7">
        <f t="shared" si="45"/>
        <v>41757.208333333336</v>
      </c>
      <c r="T463" s="7">
        <f t="shared" si="46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f t="shared" si="47"/>
        <v>107.91401869158878</v>
      </c>
      <c r="F464">
        <f t="shared" si="42"/>
        <v>30.57944915254237</v>
      </c>
      <c r="G464">
        <v>57734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3"/>
        <v>games</v>
      </c>
      <c r="R464" t="str">
        <f t="shared" si="44"/>
        <v>mobile games</v>
      </c>
      <c r="S464" s="7">
        <f t="shared" si="45"/>
        <v>41304.25</v>
      </c>
      <c r="T464" s="7">
        <f t="shared" si="46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f t="shared" si="47"/>
        <v>69.009501187648453</v>
      </c>
      <c r="F465">
        <f t="shared" si="42"/>
        <v>108.16455696202532</v>
      </c>
      <c r="G465">
        <v>145265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3"/>
        <v>film &amp; video</v>
      </c>
      <c r="R465" t="str">
        <f t="shared" si="44"/>
        <v>animation</v>
      </c>
      <c r="S465" s="7">
        <f t="shared" si="45"/>
        <v>41639.25</v>
      </c>
      <c r="T465" s="7">
        <f t="shared" si="46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f t="shared" si="47"/>
        <v>39.006568144499177</v>
      </c>
      <c r="F466">
        <f t="shared" si="42"/>
        <v>133.45505617977528</v>
      </c>
      <c r="G466">
        <v>95020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3"/>
        <v>theater</v>
      </c>
      <c r="R466" t="str">
        <f t="shared" si="44"/>
        <v>plays</v>
      </c>
      <c r="S466" s="7">
        <f t="shared" si="45"/>
        <v>43142.25</v>
      </c>
      <c r="T466" s="7">
        <f t="shared" si="46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f t="shared" si="47"/>
        <v>110.3625</v>
      </c>
      <c r="F467">
        <f t="shared" si="42"/>
        <v>187.85106382978722</v>
      </c>
      <c r="G467">
        <v>8829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3"/>
        <v>publishing</v>
      </c>
      <c r="R467" t="str">
        <f t="shared" si="44"/>
        <v>translations</v>
      </c>
      <c r="S467" s="7">
        <f t="shared" si="45"/>
        <v>43127.25</v>
      </c>
      <c r="T467" s="7">
        <f t="shared" si="46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f t="shared" si="47"/>
        <v>94.857142857142861</v>
      </c>
      <c r="F468">
        <f t="shared" si="42"/>
        <v>332</v>
      </c>
      <c r="G468">
        <v>3984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3"/>
        <v>technology</v>
      </c>
      <c r="R468" t="str">
        <f t="shared" si="44"/>
        <v>wearables</v>
      </c>
      <c r="S468" s="7">
        <f t="shared" si="45"/>
        <v>41409.208333333336</v>
      </c>
      <c r="T468" s="7">
        <f t="shared" si="46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f t="shared" si="47"/>
        <v>57.935251798561154</v>
      </c>
      <c r="F469">
        <f t="shared" si="42"/>
        <v>575.21428571428578</v>
      </c>
      <c r="G469">
        <v>8053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3"/>
        <v>technology</v>
      </c>
      <c r="R469" t="str">
        <f t="shared" si="44"/>
        <v>web</v>
      </c>
      <c r="S469" s="7">
        <f t="shared" si="45"/>
        <v>42331.25</v>
      </c>
      <c r="T469" s="7">
        <f t="shared" si="46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f t="shared" si="47"/>
        <v>101.25</v>
      </c>
      <c r="F470">
        <f t="shared" si="42"/>
        <v>40.5</v>
      </c>
      <c r="G470">
        <v>1620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3"/>
        <v>theater</v>
      </c>
      <c r="R470" t="str">
        <f t="shared" si="44"/>
        <v>plays</v>
      </c>
      <c r="S470" s="7">
        <f t="shared" si="45"/>
        <v>43569.208333333328</v>
      </c>
      <c r="T470" s="7">
        <f t="shared" si="46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f t="shared" si="47"/>
        <v>64.95597484276729</v>
      </c>
      <c r="F471">
        <f t="shared" si="42"/>
        <v>184.42857142857144</v>
      </c>
      <c r="G471">
        <v>10328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3"/>
        <v>film &amp; video</v>
      </c>
      <c r="R471" t="str">
        <f t="shared" si="44"/>
        <v>drama</v>
      </c>
      <c r="S471" s="7">
        <f t="shared" si="45"/>
        <v>42142.208333333328</v>
      </c>
      <c r="T471" s="7">
        <f t="shared" si="46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f t="shared" si="47"/>
        <v>27.00524934383202</v>
      </c>
      <c r="F472">
        <f t="shared" si="42"/>
        <v>285.80555555555554</v>
      </c>
      <c r="G472">
        <v>10289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3"/>
        <v>technology</v>
      </c>
      <c r="R472" t="str">
        <f t="shared" si="44"/>
        <v>wearables</v>
      </c>
      <c r="S472" s="7">
        <f t="shared" si="45"/>
        <v>42716.25</v>
      </c>
      <c r="T472" s="7">
        <f t="shared" si="46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f t="shared" si="47"/>
        <v>50.97422680412371</v>
      </c>
      <c r="F473">
        <f t="shared" si="42"/>
        <v>319</v>
      </c>
      <c r="G473">
        <v>9889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3"/>
        <v>food</v>
      </c>
      <c r="R473" t="str">
        <f t="shared" si="44"/>
        <v>food trucks</v>
      </c>
      <c r="S473" s="7">
        <f t="shared" si="45"/>
        <v>41031.208333333336</v>
      </c>
      <c r="T473" s="7">
        <f t="shared" si="46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f t="shared" si="47"/>
        <v>104.94260869565217</v>
      </c>
      <c r="F474">
        <f t="shared" si="42"/>
        <v>39.234070221066318</v>
      </c>
      <c r="G474">
        <v>60342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3"/>
        <v>music</v>
      </c>
      <c r="R474" t="str">
        <f t="shared" si="44"/>
        <v>rock</v>
      </c>
      <c r="S474" s="7">
        <f t="shared" si="45"/>
        <v>43535.208333333328</v>
      </c>
      <c r="T474" s="7">
        <f t="shared" si="46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f t="shared" si="47"/>
        <v>84.028301886792448</v>
      </c>
      <c r="F475">
        <f t="shared" si="42"/>
        <v>178.14000000000001</v>
      </c>
      <c r="G475">
        <v>8907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3"/>
        <v>music</v>
      </c>
      <c r="R475" t="str">
        <f t="shared" si="44"/>
        <v>electric music</v>
      </c>
      <c r="S475" s="7">
        <f t="shared" si="45"/>
        <v>43277.208333333328</v>
      </c>
      <c r="T475" s="7">
        <f t="shared" si="46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f t="shared" si="47"/>
        <v>102.85915492957747</v>
      </c>
      <c r="F476">
        <f t="shared" si="42"/>
        <v>365.15</v>
      </c>
      <c r="G476">
        <v>14606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3"/>
        <v>film &amp; video</v>
      </c>
      <c r="R476" t="str">
        <f t="shared" si="44"/>
        <v>television</v>
      </c>
      <c r="S476" s="7">
        <f t="shared" si="45"/>
        <v>41989.25</v>
      </c>
      <c r="T476" s="7">
        <f t="shared" si="46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f t="shared" si="47"/>
        <v>39.962085308056871</v>
      </c>
      <c r="F477">
        <f t="shared" si="42"/>
        <v>113.94594594594594</v>
      </c>
      <c r="G477">
        <v>8432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3"/>
        <v>publishing</v>
      </c>
      <c r="R477" t="str">
        <f t="shared" si="44"/>
        <v>translations</v>
      </c>
      <c r="S477" s="7">
        <f t="shared" si="45"/>
        <v>41450.208333333336</v>
      </c>
      <c r="T477" s="7">
        <f t="shared" si="46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f t="shared" si="47"/>
        <v>51.001785714285717</v>
      </c>
      <c r="F478">
        <f t="shared" si="42"/>
        <v>29.828720626631856</v>
      </c>
      <c r="G478">
        <v>57122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3"/>
        <v>publishing</v>
      </c>
      <c r="R478" t="str">
        <f t="shared" si="44"/>
        <v>fiction</v>
      </c>
      <c r="S478" s="7">
        <f t="shared" si="45"/>
        <v>43322.208333333328</v>
      </c>
      <c r="T478" s="7">
        <f t="shared" si="46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f t="shared" si="47"/>
        <v>40.823008849557525</v>
      </c>
      <c r="F479">
        <f t="shared" si="42"/>
        <v>54.270588235294113</v>
      </c>
      <c r="G479">
        <v>4613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3"/>
        <v>film &amp; video</v>
      </c>
      <c r="R479" t="str">
        <f t="shared" si="44"/>
        <v>science fiction</v>
      </c>
      <c r="S479" s="7">
        <f t="shared" si="45"/>
        <v>40720.208333333336</v>
      </c>
      <c r="T479" s="7">
        <f t="shared" si="46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f t="shared" si="47"/>
        <v>58.999637155297535</v>
      </c>
      <c r="F480">
        <f t="shared" si="42"/>
        <v>236.34156976744185</v>
      </c>
      <c r="G480">
        <v>162603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3"/>
        <v>technology</v>
      </c>
      <c r="R480" t="str">
        <f t="shared" si="44"/>
        <v>wearables</v>
      </c>
      <c r="S480" s="7">
        <f t="shared" si="45"/>
        <v>42072.208333333328</v>
      </c>
      <c r="T480" s="7">
        <f t="shared" si="46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f t="shared" si="47"/>
        <v>71.156069364161851</v>
      </c>
      <c r="F481">
        <f t="shared" si="42"/>
        <v>512.91666666666663</v>
      </c>
      <c r="G481">
        <v>12310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3"/>
        <v>food</v>
      </c>
      <c r="R481" t="str">
        <f t="shared" si="44"/>
        <v>food trucks</v>
      </c>
      <c r="S481" s="7">
        <f t="shared" si="45"/>
        <v>42945.208333333328</v>
      </c>
      <c r="T481" s="7">
        <f t="shared" si="46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f t="shared" si="47"/>
        <v>99.494252873563212</v>
      </c>
      <c r="F482">
        <f t="shared" si="42"/>
        <v>100.65116279069768</v>
      </c>
      <c r="G482">
        <v>8656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3"/>
        <v>photography</v>
      </c>
      <c r="R482" t="str">
        <f t="shared" si="44"/>
        <v>photography books</v>
      </c>
      <c r="S482" s="7">
        <f t="shared" si="45"/>
        <v>40248.25</v>
      </c>
      <c r="T482" s="7">
        <f t="shared" si="46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f t="shared" si="47"/>
        <v>103.98634590377114</v>
      </c>
      <c r="F483">
        <f t="shared" si="42"/>
        <v>81.348423194303152</v>
      </c>
      <c r="G483">
        <v>159931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3"/>
        <v>theater</v>
      </c>
      <c r="R483" t="str">
        <f t="shared" si="44"/>
        <v>plays</v>
      </c>
      <c r="S483" s="7">
        <f t="shared" si="45"/>
        <v>41913.208333333336</v>
      </c>
      <c r="T483" s="7">
        <f t="shared" si="46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f t="shared" si="47"/>
        <v>76.555555555555557</v>
      </c>
      <c r="F484">
        <f t="shared" si="42"/>
        <v>16.404761904761905</v>
      </c>
      <c r="G484">
        <v>689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3"/>
        <v>publishing</v>
      </c>
      <c r="R484" t="str">
        <f t="shared" si="44"/>
        <v>fiction</v>
      </c>
      <c r="S484" s="7">
        <f t="shared" si="45"/>
        <v>40963.25</v>
      </c>
      <c r="T484" s="7">
        <f t="shared" si="46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f t="shared" si="47"/>
        <v>87.068592057761734</v>
      </c>
      <c r="F485">
        <f t="shared" si="42"/>
        <v>52.774617067833695</v>
      </c>
      <c r="G485">
        <v>48236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3"/>
        <v>theater</v>
      </c>
      <c r="R485" t="str">
        <f t="shared" si="44"/>
        <v>plays</v>
      </c>
      <c r="S485" s="7">
        <f t="shared" si="45"/>
        <v>43811.25</v>
      </c>
      <c r="T485" s="7">
        <f t="shared" si="46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f t="shared" si="47"/>
        <v>48.99554707379135</v>
      </c>
      <c r="F486">
        <f t="shared" si="42"/>
        <v>260.20608108108109</v>
      </c>
      <c r="G486">
        <v>77021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3"/>
        <v>food</v>
      </c>
      <c r="R486" t="str">
        <f t="shared" si="44"/>
        <v>food trucks</v>
      </c>
      <c r="S486" s="7">
        <f t="shared" si="45"/>
        <v>41855.208333333336</v>
      </c>
      <c r="T486" s="7">
        <f t="shared" si="46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f t="shared" si="47"/>
        <v>42.969135802469133</v>
      </c>
      <c r="F487">
        <f t="shared" si="42"/>
        <v>30.73289183222958</v>
      </c>
      <c r="G487">
        <v>27844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3"/>
        <v>theater</v>
      </c>
      <c r="R487" t="str">
        <f t="shared" si="44"/>
        <v>plays</v>
      </c>
      <c r="S487" s="7">
        <f t="shared" si="45"/>
        <v>43626.208333333328</v>
      </c>
      <c r="T487" s="7">
        <f t="shared" si="46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f t="shared" si="47"/>
        <v>33.428571428571431</v>
      </c>
      <c r="F488">
        <f t="shared" si="42"/>
        <v>13.5</v>
      </c>
      <c r="G488">
        <v>702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3"/>
        <v>publishing</v>
      </c>
      <c r="R488" t="str">
        <f t="shared" si="44"/>
        <v>translations</v>
      </c>
      <c r="S488" s="7">
        <f t="shared" si="45"/>
        <v>43168.25</v>
      </c>
      <c r="T488" s="7">
        <f t="shared" si="46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f t="shared" si="47"/>
        <v>83.982949701619773</v>
      </c>
      <c r="F489">
        <f t="shared" si="42"/>
        <v>178.62556663644605</v>
      </c>
      <c r="G489">
        <v>197024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3"/>
        <v>theater</v>
      </c>
      <c r="R489" t="str">
        <f t="shared" si="44"/>
        <v>plays</v>
      </c>
      <c r="S489" s="7">
        <f t="shared" si="45"/>
        <v>42845.208333333328</v>
      </c>
      <c r="T489" s="7">
        <f t="shared" si="46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f t="shared" si="47"/>
        <v>101.41739130434783</v>
      </c>
      <c r="F490">
        <f t="shared" si="42"/>
        <v>220.0566037735849</v>
      </c>
      <c r="G490">
        <v>11663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3"/>
        <v>theater</v>
      </c>
      <c r="R490" t="str">
        <f t="shared" si="44"/>
        <v>plays</v>
      </c>
      <c r="S490" s="7">
        <f t="shared" si="45"/>
        <v>42403.25</v>
      </c>
      <c r="T490" s="7">
        <f t="shared" si="46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f t="shared" si="47"/>
        <v>109.87058823529412</v>
      </c>
      <c r="F491">
        <f t="shared" si="42"/>
        <v>101.5108695652174</v>
      </c>
      <c r="G491">
        <v>9339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3"/>
        <v>technology</v>
      </c>
      <c r="R491" t="str">
        <f t="shared" si="44"/>
        <v>wearables</v>
      </c>
      <c r="S491" s="7">
        <f t="shared" si="45"/>
        <v>40406.208333333336</v>
      </c>
      <c r="T491" s="7">
        <f t="shared" si="46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f t="shared" si="47"/>
        <v>31.916666666666668</v>
      </c>
      <c r="F492">
        <f t="shared" si="42"/>
        <v>191.5</v>
      </c>
      <c r="G492">
        <v>4596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3"/>
        <v>journalism</v>
      </c>
      <c r="R492" t="str">
        <f t="shared" si="44"/>
        <v>audio</v>
      </c>
      <c r="S492" s="7">
        <f t="shared" si="45"/>
        <v>43786.25</v>
      </c>
      <c r="T492" s="7">
        <f t="shared" si="46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f t="shared" si="47"/>
        <v>70.993450675399103</v>
      </c>
      <c r="F493">
        <f t="shared" si="42"/>
        <v>305.34683098591546</v>
      </c>
      <c r="G493">
        <v>173437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3"/>
        <v>food</v>
      </c>
      <c r="R493" t="str">
        <f t="shared" si="44"/>
        <v>food trucks</v>
      </c>
      <c r="S493" s="7">
        <f t="shared" si="45"/>
        <v>41456.208333333336</v>
      </c>
      <c r="T493" s="7">
        <f t="shared" si="46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f t="shared" si="47"/>
        <v>77.026890756302521</v>
      </c>
      <c r="F494">
        <f t="shared" si="42"/>
        <v>23.995287958115181</v>
      </c>
      <c r="G494">
        <v>45831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3"/>
        <v>film &amp; video</v>
      </c>
      <c r="R494" t="str">
        <f t="shared" si="44"/>
        <v>shorts</v>
      </c>
      <c r="S494" s="7">
        <f t="shared" si="45"/>
        <v>40336.208333333336</v>
      </c>
      <c r="T494" s="7">
        <f t="shared" si="46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f t="shared" si="47"/>
        <v>101.78125</v>
      </c>
      <c r="F495">
        <f t="shared" si="42"/>
        <v>723.77777777777771</v>
      </c>
      <c r="G495">
        <v>6514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3"/>
        <v>photography</v>
      </c>
      <c r="R495" t="str">
        <f t="shared" si="44"/>
        <v>photography books</v>
      </c>
      <c r="S495" s="7">
        <f t="shared" si="45"/>
        <v>43645.208333333328</v>
      </c>
      <c r="T495" s="7">
        <f t="shared" si="46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f t="shared" si="47"/>
        <v>51.059701492537314</v>
      </c>
      <c r="F496">
        <f t="shared" si="42"/>
        <v>547.36</v>
      </c>
      <c r="G496">
        <v>13684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3"/>
        <v>technology</v>
      </c>
      <c r="R496" t="str">
        <f t="shared" si="44"/>
        <v>wearables</v>
      </c>
      <c r="S496" s="7">
        <f t="shared" si="45"/>
        <v>40990.208333333336</v>
      </c>
      <c r="T496" s="7">
        <f t="shared" si="46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f t="shared" si="47"/>
        <v>68.02051282051282</v>
      </c>
      <c r="F497">
        <f t="shared" si="42"/>
        <v>414.49999999999994</v>
      </c>
      <c r="G497">
        <v>13264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3"/>
        <v>theater</v>
      </c>
      <c r="R497" t="str">
        <f t="shared" si="44"/>
        <v>plays</v>
      </c>
      <c r="S497" s="7">
        <f t="shared" si="45"/>
        <v>41800.208333333336</v>
      </c>
      <c r="T497" s="7">
        <f t="shared" si="46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f t="shared" si="47"/>
        <v>30.87037037037037</v>
      </c>
      <c r="F498">
        <f t="shared" si="42"/>
        <v>0.90696409140369971</v>
      </c>
      <c r="G498">
        <v>1667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3"/>
        <v>film &amp; video</v>
      </c>
      <c r="R498" t="str">
        <f t="shared" si="44"/>
        <v>animation</v>
      </c>
      <c r="S498" s="7">
        <f t="shared" si="45"/>
        <v>42876.208333333328</v>
      </c>
      <c r="T498" s="7">
        <f t="shared" si="46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f t="shared" si="47"/>
        <v>27.908333333333335</v>
      </c>
      <c r="F499">
        <f t="shared" si="42"/>
        <v>34.173469387755098</v>
      </c>
      <c r="G499">
        <v>3349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3"/>
        <v>technology</v>
      </c>
      <c r="R499" t="str">
        <f t="shared" si="44"/>
        <v>wearables</v>
      </c>
      <c r="S499" s="7">
        <f t="shared" si="45"/>
        <v>42724.25</v>
      </c>
      <c r="T499" s="7">
        <f t="shared" si="46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f t="shared" si="47"/>
        <v>79.994818652849744</v>
      </c>
      <c r="F500">
        <f t="shared" si="42"/>
        <v>23.948810754912099</v>
      </c>
      <c r="G500">
        <v>46317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3"/>
        <v>technology</v>
      </c>
      <c r="R500" t="str">
        <f t="shared" si="44"/>
        <v>web</v>
      </c>
      <c r="S500" s="7">
        <f t="shared" si="45"/>
        <v>42005.25</v>
      </c>
      <c r="T500" s="7">
        <f t="shared" si="46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f t="shared" si="47"/>
        <v>38.003378378378379</v>
      </c>
      <c r="F501">
        <f t="shared" si="42"/>
        <v>48.072649572649574</v>
      </c>
      <c r="G501">
        <v>78743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3"/>
        <v>film &amp; video</v>
      </c>
      <c r="R501" t="str">
        <f t="shared" si="44"/>
        <v>documentary</v>
      </c>
      <c r="S501" s="7">
        <f t="shared" si="45"/>
        <v>42444.208333333328</v>
      </c>
      <c r="T501" s="7">
        <f t="shared" si="46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 t="e">
        <f t="shared" si="47"/>
        <v>#DIV/0!</v>
      </c>
      <c r="F502">
        <f t="shared" si="42"/>
        <v>0</v>
      </c>
      <c r="G502"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3"/>
        <v>theater</v>
      </c>
      <c r="R502" t="str">
        <f t="shared" si="44"/>
        <v>plays</v>
      </c>
      <c r="S502" s="7">
        <f t="shared" si="45"/>
        <v>41395.208333333336</v>
      </c>
      <c r="T502" s="7">
        <f t="shared" si="46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f t="shared" si="47"/>
        <v>59.990534521158132</v>
      </c>
      <c r="F503">
        <f t="shared" si="42"/>
        <v>70.145182291666657</v>
      </c>
      <c r="G503">
        <v>107743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3"/>
        <v>film &amp; video</v>
      </c>
      <c r="R503" t="str">
        <f t="shared" si="44"/>
        <v>documentary</v>
      </c>
      <c r="S503" s="7">
        <f t="shared" si="45"/>
        <v>41345.208333333336</v>
      </c>
      <c r="T503" s="7">
        <f t="shared" si="46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f t="shared" si="47"/>
        <v>37.037634408602152</v>
      </c>
      <c r="F504">
        <f t="shared" si="42"/>
        <v>529.92307692307691</v>
      </c>
      <c r="G504">
        <v>6889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3"/>
        <v>games</v>
      </c>
      <c r="R504" t="str">
        <f t="shared" si="44"/>
        <v>video games</v>
      </c>
      <c r="S504" s="7">
        <f t="shared" si="45"/>
        <v>41117.208333333336</v>
      </c>
      <c r="T504" s="7">
        <f t="shared" si="46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f t="shared" si="47"/>
        <v>99.963043478260872</v>
      </c>
      <c r="F505">
        <f t="shared" si="42"/>
        <v>180.32549019607845</v>
      </c>
      <c r="G505">
        <v>45983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3"/>
        <v>film &amp; video</v>
      </c>
      <c r="R505" t="str">
        <f t="shared" si="44"/>
        <v>drama</v>
      </c>
      <c r="S505" s="7">
        <f t="shared" si="45"/>
        <v>42186.208333333328</v>
      </c>
      <c r="T505" s="7">
        <f t="shared" si="46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f t="shared" si="47"/>
        <v>111.6774193548387</v>
      </c>
      <c r="F506">
        <f t="shared" si="42"/>
        <v>92.320000000000007</v>
      </c>
      <c r="G506">
        <v>6924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3"/>
        <v>music</v>
      </c>
      <c r="R506" t="str">
        <f t="shared" si="44"/>
        <v>rock</v>
      </c>
      <c r="S506" s="7">
        <f t="shared" si="45"/>
        <v>42142.208333333328</v>
      </c>
      <c r="T506" s="7">
        <f t="shared" si="46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f t="shared" si="47"/>
        <v>36.014409221902014</v>
      </c>
      <c r="F507">
        <f t="shared" si="42"/>
        <v>13.901001112347053</v>
      </c>
      <c r="G507">
        <v>12497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3"/>
        <v>publishing</v>
      </c>
      <c r="R507" t="str">
        <f t="shared" si="44"/>
        <v>radio &amp; podcasts</v>
      </c>
      <c r="S507" s="7">
        <f t="shared" si="45"/>
        <v>41341.25</v>
      </c>
      <c r="T507" s="7">
        <f t="shared" si="46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f t="shared" si="47"/>
        <v>66.010284810126578</v>
      </c>
      <c r="F508">
        <f t="shared" si="42"/>
        <v>927.07777777777767</v>
      </c>
      <c r="G508">
        <v>166874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3"/>
        <v>theater</v>
      </c>
      <c r="R508" t="str">
        <f t="shared" si="44"/>
        <v>plays</v>
      </c>
      <c r="S508" s="7">
        <f t="shared" si="45"/>
        <v>43062.25</v>
      </c>
      <c r="T508" s="7">
        <f t="shared" si="46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f t="shared" si="47"/>
        <v>44.05263157894737</v>
      </c>
      <c r="F509">
        <f t="shared" si="42"/>
        <v>39.857142857142861</v>
      </c>
      <c r="G509">
        <v>837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3"/>
        <v>technology</v>
      </c>
      <c r="R509" t="str">
        <f t="shared" si="44"/>
        <v>web</v>
      </c>
      <c r="S509" s="7">
        <f t="shared" si="45"/>
        <v>41373.208333333336</v>
      </c>
      <c r="T509" s="7">
        <f t="shared" si="46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f t="shared" si="47"/>
        <v>52.999726551818434</v>
      </c>
      <c r="F510">
        <f t="shared" si="42"/>
        <v>112.22929936305732</v>
      </c>
      <c r="G510">
        <v>193820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3"/>
        <v>theater</v>
      </c>
      <c r="R510" t="str">
        <f t="shared" si="44"/>
        <v>plays</v>
      </c>
      <c r="S510" s="7">
        <f t="shared" si="45"/>
        <v>43310.208333333328</v>
      </c>
      <c r="T510" s="7">
        <f t="shared" si="46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f t="shared" si="47"/>
        <v>95</v>
      </c>
      <c r="F511">
        <f t="shared" si="42"/>
        <v>70.925816023738875</v>
      </c>
      <c r="G511">
        <v>119510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3"/>
        <v>theater</v>
      </c>
      <c r="R511" t="str">
        <f t="shared" si="44"/>
        <v>plays</v>
      </c>
      <c r="S511" s="7">
        <f t="shared" si="45"/>
        <v>41034.208333333336</v>
      </c>
      <c r="T511" s="7">
        <f t="shared" si="46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f t="shared" si="47"/>
        <v>70.908396946564892</v>
      </c>
      <c r="F512">
        <f t="shared" si="42"/>
        <v>119.08974358974358</v>
      </c>
      <c r="G512">
        <v>9289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3"/>
        <v>film &amp; video</v>
      </c>
      <c r="R512" t="str">
        <f t="shared" si="44"/>
        <v>drama</v>
      </c>
      <c r="S512" s="7">
        <f t="shared" si="45"/>
        <v>43251.208333333328</v>
      </c>
      <c r="T512" s="7">
        <f t="shared" si="46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f t="shared" si="47"/>
        <v>98.060773480662988</v>
      </c>
      <c r="F513">
        <f t="shared" si="42"/>
        <v>24.017591339648174</v>
      </c>
      <c r="G513">
        <v>35498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3"/>
        <v>theater</v>
      </c>
      <c r="R513" t="str">
        <f t="shared" si="44"/>
        <v>plays</v>
      </c>
      <c r="S513" s="7">
        <f t="shared" si="45"/>
        <v>43671.208333333328</v>
      </c>
      <c r="T513" s="7">
        <f t="shared" si="46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f t="shared" si="47"/>
        <v>53.046025104602514</v>
      </c>
      <c r="F514">
        <f t="shared" si="42"/>
        <v>139.31868131868131</v>
      </c>
      <c r="G514">
        <v>12678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3"/>
        <v>games</v>
      </c>
      <c r="R514" t="str">
        <f t="shared" si="44"/>
        <v>video games</v>
      </c>
      <c r="S514" s="7">
        <f t="shared" si="45"/>
        <v>41825.208333333336</v>
      </c>
      <c r="T514" s="7">
        <f t="shared" si="46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f t="shared" si="47"/>
        <v>93.142857142857139</v>
      </c>
      <c r="F515">
        <f t="shared" ref="F515:F578" si="48">G515/D515*100</f>
        <v>39.277108433734945</v>
      </c>
      <c r="G515">
        <v>3260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49">LEFT(P515, FIND("/", P515) - 1)</f>
        <v>film &amp; video</v>
      </c>
      <c r="R515" t="str">
        <f t="shared" ref="R515:R578" si="50">MID(P515, FIND("/", P515) + 1, LEN(P515) - FIND("/", P515))</f>
        <v>television</v>
      </c>
      <c r="S515" s="7">
        <f t="shared" ref="S515:S578" si="51">DATE(1970,1,1) + L515/86400</f>
        <v>40430.208333333336</v>
      </c>
      <c r="T515" s="7">
        <f t="shared" ref="T515:T578" si="52">DATE(1970,1,1) + M515/86400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f t="shared" ref="E516:E579" si="53">AVERAGE(G516/I516)</f>
        <v>58.945075757575758</v>
      </c>
      <c r="F516">
        <f t="shared" si="48"/>
        <v>22.439077144917089</v>
      </c>
      <c r="G516">
        <v>31123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49"/>
        <v>music</v>
      </c>
      <c r="R516" t="str">
        <f t="shared" si="50"/>
        <v>rock</v>
      </c>
      <c r="S516" s="7">
        <f t="shared" si="51"/>
        <v>41614.25</v>
      </c>
      <c r="T516" s="7">
        <f t="shared" si="52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f t="shared" si="53"/>
        <v>36.067669172932334</v>
      </c>
      <c r="F517">
        <f t="shared" si="48"/>
        <v>55.779069767441861</v>
      </c>
      <c r="G517">
        <v>4797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49"/>
        <v>theater</v>
      </c>
      <c r="R517" t="str">
        <f t="shared" si="50"/>
        <v>plays</v>
      </c>
      <c r="S517" s="7">
        <f t="shared" si="51"/>
        <v>40900.25</v>
      </c>
      <c r="T517" s="7">
        <f t="shared" si="52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f t="shared" si="53"/>
        <v>63.030732860520096</v>
      </c>
      <c r="F518">
        <f t="shared" si="48"/>
        <v>42.523125996810208</v>
      </c>
      <c r="G518">
        <v>53324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49"/>
        <v>publishing</v>
      </c>
      <c r="R518" t="str">
        <f t="shared" si="50"/>
        <v>nonfiction</v>
      </c>
      <c r="S518" s="7">
        <f t="shared" si="51"/>
        <v>40396.208333333336</v>
      </c>
      <c r="T518" s="7">
        <f t="shared" si="52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f t="shared" si="53"/>
        <v>84.717948717948715</v>
      </c>
      <c r="F519">
        <f t="shared" si="48"/>
        <v>112.00000000000001</v>
      </c>
      <c r="G519">
        <v>6608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49"/>
        <v>food</v>
      </c>
      <c r="R519" t="str">
        <f t="shared" si="50"/>
        <v>food trucks</v>
      </c>
      <c r="S519" s="7">
        <f t="shared" si="51"/>
        <v>42860.208333333328</v>
      </c>
      <c r="T519" s="7">
        <f t="shared" si="52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f t="shared" si="53"/>
        <v>62.2</v>
      </c>
      <c r="F520">
        <f t="shared" si="48"/>
        <v>7.0681818181818183</v>
      </c>
      <c r="G520">
        <v>622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49"/>
        <v>film &amp; video</v>
      </c>
      <c r="R520" t="str">
        <f t="shared" si="50"/>
        <v>animation</v>
      </c>
      <c r="S520" s="7">
        <f t="shared" si="51"/>
        <v>43154.25</v>
      </c>
      <c r="T520" s="7">
        <f t="shared" si="52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f t="shared" si="53"/>
        <v>101.97518330513255</v>
      </c>
      <c r="F521">
        <f t="shared" si="48"/>
        <v>101.74563871693867</v>
      </c>
      <c r="G521">
        <v>180802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49"/>
        <v>music</v>
      </c>
      <c r="R521" t="str">
        <f t="shared" si="50"/>
        <v>rock</v>
      </c>
      <c r="S521" s="7">
        <f t="shared" si="51"/>
        <v>42012.25</v>
      </c>
      <c r="T521" s="7">
        <f t="shared" si="52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f t="shared" si="53"/>
        <v>106.4375</v>
      </c>
      <c r="F522">
        <f t="shared" si="48"/>
        <v>425.75</v>
      </c>
      <c r="G522">
        <v>3406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49"/>
        <v>theater</v>
      </c>
      <c r="R522" t="str">
        <f t="shared" si="50"/>
        <v>plays</v>
      </c>
      <c r="S522" s="7">
        <f t="shared" si="51"/>
        <v>43574.208333333328</v>
      </c>
      <c r="T522" s="7">
        <f t="shared" si="52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f t="shared" si="53"/>
        <v>29.975609756097562</v>
      </c>
      <c r="F523">
        <f t="shared" si="48"/>
        <v>145.53947368421052</v>
      </c>
      <c r="G523">
        <v>11061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49"/>
        <v>film &amp; video</v>
      </c>
      <c r="R523" t="str">
        <f t="shared" si="50"/>
        <v>drama</v>
      </c>
      <c r="S523" s="7">
        <f t="shared" si="51"/>
        <v>42605.208333333328</v>
      </c>
      <c r="T523" s="7">
        <f t="shared" si="52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f t="shared" si="53"/>
        <v>85.806282722513089</v>
      </c>
      <c r="F524">
        <f t="shared" si="48"/>
        <v>32.453465346534657</v>
      </c>
      <c r="G524">
        <v>16389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49"/>
        <v>film &amp; video</v>
      </c>
      <c r="R524" t="str">
        <f t="shared" si="50"/>
        <v>shorts</v>
      </c>
      <c r="S524" s="7">
        <f t="shared" si="51"/>
        <v>41093.208333333336</v>
      </c>
      <c r="T524" s="7">
        <f t="shared" si="52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f t="shared" si="53"/>
        <v>70.82022471910112</v>
      </c>
      <c r="F525">
        <f t="shared" si="48"/>
        <v>700.33333333333326</v>
      </c>
      <c r="G525">
        <v>6303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49"/>
        <v>film &amp; video</v>
      </c>
      <c r="R525" t="str">
        <f t="shared" si="50"/>
        <v>shorts</v>
      </c>
      <c r="S525" s="7">
        <f t="shared" si="51"/>
        <v>40241.25</v>
      </c>
      <c r="T525" s="7">
        <f t="shared" si="52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f t="shared" si="53"/>
        <v>40.998484082870135</v>
      </c>
      <c r="F526">
        <f t="shared" si="48"/>
        <v>83.904860392967933</v>
      </c>
      <c r="G526">
        <v>81136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49"/>
        <v>theater</v>
      </c>
      <c r="R526" t="str">
        <f t="shared" si="50"/>
        <v>plays</v>
      </c>
      <c r="S526" s="7">
        <f t="shared" si="51"/>
        <v>40294.208333333336</v>
      </c>
      <c r="T526" s="7">
        <f t="shared" si="52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f t="shared" si="53"/>
        <v>28.063492063492063</v>
      </c>
      <c r="F527">
        <f t="shared" si="48"/>
        <v>84.19047619047619</v>
      </c>
      <c r="G527">
        <v>1768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49"/>
        <v>technology</v>
      </c>
      <c r="R527" t="str">
        <f t="shared" si="50"/>
        <v>wearables</v>
      </c>
      <c r="S527" s="7">
        <f t="shared" si="51"/>
        <v>40505.25</v>
      </c>
      <c r="T527" s="7">
        <f t="shared" si="52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f t="shared" si="53"/>
        <v>88.054421768707485</v>
      </c>
      <c r="F528">
        <f t="shared" si="48"/>
        <v>155.95180722891567</v>
      </c>
      <c r="G528">
        <v>12944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49"/>
        <v>theater</v>
      </c>
      <c r="R528" t="str">
        <f t="shared" si="50"/>
        <v>plays</v>
      </c>
      <c r="S528" s="7">
        <f t="shared" si="51"/>
        <v>42364.25</v>
      </c>
      <c r="T528" s="7">
        <f t="shared" si="52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f t="shared" si="53"/>
        <v>31</v>
      </c>
      <c r="F529">
        <f t="shared" si="48"/>
        <v>99.619450317124731</v>
      </c>
      <c r="G529">
        <v>188480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49"/>
        <v>film &amp; video</v>
      </c>
      <c r="R529" t="str">
        <f t="shared" si="50"/>
        <v>animation</v>
      </c>
      <c r="S529" s="7">
        <f t="shared" si="51"/>
        <v>42405.25</v>
      </c>
      <c r="T529" s="7">
        <f t="shared" si="52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f t="shared" si="53"/>
        <v>90.337500000000006</v>
      </c>
      <c r="F530">
        <f t="shared" si="48"/>
        <v>80.300000000000011</v>
      </c>
      <c r="G530">
        <v>7227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49"/>
        <v>music</v>
      </c>
      <c r="R530" t="str">
        <f t="shared" si="50"/>
        <v>indie rock</v>
      </c>
      <c r="S530" s="7">
        <f t="shared" si="51"/>
        <v>41601.25</v>
      </c>
      <c r="T530" s="7">
        <f t="shared" si="52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f t="shared" si="53"/>
        <v>63.777777777777779</v>
      </c>
      <c r="F531">
        <f t="shared" si="48"/>
        <v>11.254901960784313</v>
      </c>
      <c r="G531">
        <v>574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49"/>
        <v>games</v>
      </c>
      <c r="R531" t="str">
        <f t="shared" si="50"/>
        <v>video games</v>
      </c>
      <c r="S531" s="7">
        <f t="shared" si="51"/>
        <v>41769.208333333336</v>
      </c>
      <c r="T531" s="7">
        <f t="shared" si="52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f t="shared" si="53"/>
        <v>53.995515695067262</v>
      </c>
      <c r="F532">
        <f t="shared" si="48"/>
        <v>91.740952380952379</v>
      </c>
      <c r="G532">
        <v>96328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49"/>
        <v>publishing</v>
      </c>
      <c r="R532" t="str">
        <f t="shared" si="50"/>
        <v>fiction</v>
      </c>
      <c r="S532" s="7">
        <f t="shared" si="51"/>
        <v>40421.208333333336</v>
      </c>
      <c r="T532" s="7">
        <f t="shared" si="52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f t="shared" si="53"/>
        <v>48.993956043956047</v>
      </c>
      <c r="F533">
        <f t="shared" si="48"/>
        <v>95.521156936261391</v>
      </c>
      <c r="G533">
        <v>178338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49"/>
        <v>games</v>
      </c>
      <c r="R533" t="str">
        <f t="shared" si="50"/>
        <v>video games</v>
      </c>
      <c r="S533" s="7">
        <f t="shared" si="51"/>
        <v>41589.25</v>
      </c>
      <c r="T533" s="7">
        <f t="shared" si="52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f t="shared" si="53"/>
        <v>63.857142857142854</v>
      </c>
      <c r="F534">
        <f t="shared" si="48"/>
        <v>502.87499999999994</v>
      </c>
      <c r="G534">
        <v>8046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49"/>
        <v>theater</v>
      </c>
      <c r="R534" t="str">
        <f t="shared" si="50"/>
        <v>plays</v>
      </c>
      <c r="S534" s="7">
        <f t="shared" si="51"/>
        <v>43125.25</v>
      </c>
      <c r="T534" s="7">
        <f t="shared" si="52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f t="shared" si="53"/>
        <v>82.996393146979258</v>
      </c>
      <c r="F535">
        <f t="shared" si="48"/>
        <v>159.24394463667818</v>
      </c>
      <c r="G535">
        <v>184086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49"/>
        <v>music</v>
      </c>
      <c r="R535" t="str">
        <f t="shared" si="50"/>
        <v>indie rock</v>
      </c>
      <c r="S535" s="7">
        <f t="shared" si="51"/>
        <v>41479.208333333336</v>
      </c>
      <c r="T535" s="7">
        <f t="shared" si="52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f t="shared" si="53"/>
        <v>55.08230452674897</v>
      </c>
      <c r="F536">
        <f t="shared" si="48"/>
        <v>15.022446689113355</v>
      </c>
      <c r="G536">
        <v>13385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49"/>
        <v>film &amp; video</v>
      </c>
      <c r="R536" t="str">
        <f t="shared" si="50"/>
        <v>drama</v>
      </c>
      <c r="S536" s="7">
        <f t="shared" si="51"/>
        <v>43329.208333333328</v>
      </c>
      <c r="T536" s="7">
        <f t="shared" si="52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f t="shared" si="53"/>
        <v>62.044554455445542</v>
      </c>
      <c r="F537">
        <f t="shared" si="48"/>
        <v>482.03846153846149</v>
      </c>
      <c r="G537">
        <v>12533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49"/>
        <v>theater</v>
      </c>
      <c r="R537" t="str">
        <f t="shared" si="50"/>
        <v>plays</v>
      </c>
      <c r="S537" s="7">
        <f t="shared" si="51"/>
        <v>43259.208333333328</v>
      </c>
      <c r="T537" s="7">
        <f t="shared" si="52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f t="shared" si="53"/>
        <v>104.97857142857143</v>
      </c>
      <c r="F538">
        <f t="shared" si="48"/>
        <v>149.96938775510205</v>
      </c>
      <c r="G538">
        <v>14697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49"/>
        <v>publishing</v>
      </c>
      <c r="R538" t="str">
        <f t="shared" si="50"/>
        <v>fiction</v>
      </c>
      <c r="S538" s="7">
        <f t="shared" si="51"/>
        <v>40414.208333333336</v>
      </c>
      <c r="T538" s="7">
        <f t="shared" si="52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f t="shared" si="53"/>
        <v>94.044676806083643</v>
      </c>
      <c r="F539">
        <f t="shared" si="48"/>
        <v>117.22156398104266</v>
      </c>
      <c r="G539">
        <v>98935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49"/>
        <v>film &amp; video</v>
      </c>
      <c r="R539" t="str">
        <f t="shared" si="50"/>
        <v>documentary</v>
      </c>
      <c r="S539" s="7">
        <f t="shared" si="51"/>
        <v>43342.208333333328</v>
      </c>
      <c r="T539" s="7">
        <f t="shared" si="52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f t="shared" si="53"/>
        <v>44.007716049382715</v>
      </c>
      <c r="F540">
        <f t="shared" si="48"/>
        <v>37.695968274950431</v>
      </c>
      <c r="G540">
        <v>57034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49"/>
        <v>games</v>
      </c>
      <c r="R540" t="str">
        <f t="shared" si="50"/>
        <v>mobile games</v>
      </c>
      <c r="S540" s="7">
        <f t="shared" si="51"/>
        <v>41539.208333333336</v>
      </c>
      <c r="T540" s="7">
        <f t="shared" si="52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f t="shared" si="53"/>
        <v>92.467532467532465</v>
      </c>
      <c r="F541">
        <f t="shared" si="48"/>
        <v>72.653061224489804</v>
      </c>
      <c r="G541">
        <v>7120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49"/>
        <v>food</v>
      </c>
      <c r="R541" t="str">
        <f t="shared" si="50"/>
        <v>food trucks</v>
      </c>
      <c r="S541" s="7">
        <f t="shared" si="51"/>
        <v>43647.208333333328</v>
      </c>
      <c r="T541" s="7">
        <f t="shared" si="52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f t="shared" si="53"/>
        <v>57.072874493927124</v>
      </c>
      <c r="F542">
        <f t="shared" si="48"/>
        <v>265.98113207547169</v>
      </c>
      <c r="G542">
        <v>14097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49"/>
        <v>photography</v>
      </c>
      <c r="R542" t="str">
        <f t="shared" si="50"/>
        <v>photography books</v>
      </c>
      <c r="S542" s="7">
        <f t="shared" si="51"/>
        <v>43225.208333333328</v>
      </c>
      <c r="T542" s="7">
        <f t="shared" si="52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f t="shared" si="53"/>
        <v>109.07848101265823</v>
      </c>
      <c r="F543">
        <f t="shared" si="48"/>
        <v>24.205617977528089</v>
      </c>
      <c r="G543">
        <v>43086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49"/>
        <v>games</v>
      </c>
      <c r="R543" t="str">
        <f t="shared" si="50"/>
        <v>mobile games</v>
      </c>
      <c r="S543" s="7">
        <f t="shared" si="51"/>
        <v>42165.208333333328</v>
      </c>
      <c r="T543" s="7">
        <f t="shared" si="52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f t="shared" si="53"/>
        <v>39.387755102040813</v>
      </c>
      <c r="F544">
        <f t="shared" si="48"/>
        <v>2.5064935064935066</v>
      </c>
      <c r="G544">
        <v>1930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49"/>
        <v>music</v>
      </c>
      <c r="R544" t="str">
        <f t="shared" si="50"/>
        <v>indie rock</v>
      </c>
      <c r="S544" s="7">
        <f t="shared" si="51"/>
        <v>42391.25</v>
      </c>
      <c r="T544" s="7">
        <f t="shared" si="52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f t="shared" si="53"/>
        <v>77.022222222222226</v>
      </c>
      <c r="F545">
        <f t="shared" si="48"/>
        <v>16.329799764428738</v>
      </c>
      <c r="G545">
        <v>13864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49"/>
        <v>games</v>
      </c>
      <c r="R545" t="str">
        <f t="shared" si="50"/>
        <v>video games</v>
      </c>
      <c r="S545" s="7">
        <f t="shared" si="51"/>
        <v>41528.208333333336</v>
      </c>
      <c r="T545" s="7">
        <f t="shared" si="52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f t="shared" si="53"/>
        <v>92.166666666666671</v>
      </c>
      <c r="F546">
        <f t="shared" si="48"/>
        <v>276.5</v>
      </c>
      <c r="G546">
        <v>7742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49"/>
        <v>music</v>
      </c>
      <c r="R546" t="str">
        <f t="shared" si="50"/>
        <v>rock</v>
      </c>
      <c r="S546" s="7">
        <f t="shared" si="51"/>
        <v>42377.25</v>
      </c>
      <c r="T546" s="7">
        <f t="shared" si="52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f t="shared" si="53"/>
        <v>61.007063197026021</v>
      </c>
      <c r="F547">
        <f t="shared" si="48"/>
        <v>88.803571428571431</v>
      </c>
      <c r="G547">
        <v>164109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49"/>
        <v>theater</v>
      </c>
      <c r="R547" t="str">
        <f t="shared" si="50"/>
        <v>plays</v>
      </c>
      <c r="S547" s="7">
        <f t="shared" si="51"/>
        <v>43824.25</v>
      </c>
      <c r="T547" s="7">
        <f t="shared" si="52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f t="shared" si="53"/>
        <v>78.068181818181813</v>
      </c>
      <c r="F548">
        <f t="shared" si="48"/>
        <v>163.57142857142856</v>
      </c>
      <c r="G548">
        <v>6870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49"/>
        <v>theater</v>
      </c>
      <c r="R548" t="str">
        <f t="shared" si="50"/>
        <v>plays</v>
      </c>
      <c r="S548" s="7">
        <f t="shared" si="51"/>
        <v>43360.208333333328</v>
      </c>
      <c r="T548" s="7">
        <f t="shared" si="52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f t="shared" si="53"/>
        <v>80.75</v>
      </c>
      <c r="F549">
        <f t="shared" si="48"/>
        <v>969</v>
      </c>
      <c r="G549">
        <v>12597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49"/>
        <v>film &amp; video</v>
      </c>
      <c r="R549" t="str">
        <f t="shared" si="50"/>
        <v>drama</v>
      </c>
      <c r="S549" s="7">
        <f t="shared" si="51"/>
        <v>42029.25</v>
      </c>
      <c r="T549" s="7">
        <f t="shared" si="52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f t="shared" si="53"/>
        <v>59.991289782244557</v>
      </c>
      <c r="F550">
        <f t="shared" si="48"/>
        <v>270.91376701966715</v>
      </c>
      <c r="G550">
        <v>179074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49"/>
        <v>theater</v>
      </c>
      <c r="R550" t="str">
        <f t="shared" si="50"/>
        <v>plays</v>
      </c>
      <c r="S550" s="7">
        <f t="shared" si="51"/>
        <v>42461.208333333328</v>
      </c>
      <c r="T550" s="7">
        <f t="shared" si="52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f t="shared" si="53"/>
        <v>110.03018372703411</v>
      </c>
      <c r="F551">
        <f t="shared" si="48"/>
        <v>284.21355932203392</v>
      </c>
      <c r="G551">
        <v>83843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49"/>
        <v>technology</v>
      </c>
      <c r="R551" t="str">
        <f t="shared" si="50"/>
        <v>wearables</v>
      </c>
      <c r="S551" s="7">
        <f t="shared" si="51"/>
        <v>41422.208333333336</v>
      </c>
      <c r="T551" s="7">
        <f t="shared" si="52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f t="shared" si="53"/>
        <v>4</v>
      </c>
      <c r="F552">
        <f t="shared" si="48"/>
        <v>4</v>
      </c>
      <c r="G552"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49"/>
        <v>music</v>
      </c>
      <c r="R552" t="str">
        <f t="shared" si="50"/>
        <v>indie rock</v>
      </c>
      <c r="S552" s="7">
        <f t="shared" si="51"/>
        <v>40968.25</v>
      </c>
      <c r="T552" s="7">
        <f t="shared" si="52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f t="shared" si="53"/>
        <v>37.99856063332134</v>
      </c>
      <c r="F553">
        <f t="shared" si="48"/>
        <v>58.6329816768462</v>
      </c>
      <c r="G553">
        <v>105598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49"/>
        <v>technology</v>
      </c>
      <c r="R553" t="str">
        <f t="shared" si="50"/>
        <v>web</v>
      </c>
      <c r="S553" s="7">
        <f t="shared" si="51"/>
        <v>41993.25</v>
      </c>
      <c r="T553" s="7">
        <f t="shared" si="52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f t="shared" si="53"/>
        <v>96.369565217391298</v>
      </c>
      <c r="F554">
        <f t="shared" si="48"/>
        <v>98.51111111111112</v>
      </c>
      <c r="G554">
        <v>8866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49"/>
        <v>theater</v>
      </c>
      <c r="R554" t="str">
        <f t="shared" si="50"/>
        <v>plays</v>
      </c>
      <c r="S554" s="7">
        <f t="shared" si="51"/>
        <v>42700.25</v>
      </c>
      <c r="T554" s="7">
        <f t="shared" si="52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f t="shared" si="53"/>
        <v>72.978599221789878</v>
      </c>
      <c r="F555">
        <f t="shared" si="48"/>
        <v>43.975381008206334</v>
      </c>
      <c r="G555">
        <v>75022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49"/>
        <v>music</v>
      </c>
      <c r="R555" t="str">
        <f t="shared" si="50"/>
        <v>rock</v>
      </c>
      <c r="S555" s="7">
        <f t="shared" si="51"/>
        <v>40545.25</v>
      </c>
      <c r="T555" s="7">
        <f t="shared" si="52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f t="shared" si="53"/>
        <v>26.007220216606498</v>
      </c>
      <c r="F556">
        <f t="shared" si="48"/>
        <v>151.66315789473683</v>
      </c>
      <c r="G556">
        <v>14408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49"/>
        <v>music</v>
      </c>
      <c r="R556" t="str">
        <f t="shared" si="50"/>
        <v>indie rock</v>
      </c>
      <c r="S556" s="7">
        <f t="shared" si="51"/>
        <v>42723.25</v>
      </c>
      <c r="T556" s="7">
        <f t="shared" si="52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f t="shared" si="53"/>
        <v>104.36296296296297</v>
      </c>
      <c r="F557">
        <f t="shared" si="48"/>
        <v>223.63492063492063</v>
      </c>
      <c r="G557">
        <v>14089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49"/>
        <v>music</v>
      </c>
      <c r="R557" t="str">
        <f t="shared" si="50"/>
        <v>rock</v>
      </c>
      <c r="S557" s="7">
        <f t="shared" si="51"/>
        <v>41731.208333333336</v>
      </c>
      <c r="T557" s="7">
        <f t="shared" si="52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f t="shared" si="53"/>
        <v>102.18852459016394</v>
      </c>
      <c r="F558">
        <f t="shared" si="48"/>
        <v>239.75</v>
      </c>
      <c r="G558">
        <v>12467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49"/>
        <v>publishing</v>
      </c>
      <c r="R558" t="str">
        <f t="shared" si="50"/>
        <v>translations</v>
      </c>
      <c r="S558" s="7">
        <f t="shared" si="51"/>
        <v>40792.208333333336</v>
      </c>
      <c r="T558" s="7">
        <f t="shared" si="52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f t="shared" si="53"/>
        <v>54.117647058823529</v>
      </c>
      <c r="F559">
        <f t="shared" si="48"/>
        <v>199.33333333333334</v>
      </c>
      <c r="G559">
        <v>11960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49"/>
        <v>film &amp; video</v>
      </c>
      <c r="R559" t="str">
        <f t="shared" si="50"/>
        <v>science fiction</v>
      </c>
      <c r="S559" s="7">
        <f t="shared" si="51"/>
        <v>42279.208333333328</v>
      </c>
      <c r="T559" s="7">
        <f t="shared" si="52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f t="shared" si="53"/>
        <v>63.222222222222221</v>
      </c>
      <c r="F560">
        <f t="shared" si="48"/>
        <v>137.34482758620689</v>
      </c>
      <c r="G560">
        <v>7966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49"/>
        <v>theater</v>
      </c>
      <c r="R560" t="str">
        <f t="shared" si="50"/>
        <v>plays</v>
      </c>
      <c r="S560" s="7">
        <f t="shared" si="51"/>
        <v>42424.25</v>
      </c>
      <c r="T560" s="7">
        <f t="shared" si="52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f t="shared" si="53"/>
        <v>104.03228962818004</v>
      </c>
      <c r="F561">
        <f t="shared" si="48"/>
        <v>100.9696106362773</v>
      </c>
      <c r="G561">
        <v>106321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49"/>
        <v>theater</v>
      </c>
      <c r="R561" t="str">
        <f t="shared" si="50"/>
        <v>plays</v>
      </c>
      <c r="S561" s="7">
        <f t="shared" si="51"/>
        <v>42584.208333333328</v>
      </c>
      <c r="T561" s="7">
        <f t="shared" si="52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f t="shared" si="53"/>
        <v>49.994334277620396</v>
      </c>
      <c r="F562">
        <f t="shared" si="48"/>
        <v>794.16</v>
      </c>
      <c r="G562">
        <v>158832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49"/>
        <v>film &amp; video</v>
      </c>
      <c r="R562" t="str">
        <f t="shared" si="50"/>
        <v>animation</v>
      </c>
      <c r="S562" s="7">
        <f t="shared" si="51"/>
        <v>40865.25</v>
      </c>
      <c r="T562" s="7">
        <f t="shared" si="52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f t="shared" si="53"/>
        <v>56.015151515151516</v>
      </c>
      <c r="F563">
        <f t="shared" si="48"/>
        <v>369.7</v>
      </c>
      <c r="G563">
        <v>11091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49"/>
        <v>theater</v>
      </c>
      <c r="R563" t="str">
        <f t="shared" si="50"/>
        <v>plays</v>
      </c>
      <c r="S563" s="7">
        <f t="shared" si="51"/>
        <v>40833.208333333336</v>
      </c>
      <c r="T563" s="7">
        <f t="shared" si="52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f t="shared" si="53"/>
        <v>48.807692307692307</v>
      </c>
      <c r="F564">
        <f t="shared" si="48"/>
        <v>12.818181818181817</v>
      </c>
      <c r="G564">
        <v>1269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49"/>
        <v>music</v>
      </c>
      <c r="R564" t="str">
        <f t="shared" si="50"/>
        <v>rock</v>
      </c>
      <c r="S564" s="7">
        <f t="shared" si="51"/>
        <v>43536.208333333328</v>
      </c>
      <c r="T564" s="7">
        <f t="shared" si="52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f t="shared" si="53"/>
        <v>60.082352941176474</v>
      </c>
      <c r="F565">
        <f t="shared" si="48"/>
        <v>138.02702702702703</v>
      </c>
      <c r="G565">
        <v>5107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49"/>
        <v>film &amp; video</v>
      </c>
      <c r="R565" t="str">
        <f t="shared" si="50"/>
        <v>documentary</v>
      </c>
      <c r="S565" s="7">
        <f t="shared" si="51"/>
        <v>43417.25</v>
      </c>
      <c r="T565" s="7">
        <f t="shared" si="52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f t="shared" si="53"/>
        <v>78.990502793296088</v>
      </c>
      <c r="F566">
        <f t="shared" si="48"/>
        <v>83.813278008298752</v>
      </c>
      <c r="G566">
        <v>141393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49"/>
        <v>theater</v>
      </c>
      <c r="R566" t="str">
        <f t="shared" si="50"/>
        <v>plays</v>
      </c>
      <c r="S566" s="7">
        <f t="shared" si="51"/>
        <v>42078.208333333328</v>
      </c>
      <c r="T566" s="7">
        <f t="shared" si="52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f t="shared" si="53"/>
        <v>53.99499443826474</v>
      </c>
      <c r="F567">
        <f t="shared" si="48"/>
        <v>204.60063224446787</v>
      </c>
      <c r="G567">
        <v>194166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49"/>
        <v>theater</v>
      </c>
      <c r="R567" t="str">
        <f t="shared" si="50"/>
        <v>plays</v>
      </c>
      <c r="S567" s="7">
        <f t="shared" si="51"/>
        <v>40862.25</v>
      </c>
      <c r="T567" s="7">
        <f t="shared" si="52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f t="shared" si="53"/>
        <v>111.45945945945945</v>
      </c>
      <c r="F568">
        <f t="shared" si="48"/>
        <v>44.344086021505376</v>
      </c>
      <c r="G568">
        <v>4124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49"/>
        <v>music</v>
      </c>
      <c r="R568" t="str">
        <f t="shared" si="50"/>
        <v>electric music</v>
      </c>
      <c r="S568" s="7">
        <f t="shared" si="51"/>
        <v>42424.25</v>
      </c>
      <c r="T568" s="7">
        <f t="shared" si="52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f t="shared" si="53"/>
        <v>60.922131147540981</v>
      </c>
      <c r="F569">
        <f t="shared" si="48"/>
        <v>218.60294117647058</v>
      </c>
      <c r="G569">
        <v>14865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49"/>
        <v>music</v>
      </c>
      <c r="R569" t="str">
        <f t="shared" si="50"/>
        <v>rock</v>
      </c>
      <c r="S569" s="7">
        <f t="shared" si="51"/>
        <v>41830.208333333336</v>
      </c>
      <c r="T569" s="7">
        <f t="shared" si="52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f t="shared" si="53"/>
        <v>26.0015444015444</v>
      </c>
      <c r="F570">
        <f t="shared" si="48"/>
        <v>186.03314917127071</v>
      </c>
      <c r="G570">
        <v>134688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49"/>
        <v>theater</v>
      </c>
      <c r="R570" t="str">
        <f t="shared" si="50"/>
        <v>plays</v>
      </c>
      <c r="S570" s="7">
        <f t="shared" si="51"/>
        <v>40374.208333333336</v>
      </c>
      <c r="T570" s="7">
        <f t="shared" si="52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f t="shared" si="53"/>
        <v>80.993208828522924</v>
      </c>
      <c r="F571">
        <f t="shared" si="48"/>
        <v>237.33830845771143</v>
      </c>
      <c r="G571">
        <v>47705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49"/>
        <v>film &amp; video</v>
      </c>
      <c r="R571" t="str">
        <f t="shared" si="50"/>
        <v>animation</v>
      </c>
      <c r="S571" s="7">
        <f t="shared" si="51"/>
        <v>40554.25</v>
      </c>
      <c r="T571" s="7">
        <f t="shared" si="52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f t="shared" si="53"/>
        <v>34.995963302752294</v>
      </c>
      <c r="F572">
        <f t="shared" si="48"/>
        <v>305.65384615384613</v>
      </c>
      <c r="G572">
        <v>95364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49"/>
        <v>music</v>
      </c>
      <c r="R572" t="str">
        <f t="shared" si="50"/>
        <v>rock</v>
      </c>
      <c r="S572" s="7">
        <f t="shared" si="51"/>
        <v>41993.25</v>
      </c>
      <c r="T572" s="7">
        <f t="shared" si="52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f t="shared" si="53"/>
        <v>94.142857142857139</v>
      </c>
      <c r="F573">
        <f t="shared" si="48"/>
        <v>94.142857142857139</v>
      </c>
      <c r="G573">
        <v>3295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49"/>
        <v>film &amp; video</v>
      </c>
      <c r="R573" t="str">
        <f t="shared" si="50"/>
        <v>shorts</v>
      </c>
      <c r="S573" s="7">
        <f t="shared" si="51"/>
        <v>42174.208333333328</v>
      </c>
      <c r="T573" s="7">
        <f t="shared" si="52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f t="shared" si="53"/>
        <v>52.085106382978722</v>
      </c>
      <c r="F574">
        <f t="shared" si="48"/>
        <v>54.400000000000006</v>
      </c>
      <c r="G574">
        <v>4896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49"/>
        <v>music</v>
      </c>
      <c r="R574" t="str">
        <f t="shared" si="50"/>
        <v>rock</v>
      </c>
      <c r="S574" s="7">
        <f t="shared" si="51"/>
        <v>42275.208333333328</v>
      </c>
      <c r="T574" s="7">
        <f t="shared" si="52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f t="shared" si="53"/>
        <v>24.986666666666668</v>
      </c>
      <c r="F575">
        <f t="shared" si="48"/>
        <v>111.88059701492537</v>
      </c>
      <c r="G575">
        <v>7496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49"/>
        <v>journalism</v>
      </c>
      <c r="R575" t="str">
        <f t="shared" si="50"/>
        <v>audio</v>
      </c>
      <c r="S575" s="7">
        <f t="shared" si="51"/>
        <v>41761.208333333336</v>
      </c>
      <c r="T575" s="7">
        <f t="shared" si="52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f t="shared" si="53"/>
        <v>69.215277777777771</v>
      </c>
      <c r="F576">
        <f t="shared" si="48"/>
        <v>369.14814814814815</v>
      </c>
      <c r="G576">
        <v>9967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49"/>
        <v>food</v>
      </c>
      <c r="R576" t="str">
        <f t="shared" si="50"/>
        <v>food trucks</v>
      </c>
      <c r="S576" s="7">
        <f t="shared" si="51"/>
        <v>43806.25</v>
      </c>
      <c r="T576" s="7">
        <f t="shared" si="52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f t="shared" si="53"/>
        <v>93.944444444444443</v>
      </c>
      <c r="F577">
        <f t="shared" si="48"/>
        <v>62.930372148859547</v>
      </c>
      <c r="G577">
        <v>52421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49"/>
        <v>theater</v>
      </c>
      <c r="R577" t="str">
        <f t="shared" si="50"/>
        <v>plays</v>
      </c>
      <c r="S577" s="7">
        <f t="shared" si="51"/>
        <v>41779.208333333336</v>
      </c>
      <c r="T577" s="7">
        <f t="shared" si="52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f t="shared" si="53"/>
        <v>98.40625</v>
      </c>
      <c r="F578">
        <f t="shared" si="48"/>
        <v>64.927835051546396</v>
      </c>
      <c r="G578">
        <v>6298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49"/>
        <v>theater</v>
      </c>
      <c r="R578" t="str">
        <f t="shared" si="50"/>
        <v>plays</v>
      </c>
      <c r="S578" s="7">
        <f t="shared" si="51"/>
        <v>43040.208333333328</v>
      </c>
      <c r="T578" s="7">
        <f t="shared" si="52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f t="shared" si="53"/>
        <v>41.783783783783782</v>
      </c>
      <c r="F579">
        <f t="shared" ref="F579:F642" si="54">G579/D579*100</f>
        <v>18.853658536585368</v>
      </c>
      <c r="G579">
        <v>1546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5">LEFT(P579, FIND("/", P579) - 1)</f>
        <v>music</v>
      </c>
      <c r="R579" t="str">
        <f t="shared" ref="R579:R642" si="56">MID(P579, FIND("/", P579) + 1, LEN(P579) - FIND("/", P579))</f>
        <v>jazz</v>
      </c>
      <c r="S579" s="7">
        <f t="shared" ref="S579:S642" si="57">DATE(1970,1,1) + L579/86400</f>
        <v>40613.25</v>
      </c>
      <c r="T579" s="7">
        <f t="shared" ref="T579:T642" si="58">DATE(1970,1,1) + M579/86400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f t="shared" ref="E580:E643" si="59">AVERAGE(G580/I580)</f>
        <v>65.991836734693877</v>
      </c>
      <c r="F580">
        <f t="shared" si="54"/>
        <v>16.754404145077721</v>
      </c>
      <c r="G580">
        <v>16168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5"/>
        <v>film &amp; video</v>
      </c>
      <c r="R580" t="str">
        <f t="shared" si="56"/>
        <v>science fiction</v>
      </c>
      <c r="S580" s="7">
        <f t="shared" si="57"/>
        <v>40878.25</v>
      </c>
      <c r="T580" s="7">
        <f t="shared" si="5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f t="shared" si="59"/>
        <v>72.05747126436782</v>
      </c>
      <c r="F581">
        <f t="shared" si="54"/>
        <v>101.11290322580646</v>
      </c>
      <c r="G581">
        <v>6269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5"/>
        <v>music</v>
      </c>
      <c r="R581" t="str">
        <f t="shared" si="56"/>
        <v>jazz</v>
      </c>
      <c r="S581" s="7">
        <f t="shared" si="57"/>
        <v>40762.208333333336</v>
      </c>
      <c r="T581" s="7">
        <f t="shared" si="5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f t="shared" si="59"/>
        <v>48.003209242618745</v>
      </c>
      <c r="F582">
        <f t="shared" si="54"/>
        <v>341.5022831050228</v>
      </c>
      <c r="G582">
        <v>149578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5"/>
        <v>theater</v>
      </c>
      <c r="R582" t="str">
        <f t="shared" si="56"/>
        <v>plays</v>
      </c>
      <c r="S582" s="7">
        <f t="shared" si="57"/>
        <v>41696.25</v>
      </c>
      <c r="T582" s="7">
        <f t="shared" si="5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f t="shared" si="59"/>
        <v>54.098591549295776</v>
      </c>
      <c r="F583">
        <f t="shared" si="54"/>
        <v>64.016666666666666</v>
      </c>
      <c r="G583">
        <v>3841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5"/>
        <v>technology</v>
      </c>
      <c r="R583" t="str">
        <f t="shared" si="56"/>
        <v>web</v>
      </c>
      <c r="S583" s="7">
        <f t="shared" si="57"/>
        <v>40662.208333333336</v>
      </c>
      <c r="T583" s="7">
        <f t="shared" si="5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f t="shared" si="59"/>
        <v>107.88095238095238</v>
      </c>
      <c r="F584">
        <f t="shared" si="54"/>
        <v>52.080459770114942</v>
      </c>
      <c r="G584">
        <v>4531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5"/>
        <v>games</v>
      </c>
      <c r="R584" t="str">
        <f t="shared" si="56"/>
        <v>video games</v>
      </c>
      <c r="S584" s="7">
        <f t="shared" si="57"/>
        <v>42165.208333333328</v>
      </c>
      <c r="T584" s="7">
        <f t="shared" si="5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f t="shared" si="59"/>
        <v>67.034103410341032</v>
      </c>
      <c r="F585">
        <f t="shared" si="54"/>
        <v>322.40211640211641</v>
      </c>
      <c r="G585">
        <v>60934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5"/>
        <v>film &amp; video</v>
      </c>
      <c r="R585" t="str">
        <f t="shared" si="56"/>
        <v>documentary</v>
      </c>
      <c r="S585" s="7">
        <f t="shared" si="57"/>
        <v>40959.25</v>
      </c>
      <c r="T585" s="7">
        <f t="shared" si="5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f t="shared" si="59"/>
        <v>64.01425914445133</v>
      </c>
      <c r="F586">
        <f t="shared" si="54"/>
        <v>119.50810185185186</v>
      </c>
      <c r="G586">
        <v>103255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5"/>
        <v>technology</v>
      </c>
      <c r="R586" t="str">
        <f t="shared" si="56"/>
        <v>web</v>
      </c>
      <c r="S586" s="7">
        <f t="shared" si="57"/>
        <v>41024.208333333336</v>
      </c>
      <c r="T586" s="7">
        <f t="shared" si="5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f t="shared" si="59"/>
        <v>96.066176470588232</v>
      </c>
      <c r="F587">
        <f t="shared" si="54"/>
        <v>146.79775280898878</v>
      </c>
      <c r="G587">
        <v>13065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5"/>
        <v>publishing</v>
      </c>
      <c r="R587" t="str">
        <f t="shared" si="56"/>
        <v>translations</v>
      </c>
      <c r="S587" s="7">
        <f t="shared" si="57"/>
        <v>40255.208333333336</v>
      </c>
      <c r="T587" s="7">
        <f t="shared" si="5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f t="shared" si="59"/>
        <v>51.184615384615384</v>
      </c>
      <c r="F588">
        <f t="shared" si="54"/>
        <v>950.57142857142856</v>
      </c>
      <c r="G588">
        <v>6654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5"/>
        <v>music</v>
      </c>
      <c r="R588" t="str">
        <f t="shared" si="56"/>
        <v>rock</v>
      </c>
      <c r="S588" s="7">
        <f t="shared" si="57"/>
        <v>40499.25</v>
      </c>
      <c r="T588" s="7">
        <f t="shared" si="5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f t="shared" si="59"/>
        <v>43.92307692307692</v>
      </c>
      <c r="F589">
        <f t="shared" si="54"/>
        <v>72.893617021276597</v>
      </c>
      <c r="G589">
        <v>6852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5"/>
        <v>food</v>
      </c>
      <c r="R589" t="str">
        <f t="shared" si="56"/>
        <v>food trucks</v>
      </c>
      <c r="S589" s="7">
        <f t="shared" si="57"/>
        <v>43484.25</v>
      </c>
      <c r="T589" s="7">
        <f t="shared" si="5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f t="shared" si="59"/>
        <v>91.021198830409361</v>
      </c>
      <c r="F590">
        <f t="shared" si="54"/>
        <v>79.008248730964468</v>
      </c>
      <c r="G590">
        <v>124517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5"/>
        <v>theater</v>
      </c>
      <c r="R590" t="str">
        <f t="shared" si="56"/>
        <v>plays</v>
      </c>
      <c r="S590" s="7">
        <f t="shared" si="57"/>
        <v>40262.208333333336</v>
      </c>
      <c r="T590" s="7">
        <f t="shared" si="5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f t="shared" si="59"/>
        <v>50.127450980392155</v>
      </c>
      <c r="F591">
        <f t="shared" si="54"/>
        <v>64.721518987341781</v>
      </c>
      <c r="G591">
        <v>5113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5"/>
        <v>film &amp; video</v>
      </c>
      <c r="R591" t="str">
        <f t="shared" si="56"/>
        <v>documentary</v>
      </c>
      <c r="S591" s="7">
        <f t="shared" si="57"/>
        <v>42190.208333333328</v>
      </c>
      <c r="T591" s="7">
        <f t="shared" si="5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f t="shared" si="59"/>
        <v>67.720930232558146</v>
      </c>
      <c r="F592">
        <f t="shared" si="54"/>
        <v>82.028169014084511</v>
      </c>
      <c r="G592">
        <v>5824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5"/>
        <v>publishing</v>
      </c>
      <c r="R592" t="str">
        <f t="shared" si="56"/>
        <v>radio &amp; podcasts</v>
      </c>
      <c r="S592" s="7">
        <f t="shared" si="57"/>
        <v>41994.25</v>
      </c>
      <c r="T592" s="7">
        <f t="shared" si="5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f t="shared" si="59"/>
        <v>61.03921568627451</v>
      </c>
      <c r="F593">
        <f t="shared" si="54"/>
        <v>1037.6666666666667</v>
      </c>
      <c r="G593">
        <v>6226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5"/>
        <v>games</v>
      </c>
      <c r="R593" t="str">
        <f t="shared" si="56"/>
        <v>video games</v>
      </c>
      <c r="S593" s="7">
        <f t="shared" si="57"/>
        <v>40373.208333333336</v>
      </c>
      <c r="T593" s="7">
        <f t="shared" si="5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f t="shared" si="59"/>
        <v>80.011857707509876</v>
      </c>
      <c r="F594">
        <f t="shared" si="54"/>
        <v>12.910076530612244</v>
      </c>
      <c r="G594">
        <v>20243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5"/>
        <v>theater</v>
      </c>
      <c r="R594" t="str">
        <f t="shared" si="56"/>
        <v>plays</v>
      </c>
      <c r="S594" s="7">
        <f t="shared" si="57"/>
        <v>41789.208333333336</v>
      </c>
      <c r="T594" s="7">
        <f t="shared" si="5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f t="shared" si="59"/>
        <v>47.001497753369947</v>
      </c>
      <c r="F595">
        <f t="shared" si="54"/>
        <v>154.84210526315789</v>
      </c>
      <c r="G595">
        <v>188288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5"/>
        <v>film &amp; video</v>
      </c>
      <c r="R595" t="str">
        <f t="shared" si="56"/>
        <v>animation</v>
      </c>
      <c r="S595" s="7">
        <f t="shared" si="57"/>
        <v>41724.208333333336</v>
      </c>
      <c r="T595" s="7">
        <f t="shared" si="5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f t="shared" si="59"/>
        <v>71.127388535031841</v>
      </c>
      <c r="F596">
        <f t="shared" si="54"/>
        <v>7.0991735537190088</v>
      </c>
      <c r="G596">
        <v>11167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5"/>
        <v>theater</v>
      </c>
      <c r="R596" t="str">
        <f t="shared" si="56"/>
        <v>plays</v>
      </c>
      <c r="S596" s="7">
        <f t="shared" si="57"/>
        <v>42548.208333333328</v>
      </c>
      <c r="T596" s="7">
        <f t="shared" si="5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f t="shared" si="59"/>
        <v>89.99079189686924</v>
      </c>
      <c r="F597">
        <f t="shared" si="54"/>
        <v>208.52773826458036</v>
      </c>
      <c r="G597">
        <v>146595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5"/>
        <v>theater</v>
      </c>
      <c r="R597" t="str">
        <f t="shared" si="56"/>
        <v>plays</v>
      </c>
      <c r="S597" s="7">
        <f t="shared" si="57"/>
        <v>40253.208333333336</v>
      </c>
      <c r="T597" s="7">
        <f t="shared" si="5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f t="shared" si="59"/>
        <v>43.032786885245905</v>
      </c>
      <c r="F598">
        <f t="shared" si="54"/>
        <v>99.683544303797461</v>
      </c>
      <c r="G598">
        <v>7875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5"/>
        <v>film &amp; video</v>
      </c>
      <c r="R598" t="str">
        <f t="shared" si="56"/>
        <v>drama</v>
      </c>
      <c r="S598" s="7">
        <f t="shared" si="57"/>
        <v>42434.25</v>
      </c>
      <c r="T598" s="7">
        <f t="shared" si="5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f t="shared" si="59"/>
        <v>67.997714808043881</v>
      </c>
      <c r="F599">
        <f t="shared" si="54"/>
        <v>201.59756097560978</v>
      </c>
      <c r="G599">
        <v>148779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5"/>
        <v>theater</v>
      </c>
      <c r="R599" t="str">
        <f t="shared" si="56"/>
        <v>plays</v>
      </c>
      <c r="S599" s="7">
        <f t="shared" si="57"/>
        <v>43786.25</v>
      </c>
      <c r="T599" s="7">
        <f t="shared" si="5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f t="shared" si="59"/>
        <v>73.004566210045667</v>
      </c>
      <c r="F600">
        <f t="shared" si="54"/>
        <v>162.09032258064516</v>
      </c>
      <c r="G600">
        <v>175868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5"/>
        <v>music</v>
      </c>
      <c r="R600" t="str">
        <f t="shared" si="56"/>
        <v>rock</v>
      </c>
      <c r="S600" s="7">
        <f t="shared" si="57"/>
        <v>40344.208333333336</v>
      </c>
      <c r="T600" s="7">
        <f t="shared" si="5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f t="shared" si="59"/>
        <v>62.341463414634148</v>
      </c>
      <c r="F601">
        <f t="shared" si="54"/>
        <v>3.6436208125445471</v>
      </c>
      <c r="G601">
        <v>5112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5"/>
        <v>film &amp; video</v>
      </c>
      <c r="R601" t="str">
        <f t="shared" si="56"/>
        <v>documentary</v>
      </c>
      <c r="S601" s="7">
        <f t="shared" si="57"/>
        <v>42047.25</v>
      </c>
      <c r="T601" s="7">
        <f t="shared" si="5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f t="shared" si="59"/>
        <v>5</v>
      </c>
      <c r="F602">
        <f t="shared" si="54"/>
        <v>5</v>
      </c>
      <c r="G602"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5"/>
        <v>food</v>
      </c>
      <c r="R602" t="str">
        <f t="shared" si="56"/>
        <v>food trucks</v>
      </c>
      <c r="S602" s="7">
        <f t="shared" si="57"/>
        <v>41485.208333333336</v>
      </c>
      <c r="T602" s="7">
        <f t="shared" si="5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f t="shared" si="59"/>
        <v>67.103092783505161</v>
      </c>
      <c r="F603">
        <f t="shared" si="54"/>
        <v>206.63492063492063</v>
      </c>
      <c r="G603">
        <v>13018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5"/>
        <v>technology</v>
      </c>
      <c r="R603" t="str">
        <f t="shared" si="56"/>
        <v>wearables</v>
      </c>
      <c r="S603" s="7">
        <f t="shared" si="57"/>
        <v>41789.208333333336</v>
      </c>
      <c r="T603" s="7">
        <f t="shared" si="5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f t="shared" si="59"/>
        <v>79.978947368421046</v>
      </c>
      <c r="F604">
        <f t="shared" si="54"/>
        <v>128.23628691983123</v>
      </c>
      <c r="G604">
        <v>91176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5"/>
        <v>theater</v>
      </c>
      <c r="R604" t="str">
        <f t="shared" si="56"/>
        <v>plays</v>
      </c>
      <c r="S604" s="7">
        <f t="shared" si="57"/>
        <v>42160.208333333328</v>
      </c>
      <c r="T604" s="7">
        <f t="shared" si="5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f t="shared" si="59"/>
        <v>62.176470588235297</v>
      </c>
      <c r="F605">
        <f t="shared" si="54"/>
        <v>119.66037735849055</v>
      </c>
      <c r="G605">
        <v>6342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5"/>
        <v>theater</v>
      </c>
      <c r="R605" t="str">
        <f t="shared" si="56"/>
        <v>plays</v>
      </c>
      <c r="S605" s="7">
        <f t="shared" si="57"/>
        <v>43573.208333333328</v>
      </c>
      <c r="T605" s="7">
        <f t="shared" si="5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f t="shared" si="59"/>
        <v>53.005950297514879</v>
      </c>
      <c r="F606">
        <f t="shared" si="54"/>
        <v>170.73055242390078</v>
      </c>
      <c r="G606">
        <v>151438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5"/>
        <v>theater</v>
      </c>
      <c r="R606" t="str">
        <f t="shared" si="56"/>
        <v>plays</v>
      </c>
      <c r="S606" s="7">
        <f t="shared" si="57"/>
        <v>40565.25</v>
      </c>
      <c r="T606" s="7">
        <f t="shared" si="5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f t="shared" si="59"/>
        <v>57.738317757009348</v>
      </c>
      <c r="F607">
        <f t="shared" si="54"/>
        <v>187.21212121212122</v>
      </c>
      <c r="G607">
        <v>6178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5"/>
        <v>publishing</v>
      </c>
      <c r="R607" t="str">
        <f t="shared" si="56"/>
        <v>nonfiction</v>
      </c>
      <c r="S607" s="7">
        <f t="shared" si="57"/>
        <v>42280.208333333328</v>
      </c>
      <c r="T607" s="7">
        <f t="shared" si="5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f t="shared" si="59"/>
        <v>40.03125</v>
      </c>
      <c r="F608">
        <f t="shared" si="54"/>
        <v>188.38235294117646</v>
      </c>
      <c r="G608">
        <v>6405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5"/>
        <v>music</v>
      </c>
      <c r="R608" t="str">
        <f t="shared" si="56"/>
        <v>rock</v>
      </c>
      <c r="S608" s="7">
        <f t="shared" si="57"/>
        <v>42436.25</v>
      </c>
      <c r="T608" s="7">
        <f t="shared" si="5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f t="shared" si="59"/>
        <v>81.016591928251117</v>
      </c>
      <c r="F609">
        <f t="shared" si="54"/>
        <v>131.29869186046511</v>
      </c>
      <c r="G609">
        <v>180667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5"/>
        <v>food</v>
      </c>
      <c r="R609" t="str">
        <f t="shared" si="56"/>
        <v>food trucks</v>
      </c>
      <c r="S609" s="7">
        <f t="shared" si="57"/>
        <v>41721.208333333336</v>
      </c>
      <c r="T609" s="7">
        <f t="shared" si="5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f t="shared" si="59"/>
        <v>35.047468354430379</v>
      </c>
      <c r="F610">
        <f t="shared" si="54"/>
        <v>283.97435897435901</v>
      </c>
      <c r="G610">
        <v>11075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5"/>
        <v>music</v>
      </c>
      <c r="R610" t="str">
        <f t="shared" si="56"/>
        <v>jazz</v>
      </c>
      <c r="S610" s="7">
        <f t="shared" si="57"/>
        <v>43530.25</v>
      </c>
      <c r="T610" s="7">
        <f t="shared" si="5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f t="shared" si="59"/>
        <v>102.92307692307692</v>
      </c>
      <c r="F611">
        <f t="shared" si="54"/>
        <v>120.41999999999999</v>
      </c>
      <c r="G611">
        <v>12042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5"/>
        <v>film &amp; video</v>
      </c>
      <c r="R611" t="str">
        <f t="shared" si="56"/>
        <v>science fiction</v>
      </c>
      <c r="S611" s="7">
        <f t="shared" si="57"/>
        <v>43481.25</v>
      </c>
      <c r="T611" s="7">
        <f t="shared" si="5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f t="shared" si="59"/>
        <v>27.998126756166094</v>
      </c>
      <c r="F612">
        <f t="shared" si="54"/>
        <v>419.0560747663551</v>
      </c>
      <c r="G612">
        <v>179356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5"/>
        <v>theater</v>
      </c>
      <c r="R612" t="str">
        <f t="shared" si="56"/>
        <v>plays</v>
      </c>
      <c r="S612" s="7">
        <f t="shared" si="57"/>
        <v>41259.25</v>
      </c>
      <c r="T612" s="7">
        <f t="shared" si="5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f t="shared" si="59"/>
        <v>75.733333333333334</v>
      </c>
      <c r="F613">
        <f t="shared" si="54"/>
        <v>13.853658536585368</v>
      </c>
      <c r="G613">
        <v>1136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5"/>
        <v>theater</v>
      </c>
      <c r="R613" t="str">
        <f t="shared" si="56"/>
        <v>plays</v>
      </c>
      <c r="S613" s="7">
        <f t="shared" si="57"/>
        <v>41480.208333333336</v>
      </c>
      <c r="T613" s="7">
        <f t="shared" si="5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f t="shared" si="59"/>
        <v>45.026041666666664</v>
      </c>
      <c r="F614">
        <f t="shared" si="54"/>
        <v>139.43548387096774</v>
      </c>
      <c r="G614">
        <v>8645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5"/>
        <v>music</v>
      </c>
      <c r="R614" t="str">
        <f t="shared" si="56"/>
        <v>electric music</v>
      </c>
      <c r="S614" s="7">
        <f t="shared" si="57"/>
        <v>40474.208333333336</v>
      </c>
      <c r="T614" s="7">
        <f t="shared" si="5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f t="shared" si="59"/>
        <v>73.615384615384613</v>
      </c>
      <c r="F615">
        <f t="shared" si="54"/>
        <v>174</v>
      </c>
      <c r="G615">
        <v>1914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5"/>
        <v>theater</v>
      </c>
      <c r="R615" t="str">
        <f t="shared" si="56"/>
        <v>plays</v>
      </c>
      <c r="S615" s="7">
        <f t="shared" si="57"/>
        <v>42973.208333333328</v>
      </c>
      <c r="T615" s="7">
        <f t="shared" si="5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f t="shared" si="59"/>
        <v>56.991701244813278</v>
      </c>
      <c r="F616">
        <f t="shared" si="54"/>
        <v>155.49056603773585</v>
      </c>
      <c r="G616">
        <v>41205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5"/>
        <v>theater</v>
      </c>
      <c r="R616" t="str">
        <f t="shared" si="56"/>
        <v>plays</v>
      </c>
      <c r="S616" s="7">
        <f t="shared" si="57"/>
        <v>42746.25</v>
      </c>
      <c r="T616" s="7">
        <f t="shared" si="5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f t="shared" si="59"/>
        <v>85.223529411764702</v>
      </c>
      <c r="F617">
        <f t="shared" si="54"/>
        <v>170.44705882352943</v>
      </c>
      <c r="G617">
        <v>14488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5"/>
        <v>theater</v>
      </c>
      <c r="R617" t="str">
        <f t="shared" si="56"/>
        <v>plays</v>
      </c>
      <c r="S617" s="7">
        <f t="shared" si="57"/>
        <v>42489.208333333328</v>
      </c>
      <c r="T617" s="7">
        <f t="shared" si="5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f t="shared" si="59"/>
        <v>50.962184873949582</v>
      </c>
      <c r="F618">
        <f t="shared" si="54"/>
        <v>189.515625</v>
      </c>
      <c r="G618">
        <v>12129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5"/>
        <v>music</v>
      </c>
      <c r="R618" t="str">
        <f t="shared" si="56"/>
        <v>indie rock</v>
      </c>
      <c r="S618" s="7">
        <f t="shared" si="57"/>
        <v>41537.208333333336</v>
      </c>
      <c r="T618" s="7">
        <f t="shared" si="5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f t="shared" si="59"/>
        <v>63.563636363636363</v>
      </c>
      <c r="F619">
        <f t="shared" si="54"/>
        <v>249.71428571428572</v>
      </c>
      <c r="G619">
        <v>3496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5"/>
        <v>theater</v>
      </c>
      <c r="R619" t="str">
        <f t="shared" si="56"/>
        <v>plays</v>
      </c>
      <c r="S619" s="7">
        <f t="shared" si="57"/>
        <v>41794.208333333336</v>
      </c>
      <c r="T619" s="7">
        <f t="shared" si="5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f t="shared" si="59"/>
        <v>80.999165275459092</v>
      </c>
      <c r="F620">
        <f t="shared" si="54"/>
        <v>48.860523665659613</v>
      </c>
      <c r="G620">
        <v>97037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5"/>
        <v>publishing</v>
      </c>
      <c r="R620" t="str">
        <f t="shared" si="56"/>
        <v>nonfiction</v>
      </c>
      <c r="S620" s="7">
        <f t="shared" si="57"/>
        <v>41396.208333333336</v>
      </c>
      <c r="T620" s="7">
        <f t="shared" si="5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f t="shared" si="59"/>
        <v>86.044753086419746</v>
      </c>
      <c r="F621">
        <f t="shared" si="54"/>
        <v>28.461970393057683</v>
      </c>
      <c r="G621">
        <v>55757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5"/>
        <v>theater</v>
      </c>
      <c r="R621" t="str">
        <f t="shared" si="56"/>
        <v>plays</v>
      </c>
      <c r="S621" s="7">
        <f t="shared" si="57"/>
        <v>40669.208333333336</v>
      </c>
      <c r="T621" s="7">
        <f t="shared" si="5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f t="shared" si="59"/>
        <v>90.0390625</v>
      </c>
      <c r="F622">
        <f t="shared" si="54"/>
        <v>268.02325581395348</v>
      </c>
      <c r="G622">
        <v>11525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5"/>
        <v>photography</v>
      </c>
      <c r="R622" t="str">
        <f t="shared" si="56"/>
        <v>photography books</v>
      </c>
      <c r="S622" s="7">
        <f t="shared" si="57"/>
        <v>42559.208333333328</v>
      </c>
      <c r="T622" s="7">
        <f t="shared" si="5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f t="shared" si="59"/>
        <v>74.006063432835816</v>
      </c>
      <c r="F623">
        <f t="shared" si="54"/>
        <v>619.80078125</v>
      </c>
      <c r="G623">
        <v>158669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5"/>
        <v>theater</v>
      </c>
      <c r="R623" t="str">
        <f t="shared" si="56"/>
        <v>plays</v>
      </c>
      <c r="S623" s="7">
        <f t="shared" si="57"/>
        <v>42626.208333333328</v>
      </c>
      <c r="T623" s="7">
        <f t="shared" si="5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f t="shared" si="59"/>
        <v>92.4375</v>
      </c>
      <c r="F624">
        <f t="shared" si="54"/>
        <v>3.1301587301587301</v>
      </c>
      <c r="G624">
        <v>5916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5"/>
        <v>music</v>
      </c>
      <c r="R624" t="str">
        <f t="shared" si="56"/>
        <v>indie rock</v>
      </c>
      <c r="S624" s="7">
        <f t="shared" si="57"/>
        <v>43205.208333333328</v>
      </c>
      <c r="T624" s="7">
        <f t="shared" si="5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f t="shared" si="59"/>
        <v>55.999257333828446</v>
      </c>
      <c r="F625">
        <f t="shared" si="54"/>
        <v>159.92152704135739</v>
      </c>
      <c r="G625">
        <v>150806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5"/>
        <v>theater</v>
      </c>
      <c r="R625" t="str">
        <f t="shared" si="56"/>
        <v>plays</v>
      </c>
      <c r="S625" s="7">
        <f t="shared" si="57"/>
        <v>42201.208333333328</v>
      </c>
      <c r="T625" s="7">
        <f t="shared" si="5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f t="shared" si="59"/>
        <v>32.983796296296298</v>
      </c>
      <c r="F626">
        <f t="shared" si="54"/>
        <v>279.39215686274508</v>
      </c>
      <c r="G626">
        <v>14249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5"/>
        <v>photography</v>
      </c>
      <c r="R626" t="str">
        <f t="shared" si="56"/>
        <v>photography books</v>
      </c>
      <c r="S626" s="7">
        <f t="shared" si="57"/>
        <v>42029.25</v>
      </c>
      <c r="T626" s="7">
        <f t="shared" si="5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f t="shared" si="59"/>
        <v>93.596774193548384</v>
      </c>
      <c r="F627">
        <f t="shared" si="54"/>
        <v>77.373333333333335</v>
      </c>
      <c r="G627">
        <v>5803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5"/>
        <v>theater</v>
      </c>
      <c r="R627" t="str">
        <f t="shared" si="56"/>
        <v>plays</v>
      </c>
      <c r="S627" s="7">
        <f t="shared" si="57"/>
        <v>43857.25</v>
      </c>
      <c r="T627" s="7">
        <f t="shared" si="5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f t="shared" si="59"/>
        <v>69.867724867724874</v>
      </c>
      <c r="F628">
        <f t="shared" si="54"/>
        <v>206.32812500000003</v>
      </c>
      <c r="G628">
        <v>13205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5"/>
        <v>theater</v>
      </c>
      <c r="R628" t="str">
        <f t="shared" si="56"/>
        <v>plays</v>
      </c>
      <c r="S628" s="7">
        <f t="shared" si="57"/>
        <v>40449.208333333336</v>
      </c>
      <c r="T628" s="7">
        <f t="shared" si="5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f t="shared" si="59"/>
        <v>72.129870129870127</v>
      </c>
      <c r="F629">
        <f t="shared" si="54"/>
        <v>694.25</v>
      </c>
      <c r="G629">
        <v>11108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5"/>
        <v>food</v>
      </c>
      <c r="R629" t="str">
        <f t="shared" si="56"/>
        <v>food trucks</v>
      </c>
      <c r="S629" s="7">
        <f t="shared" si="57"/>
        <v>40345.208333333336</v>
      </c>
      <c r="T629" s="7">
        <f t="shared" si="5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f t="shared" si="59"/>
        <v>30.041666666666668</v>
      </c>
      <c r="F630">
        <f t="shared" si="54"/>
        <v>151.78947368421052</v>
      </c>
      <c r="G630">
        <v>2884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5"/>
        <v>music</v>
      </c>
      <c r="R630" t="str">
        <f t="shared" si="56"/>
        <v>indie rock</v>
      </c>
      <c r="S630" s="7">
        <f t="shared" si="57"/>
        <v>40455.208333333336</v>
      </c>
      <c r="T630" s="7">
        <f t="shared" si="5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f t="shared" si="59"/>
        <v>73.968000000000004</v>
      </c>
      <c r="F631">
        <f t="shared" si="54"/>
        <v>64.58207217694995</v>
      </c>
      <c r="G631">
        <v>55476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5"/>
        <v>theater</v>
      </c>
      <c r="R631" t="str">
        <f t="shared" si="56"/>
        <v>plays</v>
      </c>
      <c r="S631" s="7">
        <f t="shared" si="57"/>
        <v>42557.208333333328</v>
      </c>
      <c r="T631" s="7">
        <f t="shared" si="5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f t="shared" si="59"/>
        <v>68.65517241379311</v>
      </c>
      <c r="F632">
        <f t="shared" si="54"/>
        <v>62.873684210526314</v>
      </c>
      <c r="G632">
        <v>5973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5"/>
        <v>theater</v>
      </c>
      <c r="R632" t="str">
        <f t="shared" si="56"/>
        <v>plays</v>
      </c>
      <c r="S632" s="7">
        <f t="shared" si="57"/>
        <v>43586.208333333328</v>
      </c>
      <c r="T632" s="7">
        <f t="shared" si="5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f t="shared" si="59"/>
        <v>59.992164544564154</v>
      </c>
      <c r="F633">
        <f t="shared" si="54"/>
        <v>310.39864864864865</v>
      </c>
      <c r="G633">
        <v>183756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5"/>
        <v>theater</v>
      </c>
      <c r="R633" t="str">
        <f t="shared" si="56"/>
        <v>plays</v>
      </c>
      <c r="S633" s="7">
        <f t="shared" si="57"/>
        <v>43550.208333333328</v>
      </c>
      <c r="T633" s="7">
        <f t="shared" si="5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f t="shared" si="59"/>
        <v>111.15827338129496</v>
      </c>
      <c r="F634">
        <f t="shared" si="54"/>
        <v>42.859916782246884</v>
      </c>
      <c r="G634">
        <v>30902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5"/>
        <v>theater</v>
      </c>
      <c r="R634" t="str">
        <f t="shared" si="56"/>
        <v>plays</v>
      </c>
      <c r="S634" s="7">
        <f t="shared" si="57"/>
        <v>41945.208333333336</v>
      </c>
      <c r="T634" s="7">
        <f t="shared" si="5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f t="shared" si="59"/>
        <v>53.038095238095238</v>
      </c>
      <c r="F635">
        <f t="shared" si="54"/>
        <v>83.119402985074629</v>
      </c>
      <c r="G635">
        <v>5569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5"/>
        <v>film &amp; video</v>
      </c>
      <c r="R635" t="str">
        <f t="shared" si="56"/>
        <v>animation</v>
      </c>
      <c r="S635" s="7">
        <f t="shared" si="57"/>
        <v>42315.25</v>
      </c>
      <c r="T635" s="7">
        <f t="shared" si="5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f t="shared" si="59"/>
        <v>55.985524728588658</v>
      </c>
      <c r="F636">
        <f t="shared" si="54"/>
        <v>78.531302876480552</v>
      </c>
      <c r="G636">
        <v>92824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5"/>
        <v>film &amp; video</v>
      </c>
      <c r="R636" t="str">
        <f t="shared" si="56"/>
        <v>television</v>
      </c>
      <c r="S636" s="7">
        <f t="shared" si="57"/>
        <v>42819.208333333328</v>
      </c>
      <c r="T636" s="7">
        <f t="shared" si="5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f t="shared" si="59"/>
        <v>69.986760812003524</v>
      </c>
      <c r="F637">
        <f t="shared" si="54"/>
        <v>114.09352517985612</v>
      </c>
      <c r="G637">
        <v>158590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5"/>
        <v>film &amp; video</v>
      </c>
      <c r="R637" t="str">
        <f t="shared" si="56"/>
        <v>television</v>
      </c>
      <c r="S637" s="7">
        <f t="shared" si="57"/>
        <v>41314.25</v>
      </c>
      <c r="T637" s="7">
        <f t="shared" si="5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f t="shared" si="59"/>
        <v>48.998079877112133</v>
      </c>
      <c r="F638">
        <f t="shared" si="54"/>
        <v>64.537683358624179</v>
      </c>
      <c r="G638">
        <v>127591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5"/>
        <v>film &amp; video</v>
      </c>
      <c r="R638" t="str">
        <f t="shared" si="56"/>
        <v>animation</v>
      </c>
      <c r="S638" s="7">
        <f t="shared" si="57"/>
        <v>40926.25</v>
      </c>
      <c r="T638" s="7">
        <f t="shared" si="5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f t="shared" si="59"/>
        <v>103.84615384615384</v>
      </c>
      <c r="F639">
        <f t="shared" si="54"/>
        <v>79.411764705882348</v>
      </c>
      <c r="G639">
        <v>6750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5"/>
        <v>theater</v>
      </c>
      <c r="R639" t="str">
        <f t="shared" si="56"/>
        <v>plays</v>
      </c>
      <c r="S639" s="7">
        <f t="shared" si="57"/>
        <v>42688.25</v>
      </c>
      <c r="T639" s="7">
        <f t="shared" si="5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f t="shared" si="59"/>
        <v>99.127659574468083</v>
      </c>
      <c r="F640">
        <f t="shared" si="54"/>
        <v>11.419117647058824</v>
      </c>
      <c r="G640">
        <v>9318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5"/>
        <v>theater</v>
      </c>
      <c r="R640" t="str">
        <f t="shared" si="56"/>
        <v>plays</v>
      </c>
      <c r="S640" s="7">
        <f t="shared" si="57"/>
        <v>40386.208333333336</v>
      </c>
      <c r="T640" s="7">
        <f t="shared" si="5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f t="shared" si="59"/>
        <v>107.37777777777778</v>
      </c>
      <c r="F641">
        <f t="shared" si="54"/>
        <v>56.186046511627907</v>
      </c>
      <c r="G641">
        <v>4832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5"/>
        <v>film &amp; video</v>
      </c>
      <c r="R641" t="str">
        <f t="shared" si="56"/>
        <v>drama</v>
      </c>
      <c r="S641" s="7">
        <f t="shared" si="57"/>
        <v>43309.208333333328</v>
      </c>
      <c r="T641" s="7">
        <f t="shared" si="5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f t="shared" si="59"/>
        <v>76.922178988326849</v>
      </c>
      <c r="F642">
        <f t="shared" si="54"/>
        <v>16.501669449081803</v>
      </c>
      <c r="G642">
        <v>19769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5"/>
        <v>theater</v>
      </c>
      <c r="R642" t="str">
        <f t="shared" si="56"/>
        <v>plays</v>
      </c>
      <c r="S642" s="7">
        <f t="shared" si="57"/>
        <v>42387.25</v>
      </c>
      <c r="T642" s="7">
        <f t="shared" si="5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f t="shared" si="59"/>
        <v>58.128865979381445</v>
      </c>
      <c r="F643">
        <f t="shared" ref="F643:F706" si="60">G643/D643*100</f>
        <v>119.96808510638297</v>
      </c>
      <c r="G643">
        <v>11277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1">LEFT(P643, FIND("/", P643) - 1)</f>
        <v>theater</v>
      </c>
      <c r="R643" t="str">
        <f t="shared" ref="R643:R706" si="62">MID(P643, FIND("/", P643) + 1, LEN(P643) - FIND("/", P643))</f>
        <v>plays</v>
      </c>
      <c r="S643" s="7">
        <f t="shared" ref="S643:S706" si="63">DATE(1970,1,1) + L643/86400</f>
        <v>42786.25</v>
      </c>
      <c r="T643" s="7">
        <f t="shared" ref="T643:T706" si="64">DATE(1970,1,1) + M643/86400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f t="shared" ref="E644:E707" si="65">AVERAGE(G644/I644)</f>
        <v>103.73643410852713</v>
      </c>
      <c r="F644">
        <f t="shared" si="60"/>
        <v>145.45652173913044</v>
      </c>
      <c r="G644">
        <v>13382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1"/>
        <v>technology</v>
      </c>
      <c r="R644" t="str">
        <f t="shared" si="62"/>
        <v>wearables</v>
      </c>
      <c r="S644" s="7">
        <f t="shared" si="63"/>
        <v>43451.25</v>
      </c>
      <c r="T644" s="7">
        <f t="shared" si="64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f t="shared" si="65"/>
        <v>87.962666666666664</v>
      </c>
      <c r="F645">
        <f t="shared" si="60"/>
        <v>221.38255033557047</v>
      </c>
      <c r="G645">
        <v>32986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1"/>
        <v>theater</v>
      </c>
      <c r="R645" t="str">
        <f t="shared" si="62"/>
        <v>plays</v>
      </c>
      <c r="S645" s="7">
        <f t="shared" si="63"/>
        <v>42795.25</v>
      </c>
      <c r="T645" s="7">
        <f t="shared" si="64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f t="shared" si="65"/>
        <v>28</v>
      </c>
      <c r="F646">
        <f t="shared" si="60"/>
        <v>48.396694214876035</v>
      </c>
      <c r="G646">
        <v>81984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1"/>
        <v>theater</v>
      </c>
      <c r="R646" t="str">
        <f t="shared" si="62"/>
        <v>plays</v>
      </c>
      <c r="S646" s="7">
        <f t="shared" si="63"/>
        <v>43452.25</v>
      </c>
      <c r="T646" s="7">
        <f t="shared" si="64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f t="shared" si="65"/>
        <v>37.999361294443261</v>
      </c>
      <c r="F647">
        <f t="shared" si="60"/>
        <v>92.911504424778755</v>
      </c>
      <c r="G647">
        <v>178483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1"/>
        <v>music</v>
      </c>
      <c r="R647" t="str">
        <f t="shared" si="62"/>
        <v>rock</v>
      </c>
      <c r="S647" s="7">
        <f t="shared" si="63"/>
        <v>43369.208333333328</v>
      </c>
      <c r="T647" s="7">
        <f t="shared" si="64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f t="shared" si="65"/>
        <v>29.999313893653515</v>
      </c>
      <c r="F648">
        <f t="shared" si="60"/>
        <v>88.599797365754824</v>
      </c>
      <c r="G648">
        <v>87448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1"/>
        <v>games</v>
      </c>
      <c r="R648" t="str">
        <f t="shared" si="62"/>
        <v>video games</v>
      </c>
      <c r="S648" s="7">
        <f t="shared" si="63"/>
        <v>41346.208333333336</v>
      </c>
      <c r="T648" s="7">
        <f t="shared" si="64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f t="shared" si="65"/>
        <v>103.5</v>
      </c>
      <c r="F649">
        <f t="shared" si="60"/>
        <v>41.4</v>
      </c>
      <c r="G649">
        <v>1863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1"/>
        <v>publishing</v>
      </c>
      <c r="R649" t="str">
        <f t="shared" si="62"/>
        <v>translations</v>
      </c>
      <c r="S649" s="7">
        <f t="shared" si="63"/>
        <v>43199.208333333328</v>
      </c>
      <c r="T649" s="7">
        <f t="shared" si="64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f t="shared" si="65"/>
        <v>85.994467496542185</v>
      </c>
      <c r="F650">
        <f t="shared" si="60"/>
        <v>63.056795131845846</v>
      </c>
      <c r="G650">
        <v>62174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1"/>
        <v>food</v>
      </c>
      <c r="R650" t="str">
        <f t="shared" si="62"/>
        <v>food trucks</v>
      </c>
      <c r="S650" s="7">
        <f t="shared" si="63"/>
        <v>42922.208333333328</v>
      </c>
      <c r="T650" s="7">
        <f t="shared" si="64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f t="shared" si="65"/>
        <v>98.011627906976742</v>
      </c>
      <c r="F651">
        <f t="shared" si="60"/>
        <v>48.482333607230892</v>
      </c>
      <c r="G651">
        <v>59003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1"/>
        <v>theater</v>
      </c>
      <c r="R651" t="str">
        <f t="shared" si="62"/>
        <v>plays</v>
      </c>
      <c r="S651" s="7">
        <f t="shared" si="63"/>
        <v>40471.208333333336</v>
      </c>
      <c r="T651" s="7">
        <f t="shared" si="64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f t="shared" si="65"/>
        <v>2</v>
      </c>
      <c r="F652">
        <f t="shared" si="60"/>
        <v>2</v>
      </c>
      <c r="G652"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1"/>
        <v>music</v>
      </c>
      <c r="R652" t="str">
        <f t="shared" si="62"/>
        <v>jazz</v>
      </c>
      <c r="S652" s="7">
        <f t="shared" si="63"/>
        <v>41828.208333333336</v>
      </c>
      <c r="T652" s="7">
        <f t="shared" si="64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f t="shared" si="65"/>
        <v>44.994570837642193</v>
      </c>
      <c r="F653">
        <f t="shared" si="60"/>
        <v>88.47941026944585</v>
      </c>
      <c r="G653">
        <v>174039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1"/>
        <v>film &amp; video</v>
      </c>
      <c r="R653" t="str">
        <f t="shared" si="62"/>
        <v>shorts</v>
      </c>
      <c r="S653" s="7">
        <f t="shared" si="63"/>
        <v>41692.25</v>
      </c>
      <c r="T653" s="7">
        <f t="shared" si="64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f t="shared" si="65"/>
        <v>31.012224938875306</v>
      </c>
      <c r="F654">
        <f t="shared" si="60"/>
        <v>126.84</v>
      </c>
      <c r="G654">
        <v>12684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1"/>
        <v>technology</v>
      </c>
      <c r="R654" t="str">
        <f t="shared" si="62"/>
        <v>web</v>
      </c>
      <c r="S654" s="7">
        <f t="shared" si="63"/>
        <v>42587.208333333328</v>
      </c>
      <c r="T654" s="7">
        <f t="shared" si="64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f t="shared" si="65"/>
        <v>59.970085470085472</v>
      </c>
      <c r="F655">
        <f t="shared" si="60"/>
        <v>2338.833333333333</v>
      </c>
      <c r="G655">
        <v>14033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1"/>
        <v>technology</v>
      </c>
      <c r="R655" t="str">
        <f t="shared" si="62"/>
        <v>web</v>
      </c>
      <c r="S655" s="7">
        <f t="shared" si="63"/>
        <v>42468.208333333328</v>
      </c>
      <c r="T655" s="7">
        <f t="shared" si="64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f t="shared" si="65"/>
        <v>58.9973474801061</v>
      </c>
      <c r="F656">
        <f t="shared" si="60"/>
        <v>508.38857142857148</v>
      </c>
      <c r="G656">
        <v>177936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1"/>
        <v>music</v>
      </c>
      <c r="R656" t="str">
        <f t="shared" si="62"/>
        <v>metal</v>
      </c>
      <c r="S656" s="7">
        <f t="shared" si="63"/>
        <v>42240.208333333328</v>
      </c>
      <c r="T656" s="7">
        <f t="shared" si="64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f t="shared" si="65"/>
        <v>50.045454545454547</v>
      </c>
      <c r="F657">
        <f t="shared" si="60"/>
        <v>191.47826086956522</v>
      </c>
      <c r="G657">
        <v>13212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1"/>
        <v>photography</v>
      </c>
      <c r="R657" t="str">
        <f t="shared" si="62"/>
        <v>photography books</v>
      </c>
      <c r="S657" s="7">
        <f t="shared" si="63"/>
        <v>42796.25</v>
      </c>
      <c r="T657" s="7">
        <f t="shared" si="64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f t="shared" si="65"/>
        <v>98.966269841269835</v>
      </c>
      <c r="F658">
        <f t="shared" si="60"/>
        <v>42.127533783783782</v>
      </c>
      <c r="G658">
        <v>49879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1"/>
        <v>food</v>
      </c>
      <c r="R658" t="str">
        <f t="shared" si="62"/>
        <v>food trucks</v>
      </c>
      <c r="S658" s="7">
        <f t="shared" si="63"/>
        <v>43097.25</v>
      </c>
      <c r="T658" s="7">
        <f t="shared" si="64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f t="shared" si="65"/>
        <v>58.857142857142854</v>
      </c>
      <c r="F659">
        <f t="shared" si="60"/>
        <v>8.24</v>
      </c>
      <c r="G659">
        <v>824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1"/>
        <v>film &amp; video</v>
      </c>
      <c r="R659" t="str">
        <f t="shared" si="62"/>
        <v>science fiction</v>
      </c>
      <c r="S659" s="7">
        <f t="shared" si="63"/>
        <v>43096.25</v>
      </c>
      <c r="T659" s="7">
        <f t="shared" si="64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f t="shared" si="65"/>
        <v>81.010256410256417</v>
      </c>
      <c r="F660">
        <f t="shared" si="60"/>
        <v>60.064638783269963</v>
      </c>
      <c r="G660">
        <v>31594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1"/>
        <v>music</v>
      </c>
      <c r="R660" t="str">
        <f t="shared" si="62"/>
        <v>rock</v>
      </c>
      <c r="S660" s="7">
        <f t="shared" si="63"/>
        <v>42246.208333333328</v>
      </c>
      <c r="T660" s="7">
        <f t="shared" si="64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f t="shared" si="65"/>
        <v>76.013333333333335</v>
      </c>
      <c r="F661">
        <f t="shared" si="60"/>
        <v>47.232808616404313</v>
      </c>
      <c r="G661">
        <v>57010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1"/>
        <v>film &amp; video</v>
      </c>
      <c r="R661" t="str">
        <f t="shared" si="62"/>
        <v>documentary</v>
      </c>
      <c r="S661" s="7">
        <f t="shared" si="63"/>
        <v>40570.25</v>
      </c>
      <c r="T661" s="7">
        <f t="shared" si="64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f t="shared" si="65"/>
        <v>96.597402597402592</v>
      </c>
      <c r="F662">
        <f t="shared" si="60"/>
        <v>81.736263736263737</v>
      </c>
      <c r="G662">
        <v>7438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1"/>
        <v>theater</v>
      </c>
      <c r="R662" t="str">
        <f t="shared" si="62"/>
        <v>plays</v>
      </c>
      <c r="S662" s="7">
        <f t="shared" si="63"/>
        <v>42237.208333333328</v>
      </c>
      <c r="T662" s="7">
        <f t="shared" si="64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f t="shared" si="65"/>
        <v>76.957446808510639</v>
      </c>
      <c r="F663">
        <f t="shared" si="60"/>
        <v>54.187265917603</v>
      </c>
      <c r="G663">
        <v>57872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1"/>
        <v>music</v>
      </c>
      <c r="R663" t="str">
        <f t="shared" si="62"/>
        <v>jazz</v>
      </c>
      <c r="S663" s="7">
        <f t="shared" si="63"/>
        <v>40996.208333333336</v>
      </c>
      <c r="T663" s="7">
        <f t="shared" si="64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f t="shared" si="65"/>
        <v>67.984732824427482</v>
      </c>
      <c r="F664">
        <f t="shared" si="60"/>
        <v>97.868131868131869</v>
      </c>
      <c r="G664">
        <v>8906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1"/>
        <v>theater</v>
      </c>
      <c r="R664" t="str">
        <f t="shared" si="62"/>
        <v>plays</v>
      </c>
      <c r="S664" s="7">
        <f t="shared" si="63"/>
        <v>43443.25</v>
      </c>
      <c r="T664" s="7">
        <f t="shared" si="64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f t="shared" si="65"/>
        <v>88.781609195402297</v>
      </c>
      <c r="F665">
        <f t="shared" si="60"/>
        <v>77.239999999999995</v>
      </c>
      <c r="G665">
        <v>7724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1"/>
        <v>theater</v>
      </c>
      <c r="R665" t="str">
        <f t="shared" si="62"/>
        <v>plays</v>
      </c>
      <c r="S665" s="7">
        <f t="shared" si="63"/>
        <v>40458.208333333336</v>
      </c>
      <c r="T665" s="7">
        <f t="shared" si="64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f t="shared" si="65"/>
        <v>24.99623706491063</v>
      </c>
      <c r="F666">
        <f t="shared" si="60"/>
        <v>33.464735516372798</v>
      </c>
      <c r="G666">
        <v>26571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1"/>
        <v>music</v>
      </c>
      <c r="R666" t="str">
        <f t="shared" si="62"/>
        <v>jazz</v>
      </c>
      <c r="S666" s="7">
        <f t="shared" si="63"/>
        <v>40959.25</v>
      </c>
      <c r="T666" s="7">
        <f t="shared" si="64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f t="shared" si="65"/>
        <v>44.922794117647058</v>
      </c>
      <c r="F667">
        <f t="shared" si="60"/>
        <v>239.58823529411765</v>
      </c>
      <c r="G667">
        <v>12219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1"/>
        <v>film &amp; video</v>
      </c>
      <c r="R667" t="str">
        <f t="shared" si="62"/>
        <v>documentary</v>
      </c>
      <c r="S667" s="7">
        <f t="shared" si="63"/>
        <v>40733.208333333336</v>
      </c>
      <c r="T667" s="7">
        <f t="shared" si="64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f t="shared" si="65"/>
        <v>79.400000000000006</v>
      </c>
      <c r="F668">
        <f t="shared" si="60"/>
        <v>64.032258064516128</v>
      </c>
      <c r="G668">
        <v>1985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1"/>
        <v>theater</v>
      </c>
      <c r="R668" t="str">
        <f t="shared" si="62"/>
        <v>plays</v>
      </c>
      <c r="S668" s="7">
        <f t="shared" si="63"/>
        <v>41516.208333333336</v>
      </c>
      <c r="T668" s="7">
        <f t="shared" si="64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f t="shared" si="65"/>
        <v>29.009546539379475</v>
      </c>
      <c r="F669">
        <f t="shared" si="60"/>
        <v>176.15942028985506</v>
      </c>
      <c r="G669">
        <v>12155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1"/>
        <v>journalism</v>
      </c>
      <c r="R669" t="str">
        <f t="shared" si="62"/>
        <v>audio</v>
      </c>
      <c r="S669" s="7">
        <f t="shared" si="63"/>
        <v>41892.208333333336</v>
      </c>
      <c r="T669" s="7">
        <f t="shared" si="64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f t="shared" si="65"/>
        <v>73.59210526315789</v>
      </c>
      <c r="F670">
        <f t="shared" si="60"/>
        <v>20.33818181818182</v>
      </c>
      <c r="G670">
        <v>5593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1"/>
        <v>theater</v>
      </c>
      <c r="R670" t="str">
        <f t="shared" si="62"/>
        <v>plays</v>
      </c>
      <c r="S670" s="7">
        <f t="shared" si="63"/>
        <v>41122.208333333336</v>
      </c>
      <c r="T670" s="7">
        <f t="shared" si="64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f t="shared" si="65"/>
        <v>107.97038864898211</v>
      </c>
      <c r="F671">
        <f t="shared" si="60"/>
        <v>358.64754098360658</v>
      </c>
      <c r="G671">
        <v>175020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1"/>
        <v>theater</v>
      </c>
      <c r="R671" t="str">
        <f t="shared" si="62"/>
        <v>plays</v>
      </c>
      <c r="S671" s="7">
        <f t="shared" si="63"/>
        <v>42912.208333333328</v>
      </c>
      <c r="T671" s="7">
        <f t="shared" si="64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f t="shared" si="65"/>
        <v>68.987284287011803</v>
      </c>
      <c r="F672">
        <f t="shared" si="60"/>
        <v>468.85802469135803</v>
      </c>
      <c r="G672">
        <v>75955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1"/>
        <v>music</v>
      </c>
      <c r="R672" t="str">
        <f t="shared" si="62"/>
        <v>indie rock</v>
      </c>
      <c r="S672" s="7">
        <f t="shared" si="63"/>
        <v>42425.25</v>
      </c>
      <c r="T672" s="7">
        <f t="shared" si="64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f t="shared" si="65"/>
        <v>111.02236719478098</v>
      </c>
      <c r="F673">
        <f t="shared" si="60"/>
        <v>122.05635245901641</v>
      </c>
      <c r="G673">
        <v>119127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1"/>
        <v>theater</v>
      </c>
      <c r="R673" t="str">
        <f t="shared" si="62"/>
        <v>plays</v>
      </c>
      <c r="S673" s="7">
        <f t="shared" si="63"/>
        <v>40390.208333333336</v>
      </c>
      <c r="T673" s="7">
        <f t="shared" si="64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f t="shared" si="65"/>
        <v>24.997515808491418</v>
      </c>
      <c r="F674">
        <f t="shared" si="60"/>
        <v>55.931783729156137</v>
      </c>
      <c r="G674">
        <v>110689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1"/>
        <v>theater</v>
      </c>
      <c r="R674" t="str">
        <f t="shared" si="62"/>
        <v>plays</v>
      </c>
      <c r="S674" s="7">
        <f t="shared" si="63"/>
        <v>43180.208333333328</v>
      </c>
      <c r="T674" s="7">
        <f t="shared" si="64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f t="shared" si="65"/>
        <v>42.155172413793103</v>
      </c>
      <c r="F675">
        <f t="shared" si="60"/>
        <v>43.660714285714285</v>
      </c>
      <c r="G675">
        <v>2445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1"/>
        <v>music</v>
      </c>
      <c r="R675" t="str">
        <f t="shared" si="62"/>
        <v>indie rock</v>
      </c>
      <c r="S675" s="7">
        <f t="shared" si="63"/>
        <v>42475.208333333328</v>
      </c>
      <c r="T675" s="7">
        <f t="shared" si="64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f t="shared" si="65"/>
        <v>47.003284072249592</v>
      </c>
      <c r="F676">
        <f t="shared" si="60"/>
        <v>33.53837141183363</v>
      </c>
      <c r="G676">
        <v>57250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1"/>
        <v>photography</v>
      </c>
      <c r="R676" t="str">
        <f t="shared" si="62"/>
        <v>photography books</v>
      </c>
      <c r="S676" s="7">
        <f t="shared" si="63"/>
        <v>40774.208333333336</v>
      </c>
      <c r="T676" s="7">
        <f t="shared" si="64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f t="shared" si="65"/>
        <v>36.0392749244713</v>
      </c>
      <c r="F677">
        <f t="shared" si="60"/>
        <v>122.97938144329896</v>
      </c>
      <c r="G677">
        <v>11929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1"/>
        <v>journalism</v>
      </c>
      <c r="R677" t="str">
        <f t="shared" si="62"/>
        <v>audio</v>
      </c>
      <c r="S677" s="7">
        <f t="shared" si="63"/>
        <v>43719.208333333328</v>
      </c>
      <c r="T677" s="7">
        <f t="shared" si="64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f t="shared" si="65"/>
        <v>101.03760683760684</v>
      </c>
      <c r="F678">
        <f t="shared" si="60"/>
        <v>189.74959871589084</v>
      </c>
      <c r="G678">
        <v>118214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1"/>
        <v>photography</v>
      </c>
      <c r="R678" t="str">
        <f t="shared" si="62"/>
        <v>photography books</v>
      </c>
      <c r="S678" s="7">
        <f t="shared" si="63"/>
        <v>41178.208333333336</v>
      </c>
      <c r="T678" s="7">
        <f t="shared" si="64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f t="shared" si="65"/>
        <v>39.927927927927925</v>
      </c>
      <c r="F679">
        <f t="shared" si="60"/>
        <v>83.622641509433961</v>
      </c>
      <c r="G679">
        <v>4432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1"/>
        <v>publishing</v>
      </c>
      <c r="R679" t="str">
        <f t="shared" si="62"/>
        <v>fiction</v>
      </c>
      <c r="S679" s="7">
        <f t="shared" si="63"/>
        <v>42561.208333333328</v>
      </c>
      <c r="T679" s="7">
        <f t="shared" si="64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f t="shared" si="65"/>
        <v>83.158139534883716</v>
      </c>
      <c r="F680">
        <f t="shared" si="60"/>
        <v>17.968844221105527</v>
      </c>
      <c r="G680">
        <v>17879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1"/>
        <v>film &amp; video</v>
      </c>
      <c r="R680" t="str">
        <f t="shared" si="62"/>
        <v>drama</v>
      </c>
      <c r="S680" s="7">
        <f t="shared" si="63"/>
        <v>43484.25</v>
      </c>
      <c r="T680" s="7">
        <f t="shared" si="64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f t="shared" si="65"/>
        <v>39.97520661157025</v>
      </c>
      <c r="F681">
        <f t="shared" si="60"/>
        <v>1036.5</v>
      </c>
      <c r="G681">
        <v>14511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1"/>
        <v>food</v>
      </c>
      <c r="R681" t="str">
        <f t="shared" si="62"/>
        <v>food trucks</v>
      </c>
      <c r="S681" s="7">
        <f t="shared" si="63"/>
        <v>43756.208333333328</v>
      </c>
      <c r="T681" s="7">
        <f t="shared" si="64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f t="shared" si="65"/>
        <v>47.993908629441627</v>
      </c>
      <c r="F682">
        <f t="shared" si="60"/>
        <v>97.405219780219781</v>
      </c>
      <c r="G682">
        <v>141822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1"/>
        <v>games</v>
      </c>
      <c r="R682" t="str">
        <f t="shared" si="62"/>
        <v>mobile games</v>
      </c>
      <c r="S682" s="7">
        <f t="shared" si="63"/>
        <v>43813.25</v>
      </c>
      <c r="T682" s="7">
        <f t="shared" si="64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f t="shared" si="65"/>
        <v>95.978877489438744</v>
      </c>
      <c r="F683">
        <f t="shared" si="60"/>
        <v>86.386203150461711</v>
      </c>
      <c r="G683">
        <v>159037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1"/>
        <v>theater</v>
      </c>
      <c r="R683" t="str">
        <f t="shared" si="62"/>
        <v>plays</v>
      </c>
      <c r="S683" s="7">
        <f t="shared" si="63"/>
        <v>40898.25</v>
      </c>
      <c r="T683" s="7">
        <f t="shared" si="64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f t="shared" si="65"/>
        <v>78.728155339805824</v>
      </c>
      <c r="F684">
        <f t="shared" si="60"/>
        <v>150.16666666666666</v>
      </c>
      <c r="G684">
        <v>8109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1"/>
        <v>theater</v>
      </c>
      <c r="R684" t="str">
        <f t="shared" si="62"/>
        <v>plays</v>
      </c>
      <c r="S684" s="7">
        <f t="shared" si="63"/>
        <v>41619.25</v>
      </c>
      <c r="T684" s="7">
        <f t="shared" si="64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f t="shared" si="65"/>
        <v>56.081632653061227</v>
      </c>
      <c r="F685">
        <f t="shared" si="60"/>
        <v>358.43478260869563</v>
      </c>
      <c r="G685">
        <v>8244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1"/>
        <v>theater</v>
      </c>
      <c r="R685" t="str">
        <f t="shared" si="62"/>
        <v>plays</v>
      </c>
      <c r="S685" s="7">
        <f t="shared" si="63"/>
        <v>43359.208333333328</v>
      </c>
      <c r="T685" s="7">
        <f t="shared" si="64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f t="shared" si="65"/>
        <v>69.090909090909093</v>
      </c>
      <c r="F686">
        <f t="shared" si="60"/>
        <v>542.85714285714289</v>
      </c>
      <c r="G686">
        <v>7600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1"/>
        <v>publishing</v>
      </c>
      <c r="R686" t="str">
        <f t="shared" si="62"/>
        <v>nonfiction</v>
      </c>
      <c r="S686" s="7">
        <f t="shared" si="63"/>
        <v>40358.208333333336</v>
      </c>
      <c r="T686" s="7">
        <f t="shared" si="64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f t="shared" si="65"/>
        <v>102.05291576673866</v>
      </c>
      <c r="F687">
        <f t="shared" si="60"/>
        <v>67.500714285714281</v>
      </c>
      <c r="G687">
        <v>94501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1"/>
        <v>theater</v>
      </c>
      <c r="R687" t="str">
        <f t="shared" si="62"/>
        <v>plays</v>
      </c>
      <c r="S687" s="7">
        <f t="shared" si="63"/>
        <v>42239.208333333328</v>
      </c>
      <c r="T687" s="7">
        <f t="shared" si="64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f t="shared" si="65"/>
        <v>107.32089552238806</v>
      </c>
      <c r="F688">
        <f t="shared" si="60"/>
        <v>191.74666666666667</v>
      </c>
      <c r="G688">
        <v>14381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1"/>
        <v>technology</v>
      </c>
      <c r="R688" t="str">
        <f t="shared" si="62"/>
        <v>wearables</v>
      </c>
      <c r="S688" s="7">
        <f t="shared" si="63"/>
        <v>43186.208333333328</v>
      </c>
      <c r="T688" s="7">
        <f t="shared" si="64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f t="shared" si="65"/>
        <v>51.970260223048328</v>
      </c>
      <c r="F689">
        <f t="shared" si="60"/>
        <v>932</v>
      </c>
      <c r="G689">
        <v>13980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1"/>
        <v>theater</v>
      </c>
      <c r="R689" t="str">
        <f t="shared" si="62"/>
        <v>plays</v>
      </c>
      <c r="S689" s="7">
        <f t="shared" si="63"/>
        <v>42806.25</v>
      </c>
      <c r="T689" s="7">
        <f t="shared" si="64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f t="shared" si="65"/>
        <v>71.137142857142862</v>
      </c>
      <c r="F690">
        <f t="shared" si="60"/>
        <v>429.27586206896552</v>
      </c>
      <c r="G690">
        <v>12449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1"/>
        <v>film &amp; video</v>
      </c>
      <c r="R690" t="str">
        <f t="shared" si="62"/>
        <v>television</v>
      </c>
      <c r="S690" s="7">
        <f t="shared" si="63"/>
        <v>43475.25</v>
      </c>
      <c r="T690" s="7">
        <f t="shared" si="64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f t="shared" si="65"/>
        <v>106.49275362318841</v>
      </c>
      <c r="F691">
        <f t="shared" si="60"/>
        <v>100.65753424657535</v>
      </c>
      <c r="G691">
        <v>7348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1"/>
        <v>technology</v>
      </c>
      <c r="R691" t="str">
        <f t="shared" si="62"/>
        <v>web</v>
      </c>
      <c r="S691" s="7">
        <f t="shared" si="63"/>
        <v>41576.208333333336</v>
      </c>
      <c r="T691" s="7">
        <f t="shared" si="64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f t="shared" si="65"/>
        <v>42.93684210526316</v>
      </c>
      <c r="F692">
        <f t="shared" si="60"/>
        <v>226.61111111111109</v>
      </c>
      <c r="G692">
        <v>8158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1"/>
        <v>film &amp; video</v>
      </c>
      <c r="R692" t="str">
        <f t="shared" si="62"/>
        <v>documentary</v>
      </c>
      <c r="S692" s="7">
        <f t="shared" si="63"/>
        <v>40874.25</v>
      </c>
      <c r="T692" s="7">
        <f t="shared" si="64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f t="shared" si="65"/>
        <v>30.037974683544302</v>
      </c>
      <c r="F693">
        <f t="shared" si="60"/>
        <v>142.38</v>
      </c>
      <c r="G693">
        <v>7119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1"/>
        <v>film &amp; video</v>
      </c>
      <c r="R693" t="str">
        <f t="shared" si="62"/>
        <v>documentary</v>
      </c>
      <c r="S693" s="7">
        <f t="shared" si="63"/>
        <v>41185.208333333336</v>
      </c>
      <c r="T693" s="7">
        <f t="shared" si="64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f t="shared" si="65"/>
        <v>70.623376623376629</v>
      </c>
      <c r="F694">
        <f t="shared" si="60"/>
        <v>90.633333333333326</v>
      </c>
      <c r="G694">
        <v>5438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1"/>
        <v>music</v>
      </c>
      <c r="R694" t="str">
        <f t="shared" si="62"/>
        <v>rock</v>
      </c>
      <c r="S694" s="7">
        <f t="shared" si="63"/>
        <v>43655.208333333328</v>
      </c>
      <c r="T694" s="7">
        <f t="shared" si="64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f t="shared" si="65"/>
        <v>66.016018306636155</v>
      </c>
      <c r="F695">
        <f t="shared" si="60"/>
        <v>63.966740576496676</v>
      </c>
      <c r="G695">
        <v>115396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1"/>
        <v>theater</v>
      </c>
      <c r="R695" t="str">
        <f t="shared" si="62"/>
        <v>plays</v>
      </c>
      <c r="S695" s="7">
        <f t="shared" si="63"/>
        <v>43025.208333333328</v>
      </c>
      <c r="T695" s="7">
        <f t="shared" si="64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f t="shared" si="65"/>
        <v>96.911392405063296</v>
      </c>
      <c r="F696">
        <f t="shared" si="60"/>
        <v>84.131868131868131</v>
      </c>
      <c r="G696">
        <v>7656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1"/>
        <v>theater</v>
      </c>
      <c r="R696" t="str">
        <f t="shared" si="62"/>
        <v>plays</v>
      </c>
      <c r="S696" s="7">
        <f t="shared" si="63"/>
        <v>43066.25</v>
      </c>
      <c r="T696" s="7">
        <f t="shared" si="64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f t="shared" si="65"/>
        <v>62.867346938775512</v>
      </c>
      <c r="F697">
        <f t="shared" si="60"/>
        <v>133.93478260869566</v>
      </c>
      <c r="G697">
        <v>12322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1"/>
        <v>music</v>
      </c>
      <c r="R697" t="str">
        <f t="shared" si="62"/>
        <v>rock</v>
      </c>
      <c r="S697" s="7">
        <f t="shared" si="63"/>
        <v>42322.25</v>
      </c>
      <c r="T697" s="7">
        <f t="shared" si="64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f t="shared" si="65"/>
        <v>108.98537682789652</v>
      </c>
      <c r="F698">
        <f t="shared" si="60"/>
        <v>59.042047531992694</v>
      </c>
      <c r="G698">
        <v>96888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1"/>
        <v>theater</v>
      </c>
      <c r="R698" t="str">
        <f t="shared" si="62"/>
        <v>plays</v>
      </c>
      <c r="S698" s="7">
        <f t="shared" si="63"/>
        <v>42114.208333333328</v>
      </c>
      <c r="T698" s="7">
        <f t="shared" si="64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f t="shared" si="65"/>
        <v>26.999314599040439</v>
      </c>
      <c r="F699">
        <f t="shared" si="60"/>
        <v>152.80062063615205</v>
      </c>
      <c r="G699">
        <v>196960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1"/>
        <v>music</v>
      </c>
      <c r="R699" t="str">
        <f t="shared" si="62"/>
        <v>electric music</v>
      </c>
      <c r="S699" s="7">
        <f t="shared" si="63"/>
        <v>43190.208333333328</v>
      </c>
      <c r="T699" s="7">
        <f t="shared" si="64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f t="shared" si="65"/>
        <v>65.004147943311438</v>
      </c>
      <c r="F700">
        <f t="shared" si="60"/>
        <v>446.69121140142522</v>
      </c>
      <c r="G700">
        <v>188057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1"/>
        <v>technology</v>
      </c>
      <c r="R700" t="str">
        <f t="shared" si="62"/>
        <v>wearables</v>
      </c>
      <c r="S700" s="7">
        <f t="shared" si="63"/>
        <v>40871.25</v>
      </c>
      <c r="T700" s="7">
        <f t="shared" si="64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f t="shared" si="65"/>
        <v>111.51785714285714</v>
      </c>
      <c r="F701">
        <f t="shared" si="60"/>
        <v>84.391891891891888</v>
      </c>
      <c r="G701">
        <v>6245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1"/>
        <v>film &amp; video</v>
      </c>
      <c r="R701" t="str">
        <f t="shared" si="62"/>
        <v>drama</v>
      </c>
      <c r="S701" s="7">
        <f t="shared" si="63"/>
        <v>43641.208333333328</v>
      </c>
      <c r="T701" s="7">
        <f t="shared" si="64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f t="shared" si="65"/>
        <v>3</v>
      </c>
      <c r="F702">
        <f t="shared" si="60"/>
        <v>3</v>
      </c>
      <c r="G702"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1"/>
        <v>technology</v>
      </c>
      <c r="R702" t="str">
        <f t="shared" si="62"/>
        <v>wearables</v>
      </c>
      <c r="S702" s="7">
        <f t="shared" si="63"/>
        <v>40203.25</v>
      </c>
      <c r="T702" s="7">
        <f t="shared" si="64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f t="shared" si="65"/>
        <v>110.99268292682927</v>
      </c>
      <c r="F703">
        <f t="shared" si="60"/>
        <v>175.02692307692308</v>
      </c>
      <c r="G703">
        <v>91014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1"/>
        <v>theater</v>
      </c>
      <c r="R703" t="str">
        <f t="shared" si="62"/>
        <v>plays</v>
      </c>
      <c r="S703" s="7">
        <f t="shared" si="63"/>
        <v>40629.208333333336</v>
      </c>
      <c r="T703" s="7">
        <f t="shared" si="64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f t="shared" si="65"/>
        <v>56.746987951807228</v>
      </c>
      <c r="F704">
        <f t="shared" si="60"/>
        <v>54.137931034482754</v>
      </c>
      <c r="G704">
        <v>4710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1"/>
        <v>technology</v>
      </c>
      <c r="R704" t="str">
        <f t="shared" si="62"/>
        <v>wearables</v>
      </c>
      <c r="S704" s="7">
        <f t="shared" si="63"/>
        <v>41477.208333333336</v>
      </c>
      <c r="T704" s="7">
        <f t="shared" si="64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f t="shared" si="65"/>
        <v>97.020608439646708</v>
      </c>
      <c r="F705">
        <f t="shared" si="60"/>
        <v>311.87381703470032</v>
      </c>
      <c r="G705">
        <v>197728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1"/>
        <v>publishing</v>
      </c>
      <c r="R705" t="str">
        <f t="shared" si="62"/>
        <v>translations</v>
      </c>
      <c r="S705" s="7">
        <f t="shared" si="63"/>
        <v>41020.208333333336</v>
      </c>
      <c r="T705" s="7">
        <f t="shared" si="64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f t="shared" si="65"/>
        <v>92.08620689655173</v>
      </c>
      <c r="F706">
        <f t="shared" si="60"/>
        <v>122.78160919540231</v>
      </c>
      <c r="G706">
        <v>10682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1"/>
        <v>film &amp; video</v>
      </c>
      <c r="R706" t="str">
        <f t="shared" si="62"/>
        <v>animation</v>
      </c>
      <c r="S706" s="7">
        <f t="shared" si="63"/>
        <v>42555.208333333328</v>
      </c>
      <c r="T706" s="7">
        <f t="shared" si="64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f t="shared" si="65"/>
        <v>82.986666666666665</v>
      </c>
      <c r="F707">
        <f t="shared" ref="F707:F770" si="66">G707/D707*100</f>
        <v>99.026517383618156</v>
      </c>
      <c r="G707">
        <v>168048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7">LEFT(P707, FIND("/", P707) - 1)</f>
        <v>publishing</v>
      </c>
      <c r="R707" t="str">
        <f t="shared" ref="R707:R770" si="68">MID(P707, FIND("/", P707) + 1, LEN(P707) - FIND("/", P707))</f>
        <v>nonfiction</v>
      </c>
      <c r="S707" s="7">
        <f t="shared" ref="S707:S770" si="69">DATE(1970,1,1) + L707/86400</f>
        <v>41619.25</v>
      </c>
      <c r="T707" s="7">
        <f t="shared" ref="T707:T770" si="70">DATE(1970,1,1) + M707/86400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f t="shared" ref="E708:E771" si="71">AVERAGE(G708/I708)</f>
        <v>103.03791821561339</v>
      </c>
      <c r="F708">
        <f t="shared" si="66"/>
        <v>127.84686346863469</v>
      </c>
      <c r="G708">
        <v>138586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7"/>
        <v>technology</v>
      </c>
      <c r="R708" t="str">
        <f t="shared" si="68"/>
        <v>web</v>
      </c>
      <c r="S708" s="7">
        <f t="shared" si="69"/>
        <v>43471.25</v>
      </c>
      <c r="T708" s="7">
        <f t="shared" si="70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f t="shared" si="71"/>
        <v>68.922619047619051</v>
      </c>
      <c r="F709">
        <f t="shared" si="66"/>
        <v>158.61643835616439</v>
      </c>
      <c r="G709">
        <v>11579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7"/>
        <v>film &amp; video</v>
      </c>
      <c r="R709" t="str">
        <f t="shared" si="68"/>
        <v>drama</v>
      </c>
      <c r="S709" s="7">
        <f t="shared" si="69"/>
        <v>43442.25</v>
      </c>
      <c r="T709" s="7">
        <f t="shared" si="70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f t="shared" si="71"/>
        <v>87.737226277372258</v>
      </c>
      <c r="F710">
        <f t="shared" si="66"/>
        <v>707.05882352941171</v>
      </c>
      <c r="G710">
        <v>12020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7"/>
        <v>theater</v>
      </c>
      <c r="R710" t="str">
        <f t="shared" si="68"/>
        <v>plays</v>
      </c>
      <c r="S710" s="7">
        <f t="shared" si="69"/>
        <v>42877.208333333328</v>
      </c>
      <c r="T710" s="7">
        <f t="shared" si="70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f t="shared" si="71"/>
        <v>75.021505376344081</v>
      </c>
      <c r="F711">
        <f t="shared" si="66"/>
        <v>142.38775510204081</v>
      </c>
      <c r="G711">
        <v>13954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7"/>
        <v>theater</v>
      </c>
      <c r="R711" t="str">
        <f t="shared" si="68"/>
        <v>plays</v>
      </c>
      <c r="S711" s="7">
        <f t="shared" si="69"/>
        <v>41018.208333333336</v>
      </c>
      <c r="T711" s="7">
        <f t="shared" si="70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f t="shared" si="71"/>
        <v>50.863999999999997</v>
      </c>
      <c r="F712">
        <f t="shared" si="66"/>
        <v>147.86046511627907</v>
      </c>
      <c r="G712">
        <v>6358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7"/>
        <v>theater</v>
      </c>
      <c r="R712" t="str">
        <f t="shared" si="68"/>
        <v>plays</v>
      </c>
      <c r="S712" s="7">
        <f t="shared" si="69"/>
        <v>43295.208333333328</v>
      </c>
      <c r="T712" s="7">
        <f t="shared" si="70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f t="shared" si="71"/>
        <v>90</v>
      </c>
      <c r="F713">
        <f t="shared" si="66"/>
        <v>20.322580645161288</v>
      </c>
      <c r="G713">
        <v>1260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7"/>
        <v>theater</v>
      </c>
      <c r="R713" t="str">
        <f t="shared" si="68"/>
        <v>plays</v>
      </c>
      <c r="S713" s="7">
        <f t="shared" si="69"/>
        <v>42393.25</v>
      </c>
      <c r="T713" s="7">
        <f t="shared" si="70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f t="shared" si="71"/>
        <v>72.896039603960389</v>
      </c>
      <c r="F714">
        <f t="shared" si="66"/>
        <v>1840.625</v>
      </c>
      <c r="G714">
        <v>14725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7"/>
        <v>theater</v>
      </c>
      <c r="R714" t="str">
        <f t="shared" si="68"/>
        <v>plays</v>
      </c>
      <c r="S714" s="7">
        <f t="shared" si="69"/>
        <v>42559.208333333328</v>
      </c>
      <c r="T714" s="7">
        <f t="shared" si="70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f t="shared" si="71"/>
        <v>108.48543689320388</v>
      </c>
      <c r="F715">
        <f t="shared" si="66"/>
        <v>161.94202898550725</v>
      </c>
      <c r="G715">
        <v>11174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7"/>
        <v>publishing</v>
      </c>
      <c r="R715" t="str">
        <f t="shared" si="68"/>
        <v>radio &amp; podcasts</v>
      </c>
      <c r="S715" s="7">
        <f t="shared" si="69"/>
        <v>42604.208333333328</v>
      </c>
      <c r="T715" s="7">
        <f t="shared" si="70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f t="shared" si="71"/>
        <v>101.98095238095237</v>
      </c>
      <c r="F716">
        <f t="shared" si="66"/>
        <v>472.82077922077923</v>
      </c>
      <c r="G716">
        <v>182036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7"/>
        <v>music</v>
      </c>
      <c r="R716" t="str">
        <f t="shared" si="68"/>
        <v>rock</v>
      </c>
      <c r="S716" s="7">
        <f t="shared" si="69"/>
        <v>41870.208333333336</v>
      </c>
      <c r="T716" s="7">
        <f t="shared" si="70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f t="shared" si="71"/>
        <v>44.009146341463413</v>
      </c>
      <c r="F717">
        <f t="shared" si="66"/>
        <v>24.466101694915253</v>
      </c>
      <c r="G717">
        <v>28870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7"/>
        <v>games</v>
      </c>
      <c r="R717" t="str">
        <f t="shared" si="68"/>
        <v>mobile games</v>
      </c>
      <c r="S717" s="7">
        <f t="shared" si="69"/>
        <v>40397.208333333336</v>
      </c>
      <c r="T717" s="7">
        <f t="shared" si="70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f t="shared" si="71"/>
        <v>65.942675159235662</v>
      </c>
      <c r="F718">
        <f t="shared" si="66"/>
        <v>517.65</v>
      </c>
      <c r="G718">
        <v>10353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7"/>
        <v>theater</v>
      </c>
      <c r="R718" t="str">
        <f t="shared" si="68"/>
        <v>plays</v>
      </c>
      <c r="S718" s="7">
        <f t="shared" si="69"/>
        <v>41465.208333333336</v>
      </c>
      <c r="T718" s="7">
        <f t="shared" si="70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f t="shared" si="71"/>
        <v>24.987387387387386</v>
      </c>
      <c r="F719">
        <f t="shared" si="66"/>
        <v>247.64285714285714</v>
      </c>
      <c r="G719">
        <v>13868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7"/>
        <v>film &amp; video</v>
      </c>
      <c r="R719" t="str">
        <f t="shared" si="68"/>
        <v>documentary</v>
      </c>
      <c r="S719" s="7">
        <f t="shared" si="69"/>
        <v>40777.208333333336</v>
      </c>
      <c r="T719" s="7">
        <f t="shared" si="70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f t="shared" si="71"/>
        <v>28.003367003367003</v>
      </c>
      <c r="F720">
        <f t="shared" si="66"/>
        <v>100.20481927710843</v>
      </c>
      <c r="G720">
        <v>8317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7"/>
        <v>technology</v>
      </c>
      <c r="R720" t="str">
        <f t="shared" si="68"/>
        <v>wearables</v>
      </c>
      <c r="S720" s="7">
        <f t="shared" si="69"/>
        <v>41442.208333333336</v>
      </c>
      <c r="T720" s="7">
        <f t="shared" si="70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f t="shared" si="71"/>
        <v>85.829268292682926</v>
      </c>
      <c r="F721">
        <f t="shared" si="66"/>
        <v>153</v>
      </c>
      <c r="G721">
        <v>10557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7"/>
        <v>publishing</v>
      </c>
      <c r="R721" t="str">
        <f t="shared" si="68"/>
        <v>fiction</v>
      </c>
      <c r="S721" s="7">
        <f t="shared" si="69"/>
        <v>41058.208333333336</v>
      </c>
      <c r="T721" s="7">
        <f t="shared" si="70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f t="shared" si="71"/>
        <v>84.921052631578945</v>
      </c>
      <c r="F722">
        <f t="shared" si="66"/>
        <v>37.091954022988503</v>
      </c>
      <c r="G722">
        <v>3227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7"/>
        <v>theater</v>
      </c>
      <c r="R722" t="str">
        <f t="shared" si="68"/>
        <v>plays</v>
      </c>
      <c r="S722" s="7">
        <f t="shared" si="69"/>
        <v>43152.25</v>
      </c>
      <c r="T722" s="7">
        <f t="shared" si="70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f t="shared" si="71"/>
        <v>90.483333333333334</v>
      </c>
      <c r="F723">
        <f t="shared" si="66"/>
        <v>4.392394822006473</v>
      </c>
      <c r="G723">
        <v>5429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7"/>
        <v>music</v>
      </c>
      <c r="R723" t="str">
        <f t="shared" si="68"/>
        <v>rock</v>
      </c>
      <c r="S723" s="7">
        <f t="shared" si="69"/>
        <v>43194.208333333328</v>
      </c>
      <c r="T723" s="7">
        <f t="shared" si="70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f t="shared" si="71"/>
        <v>25.00197628458498</v>
      </c>
      <c r="F724">
        <f t="shared" si="66"/>
        <v>156.50721649484535</v>
      </c>
      <c r="G724">
        <v>75906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7"/>
        <v>film &amp; video</v>
      </c>
      <c r="R724" t="str">
        <f t="shared" si="68"/>
        <v>documentary</v>
      </c>
      <c r="S724" s="7">
        <f t="shared" si="69"/>
        <v>43045.25</v>
      </c>
      <c r="T724" s="7">
        <f t="shared" si="70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f t="shared" si="71"/>
        <v>92.013888888888886</v>
      </c>
      <c r="F725">
        <f t="shared" si="66"/>
        <v>270.40816326530609</v>
      </c>
      <c r="G725">
        <v>13250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7"/>
        <v>theater</v>
      </c>
      <c r="R725" t="str">
        <f t="shared" si="68"/>
        <v>plays</v>
      </c>
      <c r="S725" s="7">
        <f t="shared" si="69"/>
        <v>42431.25</v>
      </c>
      <c r="T725" s="7">
        <f t="shared" si="70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f t="shared" si="71"/>
        <v>93.066115702479337</v>
      </c>
      <c r="F726">
        <f t="shared" si="66"/>
        <v>134.05952380952382</v>
      </c>
      <c r="G726">
        <v>11261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7"/>
        <v>theater</v>
      </c>
      <c r="R726" t="str">
        <f t="shared" si="68"/>
        <v>plays</v>
      </c>
      <c r="S726" s="7">
        <f t="shared" si="69"/>
        <v>41934.208333333336</v>
      </c>
      <c r="T726" s="7">
        <f t="shared" si="70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f t="shared" si="71"/>
        <v>61.008145363408524</v>
      </c>
      <c r="F727">
        <f t="shared" si="66"/>
        <v>50.398033126293996</v>
      </c>
      <c r="G727">
        <v>97369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7"/>
        <v>games</v>
      </c>
      <c r="R727" t="str">
        <f t="shared" si="68"/>
        <v>mobile games</v>
      </c>
      <c r="S727" s="7">
        <f t="shared" si="69"/>
        <v>41958.25</v>
      </c>
      <c r="T727" s="7">
        <f t="shared" si="70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f t="shared" si="71"/>
        <v>92.036259541984734</v>
      </c>
      <c r="F728">
        <f t="shared" si="66"/>
        <v>88.815837937384899</v>
      </c>
      <c r="G728">
        <v>48227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7"/>
        <v>theater</v>
      </c>
      <c r="R728" t="str">
        <f t="shared" si="68"/>
        <v>plays</v>
      </c>
      <c r="S728" s="7">
        <f t="shared" si="69"/>
        <v>40476.208333333336</v>
      </c>
      <c r="T728" s="7">
        <f t="shared" si="70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f t="shared" si="71"/>
        <v>81.132596685082873</v>
      </c>
      <c r="F729">
        <f t="shared" si="66"/>
        <v>165</v>
      </c>
      <c r="G729">
        <v>14685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7"/>
        <v>technology</v>
      </c>
      <c r="R729" t="str">
        <f t="shared" si="68"/>
        <v>web</v>
      </c>
      <c r="S729" s="7">
        <f t="shared" si="69"/>
        <v>43485.25</v>
      </c>
      <c r="T729" s="7">
        <f t="shared" si="70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f t="shared" si="71"/>
        <v>73.5</v>
      </c>
      <c r="F730">
        <f t="shared" si="66"/>
        <v>17.5</v>
      </c>
      <c r="G730">
        <v>735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7"/>
        <v>theater</v>
      </c>
      <c r="R730" t="str">
        <f t="shared" si="68"/>
        <v>plays</v>
      </c>
      <c r="S730" s="7">
        <f t="shared" si="69"/>
        <v>42515.208333333328</v>
      </c>
      <c r="T730" s="7">
        <f t="shared" si="70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f t="shared" si="71"/>
        <v>85.221311475409834</v>
      </c>
      <c r="F731">
        <f t="shared" si="66"/>
        <v>185.66071428571428</v>
      </c>
      <c r="G731">
        <v>10397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7"/>
        <v>film &amp; video</v>
      </c>
      <c r="R731" t="str">
        <f t="shared" si="68"/>
        <v>drama</v>
      </c>
      <c r="S731" s="7">
        <f t="shared" si="69"/>
        <v>41309.25</v>
      </c>
      <c r="T731" s="7">
        <f t="shared" si="70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f t="shared" si="71"/>
        <v>110.96825396825396</v>
      </c>
      <c r="F732">
        <f t="shared" si="66"/>
        <v>412.6631944444444</v>
      </c>
      <c r="G732">
        <v>118847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7"/>
        <v>technology</v>
      </c>
      <c r="R732" t="str">
        <f t="shared" si="68"/>
        <v>wearables</v>
      </c>
      <c r="S732" s="7">
        <f t="shared" si="69"/>
        <v>42147.208333333328</v>
      </c>
      <c r="T732" s="7">
        <f t="shared" si="70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f t="shared" si="71"/>
        <v>32.968036529680369</v>
      </c>
      <c r="F733">
        <f t="shared" si="66"/>
        <v>90.25</v>
      </c>
      <c r="G733">
        <v>7220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7"/>
        <v>technology</v>
      </c>
      <c r="R733" t="str">
        <f t="shared" si="68"/>
        <v>web</v>
      </c>
      <c r="S733" s="7">
        <f t="shared" si="69"/>
        <v>42939.208333333328</v>
      </c>
      <c r="T733" s="7">
        <f t="shared" si="70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f t="shared" si="71"/>
        <v>96.005352363960753</v>
      </c>
      <c r="F734">
        <f t="shared" si="66"/>
        <v>91.984615384615381</v>
      </c>
      <c r="G734">
        <v>107622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7"/>
        <v>music</v>
      </c>
      <c r="R734" t="str">
        <f t="shared" si="68"/>
        <v>rock</v>
      </c>
      <c r="S734" s="7">
        <f t="shared" si="69"/>
        <v>42816.208333333328</v>
      </c>
      <c r="T734" s="7">
        <f t="shared" si="70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f t="shared" si="71"/>
        <v>84.96632653061225</v>
      </c>
      <c r="F735">
        <f t="shared" si="66"/>
        <v>527.00632911392404</v>
      </c>
      <c r="G735">
        <v>83267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7"/>
        <v>music</v>
      </c>
      <c r="R735" t="str">
        <f t="shared" si="68"/>
        <v>metal</v>
      </c>
      <c r="S735" s="7">
        <f t="shared" si="69"/>
        <v>41844.208333333336</v>
      </c>
      <c r="T735" s="7">
        <f t="shared" si="70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f t="shared" si="71"/>
        <v>25.007462686567163</v>
      </c>
      <c r="F736">
        <f t="shared" si="66"/>
        <v>319.14285714285711</v>
      </c>
      <c r="G736">
        <v>13404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7"/>
        <v>theater</v>
      </c>
      <c r="R736" t="str">
        <f t="shared" si="68"/>
        <v>plays</v>
      </c>
      <c r="S736" s="7">
        <f t="shared" si="69"/>
        <v>42763.25</v>
      </c>
      <c r="T736" s="7">
        <f t="shared" si="70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f t="shared" si="71"/>
        <v>65.998995479658461</v>
      </c>
      <c r="F737">
        <f t="shared" si="66"/>
        <v>354.18867924528303</v>
      </c>
      <c r="G737">
        <v>131404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7"/>
        <v>photography</v>
      </c>
      <c r="R737" t="str">
        <f t="shared" si="68"/>
        <v>photography books</v>
      </c>
      <c r="S737" s="7">
        <f t="shared" si="69"/>
        <v>42459.208333333328</v>
      </c>
      <c r="T737" s="7">
        <f t="shared" si="70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f t="shared" si="71"/>
        <v>87.34482758620689</v>
      </c>
      <c r="F738">
        <f t="shared" si="66"/>
        <v>32.896103896103895</v>
      </c>
      <c r="G738">
        <v>2533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7"/>
        <v>publishing</v>
      </c>
      <c r="R738" t="str">
        <f t="shared" si="68"/>
        <v>nonfiction</v>
      </c>
      <c r="S738" s="7">
        <f t="shared" si="69"/>
        <v>42055.25</v>
      </c>
      <c r="T738" s="7">
        <f t="shared" si="70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f t="shared" si="71"/>
        <v>27.933333333333334</v>
      </c>
      <c r="F739">
        <f t="shared" si="66"/>
        <v>135.8918918918919</v>
      </c>
      <c r="G739">
        <v>5028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7"/>
        <v>music</v>
      </c>
      <c r="R739" t="str">
        <f t="shared" si="68"/>
        <v>indie rock</v>
      </c>
      <c r="S739" s="7">
        <f t="shared" si="69"/>
        <v>42685.25</v>
      </c>
      <c r="T739" s="7">
        <f t="shared" si="70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f t="shared" si="71"/>
        <v>103.8</v>
      </c>
      <c r="F740">
        <f t="shared" si="66"/>
        <v>2.0843373493975905</v>
      </c>
      <c r="G740">
        <v>1557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7"/>
        <v>theater</v>
      </c>
      <c r="R740" t="str">
        <f t="shared" si="68"/>
        <v>plays</v>
      </c>
      <c r="S740" s="7">
        <f t="shared" si="69"/>
        <v>41959.25</v>
      </c>
      <c r="T740" s="7">
        <f t="shared" si="70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f t="shared" si="71"/>
        <v>31.937172774869111</v>
      </c>
      <c r="F741">
        <f t="shared" si="66"/>
        <v>61</v>
      </c>
      <c r="G741">
        <v>6100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7"/>
        <v>music</v>
      </c>
      <c r="R741" t="str">
        <f t="shared" si="68"/>
        <v>indie rock</v>
      </c>
      <c r="S741" s="7">
        <f t="shared" si="69"/>
        <v>41089.208333333336</v>
      </c>
      <c r="T741" s="7">
        <f t="shared" si="70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f t="shared" si="71"/>
        <v>99.5</v>
      </c>
      <c r="F742">
        <f t="shared" si="66"/>
        <v>30.037735849056602</v>
      </c>
      <c r="G742">
        <v>1592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7"/>
        <v>theater</v>
      </c>
      <c r="R742" t="str">
        <f t="shared" si="68"/>
        <v>plays</v>
      </c>
      <c r="S742" s="7">
        <f t="shared" si="69"/>
        <v>42769.25</v>
      </c>
      <c r="T742" s="7">
        <f t="shared" si="70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f t="shared" si="71"/>
        <v>108.84615384615384</v>
      </c>
      <c r="F743">
        <f t="shared" si="66"/>
        <v>1179.1666666666665</v>
      </c>
      <c r="G743">
        <v>14150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7"/>
        <v>theater</v>
      </c>
      <c r="R743" t="str">
        <f t="shared" si="68"/>
        <v>plays</v>
      </c>
      <c r="S743" s="7">
        <f t="shared" si="69"/>
        <v>40321.208333333336</v>
      </c>
      <c r="T743" s="7">
        <f t="shared" si="70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f t="shared" si="71"/>
        <v>110.76229508196721</v>
      </c>
      <c r="F744">
        <f t="shared" si="66"/>
        <v>1126.0833333333335</v>
      </c>
      <c r="G744">
        <v>13513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7"/>
        <v>music</v>
      </c>
      <c r="R744" t="str">
        <f t="shared" si="68"/>
        <v>electric music</v>
      </c>
      <c r="S744" s="7">
        <f t="shared" si="69"/>
        <v>40197.25</v>
      </c>
      <c r="T744" s="7">
        <f t="shared" si="70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f t="shared" si="71"/>
        <v>29.647058823529413</v>
      </c>
      <c r="F745">
        <f t="shared" si="66"/>
        <v>12.923076923076923</v>
      </c>
      <c r="G745">
        <v>504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7"/>
        <v>theater</v>
      </c>
      <c r="R745" t="str">
        <f t="shared" si="68"/>
        <v>plays</v>
      </c>
      <c r="S745" s="7">
        <f t="shared" si="69"/>
        <v>42298.208333333328</v>
      </c>
      <c r="T745" s="7">
        <f t="shared" si="70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f t="shared" si="71"/>
        <v>101.71428571428571</v>
      </c>
      <c r="F746">
        <f t="shared" si="66"/>
        <v>712</v>
      </c>
      <c r="G746">
        <v>14240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7"/>
        <v>theater</v>
      </c>
      <c r="R746" t="str">
        <f t="shared" si="68"/>
        <v>plays</v>
      </c>
      <c r="S746" s="7">
        <f t="shared" si="69"/>
        <v>43322.208333333328</v>
      </c>
      <c r="T746" s="7">
        <f t="shared" si="70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f t="shared" si="71"/>
        <v>61.5</v>
      </c>
      <c r="F747">
        <f t="shared" si="66"/>
        <v>30.304347826086957</v>
      </c>
      <c r="G747">
        <v>2091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7"/>
        <v>technology</v>
      </c>
      <c r="R747" t="str">
        <f t="shared" si="68"/>
        <v>wearables</v>
      </c>
      <c r="S747" s="7">
        <f t="shared" si="69"/>
        <v>40328.208333333336</v>
      </c>
      <c r="T747" s="7">
        <f t="shared" si="70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f t="shared" si="71"/>
        <v>35</v>
      </c>
      <c r="F748">
        <f t="shared" si="66"/>
        <v>212.50896057347671</v>
      </c>
      <c r="G748">
        <v>118580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7"/>
        <v>technology</v>
      </c>
      <c r="R748" t="str">
        <f t="shared" si="68"/>
        <v>web</v>
      </c>
      <c r="S748" s="7">
        <f t="shared" si="69"/>
        <v>40825.208333333336</v>
      </c>
      <c r="T748" s="7">
        <f t="shared" si="70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f t="shared" si="71"/>
        <v>40.049999999999997</v>
      </c>
      <c r="F749">
        <f t="shared" si="66"/>
        <v>228.85714285714286</v>
      </c>
      <c r="G749">
        <v>11214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7"/>
        <v>theater</v>
      </c>
      <c r="R749" t="str">
        <f t="shared" si="68"/>
        <v>plays</v>
      </c>
      <c r="S749" s="7">
        <f t="shared" si="69"/>
        <v>40423.208333333336</v>
      </c>
      <c r="T749" s="7">
        <f t="shared" si="70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f t="shared" si="71"/>
        <v>110.97231270358306</v>
      </c>
      <c r="F750">
        <f t="shared" si="66"/>
        <v>34.959979476654695</v>
      </c>
      <c r="G750">
        <v>68137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7"/>
        <v>film &amp; video</v>
      </c>
      <c r="R750" t="str">
        <f t="shared" si="68"/>
        <v>animation</v>
      </c>
      <c r="S750" s="7">
        <f t="shared" si="69"/>
        <v>40238.25</v>
      </c>
      <c r="T750" s="7">
        <f t="shared" si="70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f t="shared" si="71"/>
        <v>36.959016393442624</v>
      </c>
      <c r="F751">
        <f t="shared" si="66"/>
        <v>157.29069767441862</v>
      </c>
      <c r="G751">
        <v>13527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7"/>
        <v>technology</v>
      </c>
      <c r="R751" t="str">
        <f t="shared" si="68"/>
        <v>wearables</v>
      </c>
      <c r="S751" s="7">
        <f t="shared" si="69"/>
        <v>41920.208333333336</v>
      </c>
      <c r="T751" s="7">
        <f t="shared" si="70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f t="shared" si="71"/>
        <v>1</v>
      </c>
      <c r="F752">
        <f t="shared" si="66"/>
        <v>1</v>
      </c>
      <c r="G752"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7"/>
        <v>music</v>
      </c>
      <c r="R752" t="str">
        <f t="shared" si="68"/>
        <v>electric music</v>
      </c>
      <c r="S752" s="7">
        <f t="shared" si="69"/>
        <v>40360.208333333336</v>
      </c>
      <c r="T752" s="7">
        <f t="shared" si="70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f t="shared" si="71"/>
        <v>30.974074074074075</v>
      </c>
      <c r="F753">
        <f t="shared" si="66"/>
        <v>232.30555555555554</v>
      </c>
      <c r="G753">
        <v>8363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7"/>
        <v>publishing</v>
      </c>
      <c r="R753" t="str">
        <f t="shared" si="68"/>
        <v>nonfiction</v>
      </c>
      <c r="S753" s="7">
        <f t="shared" si="69"/>
        <v>42446.208333333328</v>
      </c>
      <c r="T753" s="7">
        <f t="shared" si="70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f t="shared" si="71"/>
        <v>47.035087719298247</v>
      </c>
      <c r="F754">
        <f t="shared" si="66"/>
        <v>92.448275862068968</v>
      </c>
      <c r="G754">
        <v>5362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7"/>
        <v>theater</v>
      </c>
      <c r="R754" t="str">
        <f t="shared" si="68"/>
        <v>plays</v>
      </c>
      <c r="S754" s="7">
        <f t="shared" si="69"/>
        <v>40395.208333333336</v>
      </c>
      <c r="T754" s="7">
        <f t="shared" si="70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f t="shared" si="71"/>
        <v>88.065693430656935</v>
      </c>
      <c r="F755">
        <f t="shared" si="66"/>
        <v>256.70212765957444</v>
      </c>
      <c r="G755">
        <v>12065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7"/>
        <v>photography</v>
      </c>
      <c r="R755" t="str">
        <f t="shared" si="68"/>
        <v>photography books</v>
      </c>
      <c r="S755" s="7">
        <f t="shared" si="69"/>
        <v>40321.208333333336</v>
      </c>
      <c r="T755" s="7">
        <f t="shared" si="70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f t="shared" si="71"/>
        <v>37.005616224648989</v>
      </c>
      <c r="F756">
        <f t="shared" si="66"/>
        <v>168.47017045454547</v>
      </c>
      <c r="G756">
        <v>118603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7"/>
        <v>theater</v>
      </c>
      <c r="R756" t="str">
        <f t="shared" si="68"/>
        <v>plays</v>
      </c>
      <c r="S756" s="7">
        <f t="shared" si="69"/>
        <v>41210.208333333336</v>
      </c>
      <c r="T756" s="7">
        <f t="shared" si="70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f t="shared" si="71"/>
        <v>26.027777777777779</v>
      </c>
      <c r="F757">
        <f t="shared" si="66"/>
        <v>166.57777777777778</v>
      </c>
      <c r="G757">
        <v>7496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7"/>
        <v>theater</v>
      </c>
      <c r="R757" t="str">
        <f t="shared" si="68"/>
        <v>plays</v>
      </c>
      <c r="S757" s="7">
        <f t="shared" si="69"/>
        <v>43096.25</v>
      </c>
      <c r="T757" s="7">
        <f t="shared" si="70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f t="shared" si="71"/>
        <v>67.817567567567565</v>
      </c>
      <c r="F758">
        <f t="shared" si="66"/>
        <v>772.07692307692309</v>
      </c>
      <c r="G758">
        <v>10037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7"/>
        <v>theater</v>
      </c>
      <c r="R758" t="str">
        <f t="shared" si="68"/>
        <v>plays</v>
      </c>
      <c r="S758" s="7">
        <f t="shared" si="69"/>
        <v>42024.25</v>
      </c>
      <c r="T758" s="7">
        <f t="shared" si="70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f t="shared" si="71"/>
        <v>49.964912280701753</v>
      </c>
      <c r="F759">
        <f t="shared" si="66"/>
        <v>406.85714285714283</v>
      </c>
      <c r="G759">
        <v>5696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7"/>
        <v>film &amp; video</v>
      </c>
      <c r="R759" t="str">
        <f t="shared" si="68"/>
        <v>drama</v>
      </c>
      <c r="S759" s="7">
        <f t="shared" si="69"/>
        <v>40675.208333333336</v>
      </c>
      <c r="T759" s="7">
        <f t="shared" si="70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f t="shared" si="71"/>
        <v>110.01646903820817</v>
      </c>
      <c r="F760">
        <f t="shared" si="66"/>
        <v>564.20608108108115</v>
      </c>
      <c r="G760">
        <v>167005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7"/>
        <v>music</v>
      </c>
      <c r="R760" t="str">
        <f t="shared" si="68"/>
        <v>rock</v>
      </c>
      <c r="S760" s="7">
        <f t="shared" si="69"/>
        <v>41936.208333333336</v>
      </c>
      <c r="T760" s="7">
        <f t="shared" si="70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f t="shared" si="71"/>
        <v>89.964678178963894</v>
      </c>
      <c r="F761">
        <f t="shared" si="66"/>
        <v>68.426865671641792</v>
      </c>
      <c r="G761">
        <v>114615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7"/>
        <v>music</v>
      </c>
      <c r="R761" t="str">
        <f t="shared" si="68"/>
        <v>electric music</v>
      </c>
      <c r="S761" s="7">
        <f t="shared" si="69"/>
        <v>43136.25</v>
      </c>
      <c r="T761" s="7">
        <f t="shared" si="70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f t="shared" si="71"/>
        <v>79.009523809523813</v>
      </c>
      <c r="F762">
        <f t="shared" si="66"/>
        <v>34.351966873706004</v>
      </c>
      <c r="G762">
        <v>16592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7"/>
        <v>games</v>
      </c>
      <c r="R762" t="str">
        <f t="shared" si="68"/>
        <v>video games</v>
      </c>
      <c r="S762" s="7">
        <f t="shared" si="69"/>
        <v>43678.208333333328</v>
      </c>
      <c r="T762" s="7">
        <f t="shared" si="70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f t="shared" si="71"/>
        <v>86.867469879518069</v>
      </c>
      <c r="F763">
        <f t="shared" si="66"/>
        <v>655.4545454545455</v>
      </c>
      <c r="G763">
        <v>14420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7"/>
        <v>music</v>
      </c>
      <c r="R763" t="str">
        <f t="shared" si="68"/>
        <v>rock</v>
      </c>
      <c r="S763" s="7">
        <f t="shared" si="69"/>
        <v>42938.208333333328</v>
      </c>
      <c r="T763" s="7">
        <f t="shared" si="70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f t="shared" si="71"/>
        <v>62.04</v>
      </c>
      <c r="F764">
        <f t="shared" si="66"/>
        <v>177.25714285714284</v>
      </c>
      <c r="G764">
        <v>6204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7"/>
        <v>music</v>
      </c>
      <c r="R764" t="str">
        <f t="shared" si="68"/>
        <v>jazz</v>
      </c>
      <c r="S764" s="7">
        <f t="shared" si="69"/>
        <v>41241.25</v>
      </c>
      <c r="T764" s="7">
        <f t="shared" si="70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f t="shared" si="71"/>
        <v>26.970212765957445</v>
      </c>
      <c r="F765">
        <f t="shared" si="66"/>
        <v>113.17857142857144</v>
      </c>
      <c r="G765">
        <v>6338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7"/>
        <v>theater</v>
      </c>
      <c r="R765" t="str">
        <f t="shared" si="68"/>
        <v>plays</v>
      </c>
      <c r="S765" s="7">
        <f t="shared" si="69"/>
        <v>41037.208333333336</v>
      </c>
      <c r="T765" s="7">
        <f t="shared" si="70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f t="shared" si="71"/>
        <v>54.121621621621621</v>
      </c>
      <c r="F766">
        <f t="shared" si="66"/>
        <v>728.18181818181824</v>
      </c>
      <c r="G766">
        <v>8010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7"/>
        <v>music</v>
      </c>
      <c r="R766" t="str">
        <f t="shared" si="68"/>
        <v>rock</v>
      </c>
      <c r="S766" s="7">
        <f t="shared" si="69"/>
        <v>40676.208333333336</v>
      </c>
      <c r="T766" s="7">
        <f t="shared" si="70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f t="shared" si="71"/>
        <v>41.035353535353536</v>
      </c>
      <c r="F767">
        <f t="shared" si="66"/>
        <v>208.33333333333334</v>
      </c>
      <c r="G767">
        <v>8125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7"/>
        <v>music</v>
      </c>
      <c r="R767" t="str">
        <f t="shared" si="68"/>
        <v>indie rock</v>
      </c>
      <c r="S767" s="7">
        <f t="shared" si="69"/>
        <v>42840.208333333328</v>
      </c>
      <c r="T767" s="7">
        <f t="shared" si="70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f t="shared" si="71"/>
        <v>55.052419354838712</v>
      </c>
      <c r="F768">
        <f t="shared" si="66"/>
        <v>31.171232876712331</v>
      </c>
      <c r="G768">
        <v>13653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7"/>
        <v>film &amp; video</v>
      </c>
      <c r="R768" t="str">
        <f t="shared" si="68"/>
        <v>science fiction</v>
      </c>
      <c r="S768" s="7">
        <f t="shared" si="69"/>
        <v>43362.208333333328</v>
      </c>
      <c r="T768" s="7">
        <f t="shared" si="70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f t="shared" si="71"/>
        <v>107.93762183235867</v>
      </c>
      <c r="F769">
        <f t="shared" si="66"/>
        <v>56.967078189300416</v>
      </c>
      <c r="G769">
        <v>55372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7"/>
        <v>publishing</v>
      </c>
      <c r="R769" t="str">
        <f t="shared" si="68"/>
        <v>translations</v>
      </c>
      <c r="S769" s="7">
        <f t="shared" si="69"/>
        <v>42283.208333333328</v>
      </c>
      <c r="T769" s="7">
        <f t="shared" si="70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f t="shared" si="71"/>
        <v>73.92</v>
      </c>
      <c r="F770">
        <f t="shared" si="66"/>
        <v>231</v>
      </c>
      <c r="G770">
        <v>11088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7"/>
        <v>theater</v>
      </c>
      <c r="R770" t="str">
        <f t="shared" si="68"/>
        <v>plays</v>
      </c>
      <c r="S770" s="7">
        <f t="shared" si="69"/>
        <v>41619.25</v>
      </c>
      <c r="T770" s="7">
        <f t="shared" si="70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f t="shared" si="71"/>
        <v>31.995894428152493</v>
      </c>
      <c r="F771">
        <f t="shared" ref="F771:F834" si="72">G771/D771*100</f>
        <v>86.867834394904463</v>
      </c>
      <c r="G771">
        <v>109106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3">LEFT(P771, FIND("/", P771) - 1)</f>
        <v>games</v>
      </c>
      <c r="R771" t="str">
        <f t="shared" ref="R771:R834" si="74">MID(P771, FIND("/", P771) + 1, LEN(P771) - FIND("/", P771))</f>
        <v>video games</v>
      </c>
      <c r="S771" s="7">
        <f t="shared" ref="S771:S834" si="75">DATE(1970,1,1) + L771/86400</f>
        <v>41501.208333333336</v>
      </c>
      <c r="T771" s="7">
        <f t="shared" ref="T771:T834" si="76">DATE(1970,1,1) + M771/86400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f t="shared" ref="E772:E835" si="77">AVERAGE(G772/I772)</f>
        <v>53.898148148148145</v>
      </c>
      <c r="F772">
        <f t="shared" si="72"/>
        <v>270.74418604651163</v>
      </c>
      <c r="G772">
        <v>11642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3"/>
        <v>theater</v>
      </c>
      <c r="R772" t="str">
        <f t="shared" si="74"/>
        <v>plays</v>
      </c>
      <c r="S772" s="7">
        <f t="shared" si="75"/>
        <v>41743.208333333336</v>
      </c>
      <c r="T772" s="7">
        <f t="shared" si="76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f t="shared" si="77"/>
        <v>106.5</v>
      </c>
      <c r="F773">
        <f t="shared" si="72"/>
        <v>49.446428571428569</v>
      </c>
      <c r="G773">
        <v>2769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3"/>
        <v>theater</v>
      </c>
      <c r="R773" t="str">
        <f t="shared" si="74"/>
        <v>plays</v>
      </c>
      <c r="S773" s="7">
        <f t="shared" si="75"/>
        <v>43491.25</v>
      </c>
      <c r="T773" s="7">
        <f t="shared" si="76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f t="shared" si="77"/>
        <v>32.999805409612762</v>
      </c>
      <c r="F774">
        <f t="shared" si="72"/>
        <v>113.3596256684492</v>
      </c>
      <c r="G774">
        <v>169586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3"/>
        <v>music</v>
      </c>
      <c r="R774" t="str">
        <f t="shared" si="74"/>
        <v>indie rock</v>
      </c>
      <c r="S774" s="7">
        <f t="shared" si="75"/>
        <v>43505.25</v>
      </c>
      <c r="T774" s="7">
        <f t="shared" si="76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f t="shared" si="77"/>
        <v>43.00254993625159</v>
      </c>
      <c r="F775">
        <f t="shared" si="72"/>
        <v>190.55555555555554</v>
      </c>
      <c r="G775">
        <v>101185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3"/>
        <v>theater</v>
      </c>
      <c r="R775" t="str">
        <f t="shared" si="74"/>
        <v>plays</v>
      </c>
      <c r="S775" s="7">
        <f t="shared" si="75"/>
        <v>42838.208333333328</v>
      </c>
      <c r="T775" s="7">
        <f t="shared" si="76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f t="shared" si="77"/>
        <v>86.858974358974365</v>
      </c>
      <c r="F776">
        <f t="shared" si="72"/>
        <v>135.5</v>
      </c>
      <c r="G776">
        <v>6775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3"/>
        <v>technology</v>
      </c>
      <c r="R776" t="str">
        <f t="shared" si="74"/>
        <v>web</v>
      </c>
      <c r="S776" s="7">
        <f t="shared" si="75"/>
        <v>42513.208333333328</v>
      </c>
      <c r="T776" s="7">
        <f t="shared" si="76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f t="shared" si="77"/>
        <v>96.8</v>
      </c>
      <c r="F777">
        <f t="shared" si="72"/>
        <v>10.297872340425531</v>
      </c>
      <c r="G777">
        <v>968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3"/>
        <v>music</v>
      </c>
      <c r="R777" t="str">
        <f t="shared" si="74"/>
        <v>rock</v>
      </c>
      <c r="S777" s="7">
        <f t="shared" si="75"/>
        <v>41949.25</v>
      </c>
      <c r="T777" s="7">
        <f t="shared" si="76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f t="shared" si="77"/>
        <v>32.995456610631528</v>
      </c>
      <c r="F778">
        <f t="shared" si="72"/>
        <v>65.544223826714799</v>
      </c>
      <c r="G778">
        <v>72623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3"/>
        <v>theater</v>
      </c>
      <c r="R778" t="str">
        <f t="shared" si="74"/>
        <v>plays</v>
      </c>
      <c r="S778" s="7">
        <f t="shared" si="75"/>
        <v>43650.208333333328</v>
      </c>
      <c r="T778" s="7">
        <f t="shared" si="76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f t="shared" si="77"/>
        <v>68.028106508875737</v>
      </c>
      <c r="F779">
        <f t="shared" si="72"/>
        <v>49.026652452025587</v>
      </c>
      <c r="G779">
        <v>45987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3"/>
        <v>theater</v>
      </c>
      <c r="R779" t="str">
        <f t="shared" si="74"/>
        <v>plays</v>
      </c>
      <c r="S779" s="7">
        <f t="shared" si="75"/>
        <v>40809.208333333336</v>
      </c>
      <c r="T779" s="7">
        <f t="shared" si="76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f t="shared" si="77"/>
        <v>58.867816091954026</v>
      </c>
      <c r="F780">
        <f t="shared" si="72"/>
        <v>787.92307692307691</v>
      </c>
      <c r="G780">
        <v>10243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3"/>
        <v>film &amp; video</v>
      </c>
      <c r="R780" t="str">
        <f t="shared" si="74"/>
        <v>animation</v>
      </c>
      <c r="S780" s="7">
        <f t="shared" si="75"/>
        <v>40768.208333333336</v>
      </c>
      <c r="T780" s="7">
        <f t="shared" si="76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f t="shared" si="77"/>
        <v>105.04572803850782</v>
      </c>
      <c r="F781">
        <f t="shared" si="72"/>
        <v>80.306347746090154</v>
      </c>
      <c r="G781">
        <v>87293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3"/>
        <v>theater</v>
      </c>
      <c r="R781" t="str">
        <f t="shared" si="74"/>
        <v>plays</v>
      </c>
      <c r="S781" s="7">
        <f t="shared" si="75"/>
        <v>42230.208333333328</v>
      </c>
      <c r="T781" s="7">
        <f t="shared" si="76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f t="shared" si="77"/>
        <v>33.054878048780488</v>
      </c>
      <c r="F782">
        <f t="shared" si="72"/>
        <v>106.29411764705883</v>
      </c>
      <c r="G782">
        <v>5421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3"/>
        <v>film &amp; video</v>
      </c>
      <c r="R782" t="str">
        <f t="shared" si="74"/>
        <v>drama</v>
      </c>
      <c r="S782" s="7">
        <f t="shared" si="75"/>
        <v>42573.208333333328</v>
      </c>
      <c r="T782" s="7">
        <f t="shared" si="76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f t="shared" si="77"/>
        <v>78.821428571428569</v>
      </c>
      <c r="F783">
        <f t="shared" si="72"/>
        <v>50.735632183908038</v>
      </c>
      <c r="G783">
        <v>4414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3"/>
        <v>theater</v>
      </c>
      <c r="R783" t="str">
        <f t="shared" si="74"/>
        <v>plays</v>
      </c>
      <c r="S783" s="7">
        <f t="shared" si="75"/>
        <v>40482.208333333336</v>
      </c>
      <c r="T783" s="7">
        <f t="shared" si="76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f t="shared" si="77"/>
        <v>68.204968944099377</v>
      </c>
      <c r="F784">
        <f t="shared" si="72"/>
        <v>215.31372549019611</v>
      </c>
      <c r="G784">
        <v>10981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3"/>
        <v>film &amp; video</v>
      </c>
      <c r="R784" t="str">
        <f t="shared" si="74"/>
        <v>animation</v>
      </c>
      <c r="S784" s="7">
        <f t="shared" si="75"/>
        <v>40603.25</v>
      </c>
      <c r="T784" s="7">
        <f t="shared" si="76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f t="shared" si="77"/>
        <v>75.731884057971016</v>
      </c>
      <c r="F785">
        <f t="shared" si="72"/>
        <v>141.22972972972974</v>
      </c>
      <c r="G785">
        <v>10451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3"/>
        <v>music</v>
      </c>
      <c r="R785" t="str">
        <f t="shared" si="74"/>
        <v>rock</v>
      </c>
      <c r="S785" s="7">
        <f t="shared" si="75"/>
        <v>41625.25</v>
      </c>
      <c r="T785" s="7">
        <f t="shared" si="76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f t="shared" si="77"/>
        <v>30.996070133010882</v>
      </c>
      <c r="F786">
        <f t="shared" si="72"/>
        <v>115.33745781777279</v>
      </c>
      <c r="G786">
        <v>102535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3"/>
        <v>technology</v>
      </c>
      <c r="R786" t="str">
        <f t="shared" si="74"/>
        <v>web</v>
      </c>
      <c r="S786" s="7">
        <f t="shared" si="75"/>
        <v>42435.25</v>
      </c>
      <c r="T786" s="7">
        <f t="shared" si="76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f t="shared" si="77"/>
        <v>101.88188976377953</v>
      </c>
      <c r="F787">
        <f t="shared" si="72"/>
        <v>193.11940298507463</v>
      </c>
      <c r="G787">
        <v>12939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3"/>
        <v>film &amp; video</v>
      </c>
      <c r="R787" t="str">
        <f t="shared" si="74"/>
        <v>animation</v>
      </c>
      <c r="S787" s="7">
        <f t="shared" si="75"/>
        <v>43582.208333333328</v>
      </c>
      <c r="T787" s="7">
        <f t="shared" si="76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f t="shared" si="77"/>
        <v>52.879227053140099</v>
      </c>
      <c r="F788">
        <f t="shared" si="72"/>
        <v>729.73333333333335</v>
      </c>
      <c r="G788">
        <v>10946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3"/>
        <v>music</v>
      </c>
      <c r="R788" t="str">
        <f t="shared" si="74"/>
        <v>jazz</v>
      </c>
      <c r="S788" s="7">
        <f t="shared" si="75"/>
        <v>43186.208333333328</v>
      </c>
      <c r="T788" s="7">
        <f t="shared" si="76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f t="shared" si="77"/>
        <v>71.005820721769496</v>
      </c>
      <c r="F789">
        <f t="shared" si="72"/>
        <v>99.66339869281046</v>
      </c>
      <c r="G789">
        <v>60994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3"/>
        <v>music</v>
      </c>
      <c r="R789" t="str">
        <f t="shared" si="74"/>
        <v>rock</v>
      </c>
      <c r="S789" s="7">
        <f t="shared" si="75"/>
        <v>40684.208333333336</v>
      </c>
      <c r="T789" s="7">
        <f t="shared" si="76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f t="shared" si="77"/>
        <v>102.38709677419355</v>
      </c>
      <c r="F790">
        <f t="shared" si="72"/>
        <v>88.166666666666671</v>
      </c>
      <c r="G790">
        <v>3174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3"/>
        <v>film &amp; video</v>
      </c>
      <c r="R790" t="str">
        <f t="shared" si="74"/>
        <v>animation</v>
      </c>
      <c r="S790" s="7">
        <f t="shared" si="75"/>
        <v>41202.208333333336</v>
      </c>
      <c r="T790" s="7">
        <f t="shared" si="76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f t="shared" si="77"/>
        <v>74.466666666666669</v>
      </c>
      <c r="F791">
        <f t="shared" si="72"/>
        <v>37.233333333333334</v>
      </c>
      <c r="G791">
        <v>3351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3"/>
        <v>theater</v>
      </c>
      <c r="R791" t="str">
        <f t="shared" si="74"/>
        <v>plays</v>
      </c>
      <c r="S791" s="7">
        <f t="shared" si="75"/>
        <v>41786.208333333336</v>
      </c>
      <c r="T791" s="7">
        <f t="shared" si="76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f t="shared" si="77"/>
        <v>51.009883198562441</v>
      </c>
      <c r="F792">
        <f t="shared" si="72"/>
        <v>30.540075309306079</v>
      </c>
      <c r="G792">
        <v>56774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3"/>
        <v>theater</v>
      </c>
      <c r="R792" t="str">
        <f t="shared" si="74"/>
        <v>plays</v>
      </c>
      <c r="S792" s="7">
        <f t="shared" si="75"/>
        <v>40223.25</v>
      </c>
      <c r="T792" s="7">
        <f t="shared" si="76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f t="shared" si="77"/>
        <v>90</v>
      </c>
      <c r="F793">
        <f t="shared" si="72"/>
        <v>25.714285714285712</v>
      </c>
      <c r="G793">
        <v>540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3"/>
        <v>food</v>
      </c>
      <c r="R793" t="str">
        <f t="shared" si="74"/>
        <v>food trucks</v>
      </c>
      <c r="S793" s="7">
        <f t="shared" si="75"/>
        <v>42715.25</v>
      </c>
      <c r="T793" s="7">
        <f t="shared" si="76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f t="shared" si="77"/>
        <v>97.142857142857139</v>
      </c>
      <c r="F794">
        <f t="shared" si="72"/>
        <v>34</v>
      </c>
      <c r="G794">
        <v>680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3"/>
        <v>theater</v>
      </c>
      <c r="R794" t="str">
        <f t="shared" si="74"/>
        <v>plays</v>
      </c>
      <c r="S794" s="7">
        <f t="shared" si="75"/>
        <v>41451.208333333336</v>
      </c>
      <c r="T794" s="7">
        <f t="shared" si="76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f t="shared" si="77"/>
        <v>72.071823204419886</v>
      </c>
      <c r="F795">
        <f t="shared" si="72"/>
        <v>1185.909090909091</v>
      </c>
      <c r="G795">
        <v>13045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3"/>
        <v>publishing</v>
      </c>
      <c r="R795" t="str">
        <f t="shared" si="74"/>
        <v>nonfiction</v>
      </c>
      <c r="S795" s="7">
        <f t="shared" si="75"/>
        <v>41450.208333333336</v>
      </c>
      <c r="T795" s="7">
        <f t="shared" si="76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f t="shared" si="77"/>
        <v>75.236363636363635</v>
      </c>
      <c r="F796">
        <f t="shared" si="72"/>
        <v>125.39393939393939</v>
      </c>
      <c r="G796">
        <v>8276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3"/>
        <v>music</v>
      </c>
      <c r="R796" t="str">
        <f t="shared" si="74"/>
        <v>rock</v>
      </c>
      <c r="S796" s="7">
        <f t="shared" si="75"/>
        <v>43091.25</v>
      </c>
      <c r="T796" s="7">
        <f t="shared" si="76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f t="shared" si="77"/>
        <v>32.967741935483872</v>
      </c>
      <c r="F797">
        <f t="shared" si="72"/>
        <v>14.394366197183098</v>
      </c>
      <c r="G797">
        <v>1022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3"/>
        <v>film &amp; video</v>
      </c>
      <c r="R797" t="str">
        <f t="shared" si="74"/>
        <v>drama</v>
      </c>
      <c r="S797" s="7">
        <f t="shared" si="75"/>
        <v>42675.208333333328</v>
      </c>
      <c r="T797" s="7">
        <f t="shared" si="76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f t="shared" si="77"/>
        <v>54.807692307692307</v>
      </c>
      <c r="F798">
        <f t="shared" si="72"/>
        <v>54.807692307692314</v>
      </c>
      <c r="G798">
        <v>4275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3"/>
        <v>games</v>
      </c>
      <c r="R798" t="str">
        <f t="shared" si="74"/>
        <v>mobile games</v>
      </c>
      <c r="S798" s="7">
        <f t="shared" si="75"/>
        <v>41859.208333333336</v>
      </c>
      <c r="T798" s="7">
        <f t="shared" si="76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f t="shared" si="77"/>
        <v>45.037837837837834</v>
      </c>
      <c r="F799">
        <f t="shared" si="72"/>
        <v>109.63157894736841</v>
      </c>
      <c r="G799">
        <v>8332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3"/>
        <v>technology</v>
      </c>
      <c r="R799" t="str">
        <f t="shared" si="74"/>
        <v>web</v>
      </c>
      <c r="S799" s="7">
        <f t="shared" si="75"/>
        <v>43464.25</v>
      </c>
      <c r="T799" s="7">
        <f t="shared" si="76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f t="shared" si="77"/>
        <v>52.958677685950413</v>
      </c>
      <c r="F800">
        <f t="shared" si="72"/>
        <v>188.47058823529412</v>
      </c>
      <c r="G800">
        <v>6408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3"/>
        <v>theater</v>
      </c>
      <c r="R800" t="str">
        <f t="shared" si="74"/>
        <v>plays</v>
      </c>
      <c r="S800" s="7">
        <f t="shared" si="75"/>
        <v>41060.208333333336</v>
      </c>
      <c r="T800" s="7">
        <f t="shared" si="76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f t="shared" si="77"/>
        <v>60.017959183673469</v>
      </c>
      <c r="F801">
        <f t="shared" si="72"/>
        <v>87.008284023668637</v>
      </c>
      <c r="G801">
        <v>73522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3"/>
        <v>theater</v>
      </c>
      <c r="R801" t="str">
        <f t="shared" si="74"/>
        <v>plays</v>
      </c>
      <c r="S801" s="7">
        <f t="shared" si="75"/>
        <v>42399.25</v>
      </c>
      <c r="T801" s="7">
        <f t="shared" si="76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f t="shared" si="77"/>
        <v>1</v>
      </c>
      <c r="F802">
        <f t="shared" si="72"/>
        <v>1</v>
      </c>
      <c r="G802"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3"/>
        <v>music</v>
      </c>
      <c r="R802" t="str">
        <f t="shared" si="74"/>
        <v>rock</v>
      </c>
      <c r="S802" s="7">
        <f t="shared" si="75"/>
        <v>42167.208333333328</v>
      </c>
      <c r="T802" s="7">
        <f t="shared" si="76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f t="shared" si="77"/>
        <v>44.028301886792455</v>
      </c>
      <c r="F803">
        <f t="shared" si="72"/>
        <v>202.9130434782609</v>
      </c>
      <c r="G803">
        <v>4667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3"/>
        <v>photography</v>
      </c>
      <c r="R803" t="str">
        <f t="shared" si="74"/>
        <v>photography books</v>
      </c>
      <c r="S803" s="7">
        <f t="shared" si="75"/>
        <v>43830.25</v>
      </c>
      <c r="T803" s="7">
        <f t="shared" si="76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f t="shared" si="77"/>
        <v>86.028169014084511</v>
      </c>
      <c r="F804">
        <f t="shared" si="72"/>
        <v>197.03225806451613</v>
      </c>
      <c r="G804">
        <v>12216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3"/>
        <v>photography</v>
      </c>
      <c r="R804" t="str">
        <f t="shared" si="74"/>
        <v>photography books</v>
      </c>
      <c r="S804" s="7">
        <f t="shared" si="75"/>
        <v>43650.208333333328</v>
      </c>
      <c r="T804" s="7">
        <f t="shared" si="76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f t="shared" si="77"/>
        <v>28.012875536480685</v>
      </c>
      <c r="F805">
        <f t="shared" si="72"/>
        <v>107</v>
      </c>
      <c r="G805">
        <v>6527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3"/>
        <v>theater</v>
      </c>
      <c r="R805" t="str">
        <f t="shared" si="74"/>
        <v>plays</v>
      </c>
      <c r="S805" s="7">
        <f t="shared" si="75"/>
        <v>43492.25</v>
      </c>
      <c r="T805" s="7">
        <f t="shared" si="76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f t="shared" si="77"/>
        <v>32.050458715596328</v>
      </c>
      <c r="F806">
        <f t="shared" si="72"/>
        <v>268.73076923076923</v>
      </c>
      <c r="G806">
        <v>6987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3"/>
        <v>music</v>
      </c>
      <c r="R806" t="str">
        <f t="shared" si="74"/>
        <v>rock</v>
      </c>
      <c r="S806" s="7">
        <f t="shared" si="75"/>
        <v>43102.25</v>
      </c>
      <c r="T806" s="7">
        <f t="shared" si="76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f t="shared" si="77"/>
        <v>73.611940298507463</v>
      </c>
      <c r="F807">
        <f t="shared" si="72"/>
        <v>50.845360824742272</v>
      </c>
      <c r="G807">
        <v>4932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3"/>
        <v>film &amp; video</v>
      </c>
      <c r="R807" t="str">
        <f t="shared" si="74"/>
        <v>documentary</v>
      </c>
      <c r="S807" s="7">
        <f t="shared" si="75"/>
        <v>41958.25</v>
      </c>
      <c r="T807" s="7">
        <f t="shared" si="76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f t="shared" si="77"/>
        <v>108.71052631578948</v>
      </c>
      <c r="F808">
        <f t="shared" si="72"/>
        <v>1180.2857142857142</v>
      </c>
      <c r="G808">
        <v>8262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3"/>
        <v>film &amp; video</v>
      </c>
      <c r="R808" t="str">
        <f t="shared" si="74"/>
        <v>drama</v>
      </c>
      <c r="S808" s="7">
        <f t="shared" si="75"/>
        <v>40973.25</v>
      </c>
      <c r="T808" s="7">
        <f t="shared" si="76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f t="shared" si="77"/>
        <v>42.97674418604651</v>
      </c>
      <c r="F809">
        <f t="shared" si="72"/>
        <v>264</v>
      </c>
      <c r="G809">
        <v>1848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3"/>
        <v>theater</v>
      </c>
      <c r="R809" t="str">
        <f t="shared" si="74"/>
        <v>plays</v>
      </c>
      <c r="S809" s="7">
        <f t="shared" si="75"/>
        <v>43753.208333333328</v>
      </c>
      <c r="T809" s="7">
        <f t="shared" si="76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f t="shared" si="77"/>
        <v>83.315789473684205</v>
      </c>
      <c r="F810">
        <f t="shared" si="72"/>
        <v>30.44230769230769</v>
      </c>
      <c r="G810">
        <v>1583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3"/>
        <v>food</v>
      </c>
      <c r="R810" t="str">
        <f t="shared" si="74"/>
        <v>food trucks</v>
      </c>
      <c r="S810" s="7">
        <f t="shared" si="75"/>
        <v>42507.208333333328</v>
      </c>
      <c r="T810" s="7">
        <f t="shared" si="76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f t="shared" si="77"/>
        <v>42</v>
      </c>
      <c r="F811">
        <f t="shared" si="72"/>
        <v>62.880681818181813</v>
      </c>
      <c r="G811">
        <v>88536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3"/>
        <v>film &amp; video</v>
      </c>
      <c r="R811" t="str">
        <f t="shared" si="74"/>
        <v>documentary</v>
      </c>
      <c r="S811" s="7">
        <f t="shared" si="75"/>
        <v>41135.208333333336</v>
      </c>
      <c r="T811" s="7">
        <f t="shared" si="76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f t="shared" si="77"/>
        <v>55.927601809954751</v>
      </c>
      <c r="F812">
        <f t="shared" si="72"/>
        <v>193.125</v>
      </c>
      <c r="G812">
        <v>12360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3"/>
        <v>theater</v>
      </c>
      <c r="R812" t="str">
        <f t="shared" si="74"/>
        <v>plays</v>
      </c>
      <c r="S812" s="7">
        <f t="shared" si="75"/>
        <v>43067.25</v>
      </c>
      <c r="T812" s="7">
        <f t="shared" si="76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f t="shared" si="77"/>
        <v>105.03681885125184</v>
      </c>
      <c r="F813">
        <f t="shared" si="72"/>
        <v>77.102702702702715</v>
      </c>
      <c r="G813">
        <v>71320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3"/>
        <v>games</v>
      </c>
      <c r="R813" t="str">
        <f t="shared" si="74"/>
        <v>video games</v>
      </c>
      <c r="S813" s="7">
        <f t="shared" si="75"/>
        <v>42378.25</v>
      </c>
      <c r="T813" s="7">
        <f t="shared" si="76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f t="shared" si="77"/>
        <v>48</v>
      </c>
      <c r="F814">
        <f t="shared" si="72"/>
        <v>225.52763819095478</v>
      </c>
      <c r="G814">
        <v>134640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3"/>
        <v>publishing</v>
      </c>
      <c r="R814" t="str">
        <f t="shared" si="74"/>
        <v>nonfiction</v>
      </c>
      <c r="S814" s="7">
        <f t="shared" si="75"/>
        <v>43206.208333333328</v>
      </c>
      <c r="T814" s="7">
        <f t="shared" si="76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f t="shared" si="77"/>
        <v>112.66176470588235</v>
      </c>
      <c r="F815">
        <f t="shared" si="72"/>
        <v>239.40625</v>
      </c>
      <c r="G815">
        <v>7661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3"/>
        <v>games</v>
      </c>
      <c r="R815" t="str">
        <f t="shared" si="74"/>
        <v>video games</v>
      </c>
      <c r="S815" s="7">
        <f t="shared" si="75"/>
        <v>41148.208333333336</v>
      </c>
      <c r="T815" s="7">
        <f t="shared" si="76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f t="shared" si="77"/>
        <v>81.944444444444443</v>
      </c>
      <c r="F816">
        <f t="shared" si="72"/>
        <v>92.1875</v>
      </c>
      <c r="G816">
        <v>2950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3"/>
        <v>music</v>
      </c>
      <c r="R816" t="str">
        <f t="shared" si="74"/>
        <v>rock</v>
      </c>
      <c r="S816" s="7">
        <f t="shared" si="75"/>
        <v>42517.208333333328</v>
      </c>
      <c r="T816" s="7">
        <f t="shared" si="76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f t="shared" si="77"/>
        <v>64.049180327868854</v>
      </c>
      <c r="F817">
        <f t="shared" si="72"/>
        <v>130.23333333333335</v>
      </c>
      <c r="G817">
        <v>11721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3"/>
        <v>music</v>
      </c>
      <c r="R817" t="str">
        <f t="shared" si="74"/>
        <v>rock</v>
      </c>
      <c r="S817" s="7">
        <f t="shared" si="75"/>
        <v>43068.25</v>
      </c>
      <c r="T817" s="7">
        <f t="shared" si="76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f t="shared" si="77"/>
        <v>106.39097744360902</v>
      </c>
      <c r="F818">
        <f t="shared" si="72"/>
        <v>615.21739130434787</v>
      </c>
      <c r="G818">
        <v>14150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3"/>
        <v>theater</v>
      </c>
      <c r="R818" t="str">
        <f t="shared" si="74"/>
        <v>plays</v>
      </c>
      <c r="S818" s="7">
        <f t="shared" si="75"/>
        <v>41680.25</v>
      </c>
      <c r="T818" s="7">
        <f t="shared" si="76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f t="shared" si="77"/>
        <v>76.011249497790274</v>
      </c>
      <c r="F819">
        <f t="shared" si="72"/>
        <v>368.79532163742692</v>
      </c>
      <c r="G819">
        <v>189192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3"/>
        <v>publishing</v>
      </c>
      <c r="R819" t="str">
        <f t="shared" si="74"/>
        <v>nonfiction</v>
      </c>
      <c r="S819" s="7">
        <f t="shared" si="75"/>
        <v>43589.208333333328</v>
      </c>
      <c r="T819" s="7">
        <f t="shared" si="76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f t="shared" si="77"/>
        <v>111.07246376811594</v>
      </c>
      <c r="F820">
        <f t="shared" si="72"/>
        <v>1094.8571428571429</v>
      </c>
      <c r="G820">
        <v>7664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3"/>
        <v>theater</v>
      </c>
      <c r="R820" t="str">
        <f t="shared" si="74"/>
        <v>plays</v>
      </c>
      <c r="S820" s="7">
        <f t="shared" si="75"/>
        <v>43486.25</v>
      </c>
      <c r="T820" s="7">
        <f t="shared" si="76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f t="shared" si="77"/>
        <v>95.936170212765958</v>
      </c>
      <c r="F821">
        <f t="shared" si="72"/>
        <v>50.662921348314605</v>
      </c>
      <c r="G821">
        <v>4509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3"/>
        <v>games</v>
      </c>
      <c r="R821" t="str">
        <f t="shared" si="74"/>
        <v>video games</v>
      </c>
      <c r="S821" s="7">
        <f t="shared" si="75"/>
        <v>41237.25</v>
      </c>
      <c r="T821" s="7">
        <f t="shared" si="76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f t="shared" si="77"/>
        <v>43.043010752688176</v>
      </c>
      <c r="F822">
        <f t="shared" si="72"/>
        <v>800.6</v>
      </c>
      <c r="G822">
        <v>12009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3"/>
        <v>music</v>
      </c>
      <c r="R822" t="str">
        <f t="shared" si="74"/>
        <v>rock</v>
      </c>
      <c r="S822" s="7">
        <f t="shared" si="75"/>
        <v>43310.208333333328</v>
      </c>
      <c r="T822" s="7">
        <f t="shared" si="76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f t="shared" si="77"/>
        <v>67.966666666666669</v>
      </c>
      <c r="F823">
        <f t="shared" si="72"/>
        <v>291.28571428571428</v>
      </c>
      <c r="G823">
        <v>14273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3"/>
        <v>film &amp; video</v>
      </c>
      <c r="R823" t="str">
        <f t="shared" si="74"/>
        <v>documentary</v>
      </c>
      <c r="S823" s="7">
        <f t="shared" si="75"/>
        <v>42794.25</v>
      </c>
      <c r="T823" s="7">
        <f t="shared" si="76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f t="shared" si="77"/>
        <v>89.991428571428571</v>
      </c>
      <c r="F824">
        <f t="shared" si="72"/>
        <v>349.9666666666667</v>
      </c>
      <c r="G824">
        <v>188982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3"/>
        <v>music</v>
      </c>
      <c r="R824" t="str">
        <f t="shared" si="74"/>
        <v>rock</v>
      </c>
      <c r="S824" s="7">
        <f t="shared" si="75"/>
        <v>41698.25</v>
      </c>
      <c r="T824" s="7">
        <f t="shared" si="76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f t="shared" si="77"/>
        <v>58.095238095238095</v>
      </c>
      <c r="F825">
        <f t="shared" si="72"/>
        <v>357.07317073170731</v>
      </c>
      <c r="G825">
        <v>14640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3"/>
        <v>music</v>
      </c>
      <c r="R825" t="str">
        <f t="shared" si="74"/>
        <v>rock</v>
      </c>
      <c r="S825" s="7">
        <f t="shared" si="75"/>
        <v>41892.208333333336</v>
      </c>
      <c r="T825" s="7">
        <f t="shared" si="76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f t="shared" si="77"/>
        <v>83.996875000000003</v>
      </c>
      <c r="F826">
        <f t="shared" si="72"/>
        <v>126.48941176470588</v>
      </c>
      <c r="G826">
        <v>107516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3"/>
        <v>publishing</v>
      </c>
      <c r="R826" t="str">
        <f t="shared" si="74"/>
        <v>nonfiction</v>
      </c>
      <c r="S826" s="7">
        <f t="shared" si="75"/>
        <v>40348.208333333336</v>
      </c>
      <c r="T826" s="7">
        <f t="shared" si="76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f t="shared" si="77"/>
        <v>88.853503184713375</v>
      </c>
      <c r="F827">
        <f t="shared" si="72"/>
        <v>387.5</v>
      </c>
      <c r="G827">
        <v>13950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3"/>
        <v>film &amp; video</v>
      </c>
      <c r="R827" t="str">
        <f t="shared" si="74"/>
        <v>shorts</v>
      </c>
      <c r="S827" s="7">
        <f t="shared" si="75"/>
        <v>42941.208333333328</v>
      </c>
      <c r="T827" s="7">
        <f t="shared" si="76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f t="shared" si="77"/>
        <v>65.963917525773198</v>
      </c>
      <c r="F828">
        <f t="shared" si="72"/>
        <v>457.03571428571428</v>
      </c>
      <c r="G828">
        <v>12797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3"/>
        <v>theater</v>
      </c>
      <c r="R828" t="str">
        <f t="shared" si="74"/>
        <v>plays</v>
      </c>
      <c r="S828" s="7">
        <f t="shared" si="75"/>
        <v>40525.25</v>
      </c>
      <c r="T828" s="7">
        <f t="shared" si="76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f t="shared" si="77"/>
        <v>74.804878048780495</v>
      </c>
      <c r="F829">
        <f t="shared" si="72"/>
        <v>266.69565217391306</v>
      </c>
      <c r="G829">
        <v>6134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3"/>
        <v>film &amp; video</v>
      </c>
      <c r="R829" t="str">
        <f t="shared" si="74"/>
        <v>drama</v>
      </c>
      <c r="S829" s="7">
        <f t="shared" si="75"/>
        <v>40666.208333333336</v>
      </c>
      <c r="T829" s="7">
        <f t="shared" si="76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f t="shared" si="77"/>
        <v>69.98571428571428</v>
      </c>
      <c r="F830">
        <f t="shared" si="72"/>
        <v>69</v>
      </c>
      <c r="G830">
        <v>4899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3"/>
        <v>theater</v>
      </c>
      <c r="R830" t="str">
        <f t="shared" si="74"/>
        <v>plays</v>
      </c>
      <c r="S830" s="7">
        <f t="shared" si="75"/>
        <v>43340.208333333328</v>
      </c>
      <c r="T830" s="7">
        <f t="shared" si="76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f t="shared" si="77"/>
        <v>32.006493506493506</v>
      </c>
      <c r="F831">
        <f t="shared" si="72"/>
        <v>51.34375</v>
      </c>
      <c r="G831">
        <v>4929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3"/>
        <v>theater</v>
      </c>
      <c r="R831" t="str">
        <f t="shared" si="74"/>
        <v>plays</v>
      </c>
      <c r="S831" s="7">
        <f t="shared" si="75"/>
        <v>42164.208333333328</v>
      </c>
      <c r="T831" s="7">
        <f t="shared" si="76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f t="shared" si="77"/>
        <v>64.727272727272734</v>
      </c>
      <c r="F832">
        <f t="shared" si="72"/>
        <v>1.1710526315789473</v>
      </c>
      <c r="G832">
        <v>1424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3"/>
        <v>theater</v>
      </c>
      <c r="R832" t="str">
        <f t="shared" si="74"/>
        <v>plays</v>
      </c>
      <c r="S832" s="7">
        <f t="shared" si="75"/>
        <v>43103.25</v>
      </c>
      <c r="T832" s="7">
        <f t="shared" si="76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f t="shared" si="77"/>
        <v>24.998110087408456</v>
      </c>
      <c r="F833">
        <f t="shared" si="72"/>
        <v>108.97734294541709</v>
      </c>
      <c r="G833">
        <v>105817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3"/>
        <v>photography</v>
      </c>
      <c r="R833" t="str">
        <f t="shared" si="74"/>
        <v>photography books</v>
      </c>
      <c r="S833" s="7">
        <f t="shared" si="75"/>
        <v>40994.208333333336</v>
      </c>
      <c r="T833" s="7">
        <f t="shared" si="76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f t="shared" si="77"/>
        <v>104.97764070932922</v>
      </c>
      <c r="F834">
        <f t="shared" si="72"/>
        <v>315.17592592592592</v>
      </c>
      <c r="G834">
        <v>136156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3"/>
        <v>publishing</v>
      </c>
      <c r="R834" t="str">
        <f t="shared" si="74"/>
        <v>translations</v>
      </c>
      <c r="S834" s="7">
        <f t="shared" si="75"/>
        <v>42299.208333333328</v>
      </c>
      <c r="T834" s="7">
        <f t="shared" si="76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f t="shared" si="77"/>
        <v>64.987878787878785</v>
      </c>
      <c r="F835">
        <f t="shared" ref="F835:F898" si="78">G835/D835*100</f>
        <v>157.69117647058823</v>
      </c>
      <c r="G835">
        <v>10723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79">LEFT(P835, FIND("/", P835) - 1)</f>
        <v>publishing</v>
      </c>
      <c r="R835" t="str">
        <f t="shared" ref="R835:R898" si="80">MID(P835, FIND("/", P835) + 1, LEN(P835) - FIND("/", P835))</f>
        <v>translations</v>
      </c>
      <c r="S835" s="7">
        <f t="shared" ref="S835:S898" si="81">DATE(1970,1,1) + L835/86400</f>
        <v>40588.25</v>
      </c>
      <c r="T835" s="7">
        <f t="shared" ref="T835:T898" si="82">DATE(1970,1,1) + M835/86400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f t="shared" ref="E836:E899" si="83">AVERAGE(G836/I836)</f>
        <v>94.352941176470594</v>
      </c>
      <c r="F836">
        <f t="shared" si="78"/>
        <v>153.8082191780822</v>
      </c>
      <c r="G836">
        <v>11228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79"/>
        <v>theater</v>
      </c>
      <c r="R836" t="str">
        <f t="shared" si="80"/>
        <v>plays</v>
      </c>
      <c r="S836" s="7">
        <f t="shared" si="81"/>
        <v>41448.208333333336</v>
      </c>
      <c r="T836" s="7">
        <f t="shared" si="82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f t="shared" si="83"/>
        <v>44.001706484641637</v>
      </c>
      <c r="F837">
        <f t="shared" si="78"/>
        <v>89.738979118329468</v>
      </c>
      <c r="G837">
        <v>77355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79"/>
        <v>technology</v>
      </c>
      <c r="R837" t="str">
        <f t="shared" si="80"/>
        <v>web</v>
      </c>
      <c r="S837" s="7">
        <f t="shared" si="81"/>
        <v>42063.25</v>
      </c>
      <c r="T837" s="7">
        <f t="shared" si="82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f t="shared" si="83"/>
        <v>64.744680851063833</v>
      </c>
      <c r="F838">
        <f t="shared" si="78"/>
        <v>75.135802469135797</v>
      </c>
      <c r="G838">
        <v>6086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79"/>
        <v>music</v>
      </c>
      <c r="R838" t="str">
        <f t="shared" si="80"/>
        <v>indie rock</v>
      </c>
      <c r="S838" s="7">
        <f t="shared" si="81"/>
        <v>40214.25</v>
      </c>
      <c r="T838" s="7">
        <f t="shared" si="82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f t="shared" si="83"/>
        <v>84.00667779632721</v>
      </c>
      <c r="F839">
        <f t="shared" si="78"/>
        <v>852.88135593220341</v>
      </c>
      <c r="G839">
        <v>150960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79"/>
        <v>music</v>
      </c>
      <c r="R839" t="str">
        <f t="shared" si="80"/>
        <v>jazz</v>
      </c>
      <c r="S839" s="7">
        <f t="shared" si="81"/>
        <v>40629.208333333336</v>
      </c>
      <c r="T839" s="7">
        <f t="shared" si="82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f t="shared" si="83"/>
        <v>34.061302681992338</v>
      </c>
      <c r="F840">
        <f t="shared" si="78"/>
        <v>138.90625</v>
      </c>
      <c r="G840">
        <v>8890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79"/>
        <v>theater</v>
      </c>
      <c r="R840" t="str">
        <f t="shared" si="80"/>
        <v>plays</v>
      </c>
      <c r="S840" s="7">
        <f t="shared" si="81"/>
        <v>43370.208333333328</v>
      </c>
      <c r="T840" s="7">
        <f t="shared" si="82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f t="shared" si="83"/>
        <v>93.273885350318466</v>
      </c>
      <c r="F841">
        <f t="shared" si="78"/>
        <v>190.18181818181819</v>
      </c>
      <c r="G841">
        <v>14644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79"/>
        <v>film &amp; video</v>
      </c>
      <c r="R841" t="str">
        <f t="shared" si="80"/>
        <v>documentary</v>
      </c>
      <c r="S841" s="7">
        <f t="shared" si="81"/>
        <v>41715.208333333336</v>
      </c>
      <c r="T841" s="7">
        <f t="shared" si="82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f t="shared" si="83"/>
        <v>32.998301726577978</v>
      </c>
      <c r="F842">
        <f t="shared" si="78"/>
        <v>100.24333619948409</v>
      </c>
      <c r="G842">
        <v>116583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79"/>
        <v>theater</v>
      </c>
      <c r="R842" t="str">
        <f t="shared" si="80"/>
        <v>plays</v>
      </c>
      <c r="S842" s="7">
        <f t="shared" si="81"/>
        <v>41836.208333333336</v>
      </c>
      <c r="T842" s="7">
        <f t="shared" si="82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f t="shared" si="83"/>
        <v>83.812903225806451</v>
      </c>
      <c r="F843">
        <f t="shared" si="78"/>
        <v>142.75824175824175</v>
      </c>
      <c r="G843">
        <v>12991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79"/>
        <v>technology</v>
      </c>
      <c r="R843" t="str">
        <f t="shared" si="80"/>
        <v>web</v>
      </c>
      <c r="S843" s="7">
        <f t="shared" si="81"/>
        <v>42419.25</v>
      </c>
      <c r="T843" s="7">
        <f t="shared" si="82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f t="shared" si="83"/>
        <v>63.992424242424242</v>
      </c>
      <c r="F844">
        <f t="shared" si="78"/>
        <v>563.13333333333333</v>
      </c>
      <c r="G844">
        <v>8447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79"/>
        <v>technology</v>
      </c>
      <c r="R844" t="str">
        <f t="shared" si="80"/>
        <v>wearables</v>
      </c>
      <c r="S844" s="7">
        <f t="shared" si="81"/>
        <v>43266.208333333328</v>
      </c>
      <c r="T844" s="7">
        <f t="shared" si="82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f t="shared" si="83"/>
        <v>81.909090909090907</v>
      </c>
      <c r="F845">
        <f t="shared" si="78"/>
        <v>30.715909090909086</v>
      </c>
      <c r="G845">
        <v>2703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79"/>
        <v>photography</v>
      </c>
      <c r="R845" t="str">
        <f t="shared" si="80"/>
        <v>photography books</v>
      </c>
      <c r="S845" s="7">
        <f t="shared" si="81"/>
        <v>43338.208333333328</v>
      </c>
      <c r="T845" s="7">
        <f t="shared" si="82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f t="shared" si="83"/>
        <v>93.053191489361708</v>
      </c>
      <c r="F846">
        <f t="shared" si="78"/>
        <v>99.39772727272728</v>
      </c>
      <c r="G846">
        <v>8747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79"/>
        <v>film &amp; video</v>
      </c>
      <c r="R846" t="str">
        <f t="shared" si="80"/>
        <v>documentary</v>
      </c>
      <c r="S846" s="7">
        <f t="shared" si="81"/>
        <v>40930.25</v>
      </c>
      <c r="T846" s="7">
        <f t="shared" si="82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f t="shared" si="83"/>
        <v>101.98449039881831</v>
      </c>
      <c r="F847">
        <f t="shared" si="78"/>
        <v>197.54935622317598</v>
      </c>
      <c r="G847">
        <v>138087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79"/>
        <v>technology</v>
      </c>
      <c r="R847" t="str">
        <f t="shared" si="80"/>
        <v>web</v>
      </c>
      <c r="S847" s="7">
        <f t="shared" si="81"/>
        <v>43235.208333333328</v>
      </c>
      <c r="T847" s="7">
        <f t="shared" si="82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f t="shared" si="83"/>
        <v>105.9375</v>
      </c>
      <c r="F848">
        <f t="shared" si="78"/>
        <v>508.5</v>
      </c>
      <c r="G848">
        <v>5085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79"/>
        <v>technology</v>
      </c>
      <c r="R848" t="str">
        <f t="shared" si="80"/>
        <v>web</v>
      </c>
      <c r="S848" s="7">
        <f t="shared" si="81"/>
        <v>43302.208333333328</v>
      </c>
      <c r="T848" s="7">
        <f t="shared" si="82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f t="shared" si="83"/>
        <v>101.58181818181818</v>
      </c>
      <c r="F849">
        <f t="shared" si="78"/>
        <v>237.74468085106383</v>
      </c>
      <c r="G849">
        <v>11174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79"/>
        <v>food</v>
      </c>
      <c r="R849" t="str">
        <f t="shared" si="80"/>
        <v>food trucks</v>
      </c>
      <c r="S849" s="7">
        <f t="shared" si="81"/>
        <v>43107.25</v>
      </c>
      <c r="T849" s="7">
        <f t="shared" si="82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f t="shared" si="83"/>
        <v>62.970930232558139</v>
      </c>
      <c r="F850">
        <f t="shared" si="78"/>
        <v>338.46875</v>
      </c>
      <c r="G850">
        <v>10831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79"/>
        <v>film &amp; video</v>
      </c>
      <c r="R850" t="str">
        <f t="shared" si="80"/>
        <v>drama</v>
      </c>
      <c r="S850" s="7">
        <f t="shared" si="81"/>
        <v>40341.208333333336</v>
      </c>
      <c r="T850" s="7">
        <f t="shared" si="82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f t="shared" si="83"/>
        <v>29.045602605863191</v>
      </c>
      <c r="F851">
        <f t="shared" si="78"/>
        <v>133.08955223880596</v>
      </c>
      <c r="G851">
        <v>8917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79"/>
        <v>music</v>
      </c>
      <c r="R851" t="str">
        <f t="shared" si="80"/>
        <v>indie rock</v>
      </c>
      <c r="S851" s="7">
        <f t="shared" si="81"/>
        <v>40948.25</v>
      </c>
      <c r="T851" s="7">
        <f t="shared" si="82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f t="shared" si="83"/>
        <v>1</v>
      </c>
      <c r="F852">
        <f t="shared" si="78"/>
        <v>1</v>
      </c>
      <c r="G852"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79"/>
        <v>music</v>
      </c>
      <c r="R852" t="str">
        <f t="shared" si="80"/>
        <v>rock</v>
      </c>
      <c r="S852" s="7">
        <f t="shared" si="81"/>
        <v>40866.25</v>
      </c>
      <c r="T852" s="7">
        <f t="shared" si="82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f t="shared" si="83"/>
        <v>77.924999999999997</v>
      </c>
      <c r="F853">
        <f t="shared" si="78"/>
        <v>207.79999999999998</v>
      </c>
      <c r="G853">
        <v>12468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79"/>
        <v>music</v>
      </c>
      <c r="R853" t="str">
        <f t="shared" si="80"/>
        <v>electric music</v>
      </c>
      <c r="S853" s="7">
        <f t="shared" si="81"/>
        <v>41031.208333333336</v>
      </c>
      <c r="T853" s="7">
        <f t="shared" si="82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f t="shared" si="83"/>
        <v>80.806451612903231</v>
      </c>
      <c r="F854">
        <f t="shared" si="78"/>
        <v>51.122448979591837</v>
      </c>
      <c r="G854">
        <v>2505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79"/>
        <v>games</v>
      </c>
      <c r="R854" t="str">
        <f t="shared" si="80"/>
        <v>video games</v>
      </c>
      <c r="S854" s="7">
        <f t="shared" si="81"/>
        <v>40740.208333333336</v>
      </c>
      <c r="T854" s="7">
        <f t="shared" si="82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f t="shared" si="83"/>
        <v>76.006816632583508</v>
      </c>
      <c r="F855">
        <f t="shared" si="78"/>
        <v>652.05847953216369</v>
      </c>
      <c r="G855">
        <v>111502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79"/>
        <v>music</v>
      </c>
      <c r="R855" t="str">
        <f t="shared" si="80"/>
        <v>indie rock</v>
      </c>
      <c r="S855" s="7">
        <f t="shared" si="81"/>
        <v>40714.208333333336</v>
      </c>
      <c r="T855" s="7">
        <f t="shared" si="82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f t="shared" si="83"/>
        <v>72.993613824192337</v>
      </c>
      <c r="F856">
        <f t="shared" si="78"/>
        <v>113.63099415204678</v>
      </c>
      <c r="G856">
        <v>194309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79"/>
        <v>publishing</v>
      </c>
      <c r="R856" t="str">
        <f t="shared" si="80"/>
        <v>fiction</v>
      </c>
      <c r="S856" s="7">
        <f t="shared" si="81"/>
        <v>43787.25</v>
      </c>
      <c r="T856" s="7">
        <f t="shared" si="82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f t="shared" si="83"/>
        <v>53</v>
      </c>
      <c r="F857">
        <f t="shared" si="78"/>
        <v>102.37606837606839</v>
      </c>
      <c r="G857">
        <v>23956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79"/>
        <v>theater</v>
      </c>
      <c r="R857" t="str">
        <f t="shared" si="80"/>
        <v>plays</v>
      </c>
      <c r="S857" s="7">
        <f t="shared" si="81"/>
        <v>40712.208333333336</v>
      </c>
      <c r="T857" s="7">
        <f t="shared" si="82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f t="shared" si="83"/>
        <v>54.164556962025316</v>
      </c>
      <c r="F858">
        <f t="shared" si="78"/>
        <v>356.58333333333331</v>
      </c>
      <c r="G858">
        <v>8558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79"/>
        <v>food</v>
      </c>
      <c r="R858" t="str">
        <f t="shared" si="80"/>
        <v>food trucks</v>
      </c>
      <c r="S858" s="7">
        <f t="shared" si="81"/>
        <v>41023.208333333336</v>
      </c>
      <c r="T858" s="7">
        <f t="shared" si="82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f t="shared" si="83"/>
        <v>32.946666666666665</v>
      </c>
      <c r="F859">
        <f t="shared" si="78"/>
        <v>139.86792452830187</v>
      </c>
      <c r="G859">
        <v>7413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79"/>
        <v>film &amp; video</v>
      </c>
      <c r="R859" t="str">
        <f t="shared" si="80"/>
        <v>shorts</v>
      </c>
      <c r="S859" s="7">
        <f t="shared" si="81"/>
        <v>40944.25</v>
      </c>
      <c r="T859" s="7">
        <f t="shared" si="82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f t="shared" si="83"/>
        <v>79.371428571428567</v>
      </c>
      <c r="F860">
        <f t="shared" si="78"/>
        <v>69.45</v>
      </c>
      <c r="G860">
        <v>2778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79"/>
        <v>food</v>
      </c>
      <c r="R860" t="str">
        <f t="shared" si="80"/>
        <v>food trucks</v>
      </c>
      <c r="S860" s="7">
        <f t="shared" si="81"/>
        <v>43211.208333333328</v>
      </c>
      <c r="T860" s="7">
        <f t="shared" si="82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f t="shared" si="83"/>
        <v>41.174603174603178</v>
      </c>
      <c r="F861">
        <f t="shared" si="78"/>
        <v>35.534246575342465</v>
      </c>
      <c r="G861">
        <v>2594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79"/>
        <v>theater</v>
      </c>
      <c r="R861" t="str">
        <f t="shared" si="80"/>
        <v>plays</v>
      </c>
      <c r="S861" s="7">
        <f t="shared" si="81"/>
        <v>41334.25</v>
      </c>
      <c r="T861" s="7">
        <f t="shared" si="82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f t="shared" si="83"/>
        <v>77.430769230769229</v>
      </c>
      <c r="F862">
        <f t="shared" si="78"/>
        <v>251.65</v>
      </c>
      <c r="G862">
        <v>5033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79"/>
        <v>technology</v>
      </c>
      <c r="R862" t="str">
        <f t="shared" si="80"/>
        <v>wearables</v>
      </c>
      <c r="S862" s="7">
        <f t="shared" si="81"/>
        <v>43515.25</v>
      </c>
      <c r="T862" s="7">
        <f t="shared" si="82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f t="shared" si="83"/>
        <v>57.159509202453989</v>
      </c>
      <c r="F863">
        <f t="shared" si="78"/>
        <v>105.87500000000001</v>
      </c>
      <c r="G863">
        <v>9317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79"/>
        <v>theater</v>
      </c>
      <c r="R863" t="str">
        <f t="shared" si="80"/>
        <v>plays</v>
      </c>
      <c r="S863" s="7">
        <f t="shared" si="81"/>
        <v>40258.208333333336</v>
      </c>
      <c r="T863" s="7">
        <f t="shared" si="82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f t="shared" si="83"/>
        <v>77.17647058823529</v>
      </c>
      <c r="F864">
        <f t="shared" si="78"/>
        <v>187.42857142857144</v>
      </c>
      <c r="G864">
        <v>6560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79"/>
        <v>theater</v>
      </c>
      <c r="R864" t="str">
        <f t="shared" si="80"/>
        <v>plays</v>
      </c>
      <c r="S864" s="7">
        <f t="shared" si="81"/>
        <v>40756.208333333336</v>
      </c>
      <c r="T864" s="7">
        <f t="shared" si="82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f t="shared" si="83"/>
        <v>24.953917050691246</v>
      </c>
      <c r="F865">
        <f t="shared" si="78"/>
        <v>386.78571428571428</v>
      </c>
      <c r="G865">
        <v>5415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79"/>
        <v>film &amp; video</v>
      </c>
      <c r="R865" t="str">
        <f t="shared" si="80"/>
        <v>television</v>
      </c>
      <c r="S865" s="7">
        <f t="shared" si="81"/>
        <v>42172.208333333328</v>
      </c>
      <c r="T865" s="7">
        <f t="shared" si="82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f t="shared" si="83"/>
        <v>97.18</v>
      </c>
      <c r="F866">
        <f t="shared" si="78"/>
        <v>347.07142857142856</v>
      </c>
      <c r="G866">
        <v>14577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79"/>
        <v>film &amp; video</v>
      </c>
      <c r="R866" t="str">
        <f t="shared" si="80"/>
        <v>shorts</v>
      </c>
      <c r="S866" s="7">
        <f t="shared" si="81"/>
        <v>42601.208333333328</v>
      </c>
      <c r="T866" s="7">
        <f t="shared" si="82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f t="shared" si="83"/>
        <v>46.000916870415651</v>
      </c>
      <c r="F867">
        <f t="shared" si="78"/>
        <v>185.82098765432099</v>
      </c>
      <c r="G867">
        <v>150515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79"/>
        <v>theater</v>
      </c>
      <c r="R867" t="str">
        <f t="shared" si="80"/>
        <v>plays</v>
      </c>
      <c r="S867" s="7">
        <f t="shared" si="81"/>
        <v>41897.208333333336</v>
      </c>
      <c r="T867" s="7">
        <f t="shared" si="82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f t="shared" si="83"/>
        <v>88.023385300668153</v>
      </c>
      <c r="F868">
        <f t="shared" si="78"/>
        <v>43.241247264770237</v>
      </c>
      <c r="G868">
        <v>79045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79"/>
        <v>photography</v>
      </c>
      <c r="R868" t="str">
        <f t="shared" si="80"/>
        <v>photography books</v>
      </c>
      <c r="S868" s="7">
        <f t="shared" si="81"/>
        <v>40671.208333333336</v>
      </c>
      <c r="T868" s="7">
        <f t="shared" si="82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f t="shared" si="83"/>
        <v>25.99</v>
      </c>
      <c r="F869">
        <f t="shared" si="78"/>
        <v>162.4375</v>
      </c>
      <c r="G869">
        <v>7797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79"/>
        <v>food</v>
      </c>
      <c r="R869" t="str">
        <f t="shared" si="80"/>
        <v>food trucks</v>
      </c>
      <c r="S869" s="7">
        <f t="shared" si="81"/>
        <v>43382.208333333328</v>
      </c>
      <c r="T869" s="7">
        <f t="shared" si="82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f t="shared" si="83"/>
        <v>102.69047619047619</v>
      </c>
      <c r="F870">
        <f t="shared" si="78"/>
        <v>184.84285714285716</v>
      </c>
      <c r="G870">
        <v>12939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79"/>
        <v>theater</v>
      </c>
      <c r="R870" t="str">
        <f t="shared" si="80"/>
        <v>plays</v>
      </c>
      <c r="S870" s="7">
        <f t="shared" si="81"/>
        <v>41559.208333333336</v>
      </c>
      <c r="T870" s="7">
        <f t="shared" si="82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f t="shared" si="83"/>
        <v>72.958174904942965</v>
      </c>
      <c r="F871">
        <f t="shared" si="78"/>
        <v>23.703520691785052</v>
      </c>
      <c r="G871">
        <v>38376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79"/>
        <v>film &amp; video</v>
      </c>
      <c r="R871" t="str">
        <f t="shared" si="80"/>
        <v>drama</v>
      </c>
      <c r="S871" s="7">
        <f t="shared" si="81"/>
        <v>40350.208333333336</v>
      </c>
      <c r="T871" s="7">
        <f t="shared" si="82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f t="shared" si="83"/>
        <v>57.190082644628099</v>
      </c>
      <c r="F872">
        <f t="shared" si="78"/>
        <v>89.870129870129873</v>
      </c>
      <c r="G872">
        <v>6920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79"/>
        <v>theater</v>
      </c>
      <c r="R872" t="str">
        <f t="shared" si="80"/>
        <v>plays</v>
      </c>
      <c r="S872" s="7">
        <f t="shared" si="81"/>
        <v>42240.208333333328</v>
      </c>
      <c r="T872" s="7">
        <f t="shared" si="82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f t="shared" si="83"/>
        <v>84.013793103448279</v>
      </c>
      <c r="F873">
        <f t="shared" si="78"/>
        <v>272.6041958041958</v>
      </c>
      <c r="G873">
        <v>194912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79"/>
        <v>theater</v>
      </c>
      <c r="R873" t="str">
        <f t="shared" si="80"/>
        <v>plays</v>
      </c>
      <c r="S873" s="7">
        <f t="shared" si="81"/>
        <v>43040.208333333328</v>
      </c>
      <c r="T873" s="7">
        <f t="shared" si="82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f t="shared" si="83"/>
        <v>98.666666666666671</v>
      </c>
      <c r="F874">
        <f t="shared" si="78"/>
        <v>170.04255319148936</v>
      </c>
      <c r="G874">
        <v>7992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79"/>
        <v>film &amp; video</v>
      </c>
      <c r="R874" t="str">
        <f t="shared" si="80"/>
        <v>science fiction</v>
      </c>
      <c r="S874" s="7">
        <f t="shared" si="81"/>
        <v>43346.208333333328</v>
      </c>
      <c r="T874" s="7">
        <f t="shared" si="82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f t="shared" si="83"/>
        <v>42.007419183889773</v>
      </c>
      <c r="F875">
        <f t="shared" si="78"/>
        <v>188.28503562945369</v>
      </c>
      <c r="G875">
        <v>79268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79"/>
        <v>photography</v>
      </c>
      <c r="R875" t="str">
        <f t="shared" si="80"/>
        <v>photography books</v>
      </c>
      <c r="S875" s="7">
        <f t="shared" si="81"/>
        <v>41647.25</v>
      </c>
      <c r="T875" s="7">
        <f t="shared" si="82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f t="shared" si="83"/>
        <v>32.002753556677376</v>
      </c>
      <c r="F876">
        <f t="shared" si="78"/>
        <v>346.93532338308455</v>
      </c>
      <c r="G876">
        <v>139468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79"/>
        <v>photography</v>
      </c>
      <c r="R876" t="str">
        <f t="shared" si="80"/>
        <v>photography books</v>
      </c>
      <c r="S876" s="7">
        <f t="shared" si="81"/>
        <v>40291.208333333336</v>
      </c>
      <c r="T876" s="7">
        <f t="shared" si="82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f t="shared" si="83"/>
        <v>81.567164179104481</v>
      </c>
      <c r="F877">
        <f t="shared" si="78"/>
        <v>69.177215189873422</v>
      </c>
      <c r="G877">
        <v>5465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79"/>
        <v>music</v>
      </c>
      <c r="R877" t="str">
        <f t="shared" si="80"/>
        <v>rock</v>
      </c>
      <c r="S877" s="7">
        <f t="shared" si="81"/>
        <v>40556.25</v>
      </c>
      <c r="T877" s="7">
        <f t="shared" si="82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f t="shared" si="83"/>
        <v>37.035087719298247</v>
      </c>
      <c r="F878">
        <f t="shared" si="78"/>
        <v>25.433734939759034</v>
      </c>
      <c r="G878">
        <v>2111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79"/>
        <v>photography</v>
      </c>
      <c r="R878" t="str">
        <f t="shared" si="80"/>
        <v>photography books</v>
      </c>
      <c r="S878" s="7">
        <f t="shared" si="81"/>
        <v>43624.208333333328</v>
      </c>
      <c r="T878" s="7">
        <f t="shared" si="82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f t="shared" si="83"/>
        <v>103.033360455655</v>
      </c>
      <c r="F879">
        <f t="shared" si="78"/>
        <v>77.400977995110026</v>
      </c>
      <c r="G879">
        <v>126628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79"/>
        <v>food</v>
      </c>
      <c r="R879" t="str">
        <f t="shared" si="80"/>
        <v>food trucks</v>
      </c>
      <c r="S879" s="7">
        <f t="shared" si="81"/>
        <v>42577.208333333328</v>
      </c>
      <c r="T879" s="7">
        <f t="shared" si="82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f t="shared" si="83"/>
        <v>84.333333333333329</v>
      </c>
      <c r="F880">
        <f t="shared" si="78"/>
        <v>37.481481481481481</v>
      </c>
      <c r="G880">
        <v>1012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79"/>
        <v>music</v>
      </c>
      <c r="R880" t="str">
        <f t="shared" si="80"/>
        <v>metal</v>
      </c>
      <c r="S880" s="7">
        <f t="shared" si="81"/>
        <v>43845.25</v>
      </c>
      <c r="T880" s="7">
        <f t="shared" si="82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f t="shared" si="83"/>
        <v>102.60377358490567</v>
      </c>
      <c r="F881">
        <f t="shared" si="78"/>
        <v>543.79999999999995</v>
      </c>
      <c r="G881">
        <v>5438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79"/>
        <v>publishing</v>
      </c>
      <c r="R881" t="str">
        <f t="shared" si="80"/>
        <v>nonfiction</v>
      </c>
      <c r="S881" s="7">
        <f t="shared" si="81"/>
        <v>42788.25</v>
      </c>
      <c r="T881" s="7">
        <f t="shared" si="82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f t="shared" si="83"/>
        <v>79.992129246064621</v>
      </c>
      <c r="F882">
        <f t="shared" si="78"/>
        <v>228.52189349112427</v>
      </c>
      <c r="G882">
        <v>193101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79"/>
        <v>music</v>
      </c>
      <c r="R882" t="str">
        <f t="shared" si="80"/>
        <v>electric music</v>
      </c>
      <c r="S882" s="7">
        <f t="shared" si="81"/>
        <v>43667.208333333328</v>
      </c>
      <c r="T882" s="7">
        <f t="shared" si="82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f t="shared" si="83"/>
        <v>70.055309734513273</v>
      </c>
      <c r="F883">
        <f t="shared" si="78"/>
        <v>38.948339483394832</v>
      </c>
      <c r="G883">
        <v>31665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79"/>
        <v>theater</v>
      </c>
      <c r="R883" t="str">
        <f t="shared" si="80"/>
        <v>plays</v>
      </c>
      <c r="S883" s="7">
        <f t="shared" si="81"/>
        <v>42194.208333333328</v>
      </c>
      <c r="T883" s="7">
        <f t="shared" si="82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f t="shared" si="83"/>
        <v>37</v>
      </c>
      <c r="F884">
        <f t="shared" si="78"/>
        <v>370</v>
      </c>
      <c r="G884">
        <v>2960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79"/>
        <v>theater</v>
      </c>
      <c r="R884" t="str">
        <f t="shared" si="80"/>
        <v>plays</v>
      </c>
      <c r="S884" s="7">
        <f t="shared" si="81"/>
        <v>42025.25</v>
      </c>
      <c r="T884" s="7">
        <f t="shared" si="82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f t="shared" si="83"/>
        <v>41.911917098445599</v>
      </c>
      <c r="F885">
        <f t="shared" si="78"/>
        <v>237.91176470588232</v>
      </c>
      <c r="G885">
        <v>8089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79"/>
        <v>film &amp; video</v>
      </c>
      <c r="R885" t="str">
        <f t="shared" si="80"/>
        <v>shorts</v>
      </c>
      <c r="S885" s="7">
        <f t="shared" si="81"/>
        <v>40323.208333333336</v>
      </c>
      <c r="T885" s="7">
        <f t="shared" si="82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f t="shared" si="83"/>
        <v>57.992576882290564</v>
      </c>
      <c r="F886">
        <f t="shared" si="78"/>
        <v>64.036299765807954</v>
      </c>
      <c r="G886">
        <v>109374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79"/>
        <v>theater</v>
      </c>
      <c r="R886" t="str">
        <f t="shared" si="80"/>
        <v>plays</v>
      </c>
      <c r="S886" s="7">
        <f t="shared" si="81"/>
        <v>41763.208333333336</v>
      </c>
      <c r="T886" s="7">
        <f t="shared" si="82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f t="shared" si="83"/>
        <v>40.942307692307693</v>
      </c>
      <c r="F887">
        <f t="shared" si="78"/>
        <v>118.27777777777777</v>
      </c>
      <c r="G887">
        <v>2129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79"/>
        <v>theater</v>
      </c>
      <c r="R887" t="str">
        <f t="shared" si="80"/>
        <v>plays</v>
      </c>
      <c r="S887" s="7">
        <f t="shared" si="81"/>
        <v>40335.208333333336</v>
      </c>
      <c r="T887" s="7">
        <f t="shared" si="82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f t="shared" si="83"/>
        <v>69.9972602739726</v>
      </c>
      <c r="F888">
        <f t="shared" si="78"/>
        <v>84.824037184594957</v>
      </c>
      <c r="G888">
        <v>127745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79"/>
        <v>music</v>
      </c>
      <c r="R888" t="str">
        <f t="shared" si="80"/>
        <v>indie rock</v>
      </c>
      <c r="S888" s="7">
        <f t="shared" si="81"/>
        <v>40416.208333333336</v>
      </c>
      <c r="T888" s="7">
        <f t="shared" si="82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f t="shared" si="83"/>
        <v>73.838709677419359</v>
      </c>
      <c r="F889">
        <f t="shared" si="78"/>
        <v>29.346153846153843</v>
      </c>
      <c r="G889">
        <v>2289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79"/>
        <v>theater</v>
      </c>
      <c r="R889" t="str">
        <f t="shared" si="80"/>
        <v>plays</v>
      </c>
      <c r="S889" s="7">
        <f t="shared" si="81"/>
        <v>42202.208333333328</v>
      </c>
      <c r="T889" s="7">
        <f t="shared" si="82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f t="shared" si="83"/>
        <v>41.979310344827589</v>
      </c>
      <c r="F890">
        <f t="shared" si="78"/>
        <v>209.89655172413794</v>
      </c>
      <c r="G890">
        <v>12174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79"/>
        <v>theater</v>
      </c>
      <c r="R890" t="str">
        <f t="shared" si="80"/>
        <v>plays</v>
      </c>
      <c r="S890" s="7">
        <f t="shared" si="81"/>
        <v>42836.208333333328</v>
      </c>
      <c r="T890" s="7">
        <f t="shared" si="82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f t="shared" si="83"/>
        <v>77.93442622950819</v>
      </c>
      <c r="F891">
        <f t="shared" si="78"/>
        <v>169.78571428571431</v>
      </c>
      <c r="G891">
        <v>9508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79"/>
        <v>music</v>
      </c>
      <c r="R891" t="str">
        <f t="shared" si="80"/>
        <v>electric music</v>
      </c>
      <c r="S891" s="7">
        <f t="shared" si="81"/>
        <v>41710.208333333336</v>
      </c>
      <c r="T891" s="7">
        <f t="shared" si="82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f t="shared" si="83"/>
        <v>106.01972789115646</v>
      </c>
      <c r="F892">
        <f t="shared" si="78"/>
        <v>115.95907738095239</v>
      </c>
      <c r="G892">
        <v>155849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79"/>
        <v>music</v>
      </c>
      <c r="R892" t="str">
        <f t="shared" si="80"/>
        <v>indie rock</v>
      </c>
      <c r="S892" s="7">
        <f t="shared" si="81"/>
        <v>43640.208333333328</v>
      </c>
      <c r="T892" s="7">
        <f t="shared" si="82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f t="shared" si="83"/>
        <v>47.018181818181816</v>
      </c>
      <c r="F893">
        <f t="shared" si="78"/>
        <v>258.59999999999997</v>
      </c>
      <c r="G893">
        <v>7758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79"/>
        <v>film &amp; video</v>
      </c>
      <c r="R893" t="str">
        <f t="shared" si="80"/>
        <v>documentary</v>
      </c>
      <c r="S893" s="7">
        <f t="shared" si="81"/>
        <v>40880.25</v>
      </c>
      <c r="T893" s="7">
        <f t="shared" si="82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f t="shared" si="83"/>
        <v>76.016483516483518</v>
      </c>
      <c r="F894">
        <f t="shared" si="78"/>
        <v>230.58333333333331</v>
      </c>
      <c r="G894">
        <v>13835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79"/>
        <v>publishing</v>
      </c>
      <c r="R894" t="str">
        <f t="shared" si="80"/>
        <v>translations</v>
      </c>
      <c r="S894" s="7">
        <f t="shared" si="81"/>
        <v>40319.208333333336</v>
      </c>
      <c r="T894" s="7">
        <f t="shared" si="82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f t="shared" si="83"/>
        <v>54.120603015075375</v>
      </c>
      <c r="F895">
        <f t="shared" si="78"/>
        <v>128.21428571428572</v>
      </c>
      <c r="G895">
        <v>10770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79"/>
        <v>film &amp; video</v>
      </c>
      <c r="R895" t="str">
        <f t="shared" si="80"/>
        <v>documentary</v>
      </c>
      <c r="S895" s="7">
        <f t="shared" si="81"/>
        <v>42170.208333333328</v>
      </c>
      <c r="T895" s="7">
        <f t="shared" si="82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f t="shared" si="83"/>
        <v>57.285714285714285</v>
      </c>
      <c r="F896">
        <f t="shared" si="78"/>
        <v>188.70588235294116</v>
      </c>
      <c r="G896">
        <v>3208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79"/>
        <v>film &amp; video</v>
      </c>
      <c r="R896" t="str">
        <f t="shared" si="80"/>
        <v>television</v>
      </c>
      <c r="S896" s="7">
        <f t="shared" si="81"/>
        <v>41466.208333333336</v>
      </c>
      <c r="T896" s="7">
        <f t="shared" si="82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f t="shared" si="83"/>
        <v>103.81308411214954</v>
      </c>
      <c r="F897">
        <f t="shared" si="78"/>
        <v>6.9511889862327907</v>
      </c>
      <c r="G897">
        <v>11108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79"/>
        <v>theater</v>
      </c>
      <c r="R897" t="str">
        <f t="shared" si="80"/>
        <v>plays</v>
      </c>
      <c r="S897" s="7">
        <f t="shared" si="81"/>
        <v>43134.25</v>
      </c>
      <c r="T897" s="7">
        <f t="shared" si="82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f t="shared" si="83"/>
        <v>105.02602739726028</v>
      </c>
      <c r="F898">
        <f t="shared" si="78"/>
        <v>774.43434343434342</v>
      </c>
      <c r="G898">
        <v>153338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79"/>
        <v>food</v>
      </c>
      <c r="R898" t="str">
        <f t="shared" si="80"/>
        <v>food trucks</v>
      </c>
      <c r="S898" s="7">
        <f t="shared" si="81"/>
        <v>40738.208333333336</v>
      </c>
      <c r="T898" s="7">
        <f t="shared" si="82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f t="shared" si="83"/>
        <v>90.259259259259252</v>
      </c>
      <c r="F899">
        <f t="shared" ref="F899:F962" si="84">G899/D899*100</f>
        <v>27.693181818181817</v>
      </c>
      <c r="G899">
        <v>2437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5">LEFT(P899, FIND("/", P899) - 1)</f>
        <v>theater</v>
      </c>
      <c r="R899" t="str">
        <f t="shared" ref="R899:R962" si="86">MID(P899, FIND("/", P899) + 1, LEN(P899) - FIND("/", P899))</f>
        <v>plays</v>
      </c>
      <c r="S899" s="7">
        <f t="shared" ref="S899:S962" si="87">DATE(1970,1,1) + L899/86400</f>
        <v>43583.208333333328</v>
      </c>
      <c r="T899" s="7">
        <f t="shared" ref="T899:T962" si="88">DATE(1970,1,1) + M899/86400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f t="shared" ref="E900:E963" si="89">AVERAGE(G900/I900)</f>
        <v>76.978705978705975</v>
      </c>
      <c r="F900">
        <f t="shared" si="84"/>
        <v>52.479620323841424</v>
      </c>
      <c r="G900">
        <v>93991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5"/>
        <v>film &amp; video</v>
      </c>
      <c r="R900" t="str">
        <f t="shared" si="86"/>
        <v>documentary</v>
      </c>
      <c r="S900" s="7">
        <f t="shared" si="87"/>
        <v>43815.25</v>
      </c>
      <c r="T900" s="7">
        <f t="shared" si="8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f t="shared" si="89"/>
        <v>102.60162601626017</v>
      </c>
      <c r="F901">
        <f t="shared" si="84"/>
        <v>407.09677419354841</v>
      </c>
      <c r="G901">
        <v>12620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5"/>
        <v>music</v>
      </c>
      <c r="R901" t="str">
        <f t="shared" si="86"/>
        <v>jazz</v>
      </c>
      <c r="S901" s="7">
        <f t="shared" si="87"/>
        <v>41554.208333333336</v>
      </c>
      <c r="T901" s="7">
        <f t="shared" si="8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f t="shared" si="89"/>
        <v>2</v>
      </c>
      <c r="F902">
        <f t="shared" si="84"/>
        <v>2</v>
      </c>
      <c r="G902"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5"/>
        <v>technology</v>
      </c>
      <c r="R902" t="str">
        <f t="shared" si="86"/>
        <v>web</v>
      </c>
      <c r="S902" s="7">
        <f t="shared" si="87"/>
        <v>41901.208333333336</v>
      </c>
      <c r="T902" s="7">
        <f t="shared" si="8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f t="shared" si="89"/>
        <v>55.0062893081761</v>
      </c>
      <c r="F903">
        <f t="shared" si="84"/>
        <v>156.17857142857144</v>
      </c>
      <c r="G903">
        <v>8746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5"/>
        <v>music</v>
      </c>
      <c r="R903" t="str">
        <f t="shared" si="86"/>
        <v>rock</v>
      </c>
      <c r="S903" s="7">
        <f t="shared" si="87"/>
        <v>43298.208333333328</v>
      </c>
      <c r="T903" s="7">
        <f t="shared" si="8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f t="shared" si="89"/>
        <v>32.127272727272725</v>
      </c>
      <c r="F904">
        <f t="shared" si="84"/>
        <v>252.42857142857144</v>
      </c>
      <c r="G904">
        <v>3534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5"/>
        <v>technology</v>
      </c>
      <c r="R904" t="str">
        <f t="shared" si="86"/>
        <v>web</v>
      </c>
      <c r="S904" s="7">
        <f t="shared" si="87"/>
        <v>42399.25</v>
      </c>
      <c r="T904" s="7">
        <f t="shared" si="8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f t="shared" si="89"/>
        <v>50.642857142857146</v>
      </c>
      <c r="F905">
        <f t="shared" si="84"/>
        <v>1.729268292682927</v>
      </c>
      <c r="G905">
        <v>709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5"/>
        <v>publishing</v>
      </c>
      <c r="R905" t="str">
        <f t="shared" si="86"/>
        <v>nonfiction</v>
      </c>
      <c r="S905" s="7">
        <f t="shared" si="87"/>
        <v>41034.208333333336</v>
      </c>
      <c r="T905" s="7">
        <f t="shared" si="8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f t="shared" si="89"/>
        <v>49.6875</v>
      </c>
      <c r="F906">
        <f t="shared" si="84"/>
        <v>12.230769230769232</v>
      </c>
      <c r="G906">
        <v>795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5"/>
        <v>publishing</v>
      </c>
      <c r="R906" t="str">
        <f t="shared" si="86"/>
        <v>radio &amp; podcasts</v>
      </c>
      <c r="S906" s="7">
        <f t="shared" si="87"/>
        <v>41186.208333333336</v>
      </c>
      <c r="T906" s="7">
        <f t="shared" si="8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f t="shared" si="89"/>
        <v>54.894067796610166</v>
      </c>
      <c r="F907">
        <f t="shared" si="84"/>
        <v>163.98734177215189</v>
      </c>
      <c r="G907">
        <v>12955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5"/>
        <v>theater</v>
      </c>
      <c r="R907" t="str">
        <f t="shared" si="86"/>
        <v>plays</v>
      </c>
      <c r="S907" s="7">
        <f t="shared" si="87"/>
        <v>41536.208333333336</v>
      </c>
      <c r="T907" s="7">
        <f t="shared" si="8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f t="shared" si="89"/>
        <v>46.931937172774866</v>
      </c>
      <c r="F908">
        <f t="shared" si="84"/>
        <v>162.98181818181817</v>
      </c>
      <c r="G908">
        <v>8964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5"/>
        <v>film &amp; video</v>
      </c>
      <c r="R908" t="str">
        <f t="shared" si="86"/>
        <v>documentary</v>
      </c>
      <c r="S908" s="7">
        <f t="shared" si="87"/>
        <v>42868.208333333328</v>
      </c>
      <c r="T908" s="7">
        <f t="shared" si="8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f t="shared" si="89"/>
        <v>44.951219512195124</v>
      </c>
      <c r="F909">
        <f t="shared" si="84"/>
        <v>20.252747252747252</v>
      </c>
      <c r="G909">
        <v>1843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5"/>
        <v>theater</v>
      </c>
      <c r="R909" t="str">
        <f t="shared" si="86"/>
        <v>plays</v>
      </c>
      <c r="S909" s="7">
        <f t="shared" si="87"/>
        <v>40660.208333333336</v>
      </c>
      <c r="T909" s="7">
        <f t="shared" si="8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f t="shared" si="89"/>
        <v>30.99898322318251</v>
      </c>
      <c r="F910">
        <f t="shared" si="84"/>
        <v>319.24083769633506</v>
      </c>
      <c r="G910">
        <v>121950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5"/>
        <v>games</v>
      </c>
      <c r="R910" t="str">
        <f t="shared" si="86"/>
        <v>video games</v>
      </c>
      <c r="S910" s="7">
        <f t="shared" si="87"/>
        <v>41031.208333333336</v>
      </c>
      <c r="T910" s="7">
        <f t="shared" si="8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f t="shared" si="89"/>
        <v>107.7625</v>
      </c>
      <c r="F911">
        <f t="shared" si="84"/>
        <v>478.94444444444446</v>
      </c>
      <c r="G911">
        <v>8621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5"/>
        <v>theater</v>
      </c>
      <c r="R911" t="str">
        <f t="shared" si="86"/>
        <v>plays</v>
      </c>
      <c r="S911" s="7">
        <f t="shared" si="87"/>
        <v>43255.208333333328</v>
      </c>
      <c r="T911" s="7">
        <f t="shared" si="8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f t="shared" si="89"/>
        <v>102.07770270270271</v>
      </c>
      <c r="F912">
        <f t="shared" si="84"/>
        <v>19.556634304207122</v>
      </c>
      <c r="G912">
        <v>30215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5"/>
        <v>theater</v>
      </c>
      <c r="R912" t="str">
        <f t="shared" si="86"/>
        <v>plays</v>
      </c>
      <c r="S912" s="7">
        <f t="shared" si="87"/>
        <v>42026.25</v>
      </c>
      <c r="T912" s="7">
        <f t="shared" si="8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f t="shared" si="89"/>
        <v>24.976190476190474</v>
      </c>
      <c r="F913">
        <f t="shared" si="84"/>
        <v>198.94827586206895</v>
      </c>
      <c r="G913">
        <v>11539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5"/>
        <v>technology</v>
      </c>
      <c r="R913" t="str">
        <f t="shared" si="86"/>
        <v>web</v>
      </c>
      <c r="S913" s="7">
        <f t="shared" si="87"/>
        <v>43717.208333333328</v>
      </c>
      <c r="T913" s="7">
        <f t="shared" si="8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f t="shared" si="89"/>
        <v>79.944134078212286</v>
      </c>
      <c r="F914">
        <f t="shared" si="84"/>
        <v>795</v>
      </c>
      <c r="G914">
        <v>14310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5"/>
        <v>film &amp; video</v>
      </c>
      <c r="R914" t="str">
        <f t="shared" si="86"/>
        <v>drama</v>
      </c>
      <c r="S914" s="7">
        <f t="shared" si="87"/>
        <v>41157.208333333336</v>
      </c>
      <c r="T914" s="7">
        <f t="shared" si="8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f t="shared" si="89"/>
        <v>67.946462715105156</v>
      </c>
      <c r="F915">
        <f t="shared" si="84"/>
        <v>50.621082621082621</v>
      </c>
      <c r="G915">
        <v>35536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5"/>
        <v>film &amp; video</v>
      </c>
      <c r="R915" t="str">
        <f t="shared" si="86"/>
        <v>drama</v>
      </c>
      <c r="S915" s="7">
        <f t="shared" si="87"/>
        <v>43597.208333333328</v>
      </c>
      <c r="T915" s="7">
        <f t="shared" si="8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f t="shared" si="89"/>
        <v>26.070921985815602</v>
      </c>
      <c r="F916">
        <f t="shared" si="84"/>
        <v>57.4375</v>
      </c>
      <c r="G916">
        <v>3676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5"/>
        <v>theater</v>
      </c>
      <c r="R916" t="str">
        <f t="shared" si="86"/>
        <v>plays</v>
      </c>
      <c r="S916" s="7">
        <f t="shared" si="87"/>
        <v>41490.208333333336</v>
      </c>
      <c r="T916" s="7">
        <f t="shared" si="8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f t="shared" si="89"/>
        <v>105.0032154340836</v>
      </c>
      <c r="F917">
        <f t="shared" si="84"/>
        <v>155.62827640984909</v>
      </c>
      <c r="G917">
        <v>195936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5"/>
        <v>film &amp; video</v>
      </c>
      <c r="R917" t="str">
        <f t="shared" si="86"/>
        <v>television</v>
      </c>
      <c r="S917" s="7">
        <f t="shared" si="87"/>
        <v>42976.208333333328</v>
      </c>
      <c r="T917" s="7">
        <f t="shared" si="8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f t="shared" si="89"/>
        <v>25.826923076923077</v>
      </c>
      <c r="F918">
        <f t="shared" si="84"/>
        <v>36.297297297297298</v>
      </c>
      <c r="G918">
        <v>1343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5"/>
        <v>photography</v>
      </c>
      <c r="R918" t="str">
        <f t="shared" si="86"/>
        <v>photography books</v>
      </c>
      <c r="S918" s="7">
        <f t="shared" si="87"/>
        <v>41991.25</v>
      </c>
      <c r="T918" s="7">
        <f t="shared" si="8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f t="shared" si="89"/>
        <v>77.666666666666671</v>
      </c>
      <c r="F919">
        <f t="shared" si="84"/>
        <v>58.25</v>
      </c>
      <c r="G919">
        <v>2097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5"/>
        <v>film &amp; video</v>
      </c>
      <c r="R919" t="str">
        <f t="shared" si="86"/>
        <v>shorts</v>
      </c>
      <c r="S919" s="7">
        <f t="shared" si="87"/>
        <v>40722.208333333336</v>
      </c>
      <c r="T919" s="7">
        <f t="shared" si="8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f t="shared" si="89"/>
        <v>57.82692307692308</v>
      </c>
      <c r="F920">
        <f t="shared" si="84"/>
        <v>237.39473684210526</v>
      </c>
      <c r="G920">
        <v>9021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5"/>
        <v>publishing</v>
      </c>
      <c r="R920" t="str">
        <f t="shared" si="86"/>
        <v>radio &amp; podcasts</v>
      </c>
      <c r="S920" s="7">
        <f t="shared" si="87"/>
        <v>41117.208333333336</v>
      </c>
      <c r="T920" s="7">
        <f t="shared" si="8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f t="shared" si="89"/>
        <v>92.955555555555549</v>
      </c>
      <c r="F921">
        <f t="shared" si="84"/>
        <v>58.75</v>
      </c>
      <c r="G921">
        <v>20915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5"/>
        <v>theater</v>
      </c>
      <c r="R921" t="str">
        <f t="shared" si="86"/>
        <v>plays</v>
      </c>
      <c r="S921" s="7">
        <f t="shared" si="87"/>
        <v>43022.208333333328</v>
      </c>
      <c r="T921" s="7">
        <f t="shared" si="8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f t="shared" si="89"/>
        <v>37.945098039215686</v>
      </c>
      <c r="F922">
        <f t="shared" si="84"/>
        <v>182.56603773584905</v>
      </c>
      <c r="G922">
        <v>9676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5"/>
        <v>film &amp; video</v>
      </c>
      <c r="R922" t="str">
        <f t="shared" si="86"/>
        <v>animation</v>
      </c>
      <c r="S922" s="7">
        <f t="shared" si="87"/>
        <v>43503.25</v>
      </c>
      <c r="T922" s="7">
        <f t="shared" si="8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f t="shared" si="89"/>
        <v>31.842105263157894</v>
      </c>
      <c r="F923">
        <f t="shared" si="84"/>
        <v>0.75436408977556113</v>
      </c>
      <c r="G923">
        <v>1210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5"/>
        <v>technology</v>
      </c>
      <c r="R923" t="str">
        <f t="shared" si="86"/>
        <v>web</v>
      </c>
      <c r="S923" s="7">
        <f t="shared" si="87"/>
        <v>40951.25</v>
      </c>
      <c r="T923" s="7">
        <f t="shared" si="8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f t="shared" si="89"/>
        <v>40</v>
      </c>
      <c r="F924">
        <f t="shared" si="84"/>
        <v>175.95330739299609</v>
      </c>
      <c r="G924">
        <v>90440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5"/>
        <v>music</v>
      </c>
      <c r="R924" t="str">
        <f t="shared" si="86"/>
        <v>world music</v>
      </c>
      <c r="S924" s="7">
        <f t="shared" si="87"/>
        <v>43443.25</v>
      </c>
      <c r="T924" s="7">
        <f t="shared" si="8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f t="shared" si="89"/>
        <v>101.1</v>
      </c>
      <c r="F925">
        <f t="shared" si="84"/>
        <v>237.88235294117646</v>
      </c>
      <c r="G925">
        <v>4044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5"/>
        <v>theater</v>
      </c>
      <c r="R925" t="str">
        <f t="shared" si="86"/>
        <v>plays</v>
      </c>
      <c r="S925" s="7">
        <f t="shared" si="87"/>
        <v>40373.208333333336</v>
      </c>
      <c r="T925" s="7">
        <f t="shared" si="8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f t="shared" si="89"/>
        <v>84.006989951944078</v>
      </c>
      <c r="F926">
        <f t="shared" si="84"/>
        <v>488.05076142131981</v>
      </c>
      <c r="G926">
        <v>192292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5"/>
        <v>theater</v>
      </c>
      <c r="R926" t="str">
        <f t="shared" si="86"/>
        <v>plays</v>
      </c>
      <c r="S926" s="7">
        <f t="shared" si="87"/>
        <v>43769.208333333328</v>
      </c>
      <c r="T926" s="7">
        <f t="shared" si="8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f t="shared" si="89"/>
        <v>103.41538461538461</v>
      </c>
      <c r="F927">
        <f t="shared" si="84"/>
        <v>224.06666666666669</v>
      </c>
      <c r="G927">
        <v>6722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5"/>
        <v>theater</v>
      </c>
      <c r="R927" t="str">
        <f t="shared" si="86"/>
        <v>plays</v>
      </c>
      <c r="S927" s="7">
        <f t="shared" si="87"/>
        <v>43000.208333333328</v>
      </c>
      <c r="T927" s="7">
        <f t="shared" si="8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f t="shared" si="89"/>
        <v>105.13333333333334</v>
      </c>
      <c r="F928">
        <f t="shared" si="84"/>
        <v>18.126436781609197</v>
      </c>
      <c r="G928">
        <v>1577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5"/>
        <v>food</v>
      </c>
      <c r="R928" t="str">
        <f t="shared" si="86"/>
        <v>food trucks</v>
      </c>
      <c r="S928" s="7">
        <f t="shared" si="87"/>
        <v>42502.208333333328</v>
      </c>
      <c r="T928" s="7">
        <f t="shared" si="8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f t="shared" si="89"/>
        <v>89.21621621621621</v>
      </c>
      <c r="F929">
        <f t="shared" si="84"/>
        <v>45.847222222222221</v>
      </c>
      <c r="G929">
        <v>3301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5"/>
        <v>theater</v>
      </c>
      <c r="R929" t="str">
        <f t="shared" si="86"/>
        <v>plays</v>
      </c>
      <c r="S929" s="7">
        <f t="shared" si="87"/>
        <v>41102.208333333336</v>
      </c>
      <c r="T929" s="7">
        <f t="shared" si="8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f t="shared" si="89"/>
        <v>51.995234312946785</v>
      </c>
      <c r="F930">
        <f t="shared" si="84"/>
        <v>117.31541218637993</v>
      </c>
      <c r="G930">
        <v>196386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5"/>
        <v>technology</v>
      </c>
      <c r="R930" t="str">
        <f t="shared" si="86"/>
        <v>web</v>
      </c>
      <c r="S930" s="7">
        <f t="shared" si="87"/>
        <v>41637.25</v>
      </c>
      <c r="T930" s="7">
        <f t="shared" si="8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f t="shared" si="89"/>
        <v>64.956521739130437</v>
      </c>
      <c r="F931">
        <f t="shared" si="84"/>
        <v>217.30909090909088</v>
      </c>
      <c r="G931">
        <v>11952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5"/>
        <v>theater</v>
      </c>
      <c r="R931" t="str">
        <f t="shared" si="86"/>
        <v>plays</v>
      </c>
      <c r="S931" s="7">
        <f t="shared" si="87"/>
        <v>42858.208333333328</v>
      </c>
      <c r="T931" s="7">
        <f t="shared" si="8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f t="shared" si="89"/>
        <v>46.235294117647058</v>
      </c>
      <c r="F932">
        <f t="shared" si="84"/>
        <v>112.28571428571428</v>
      </c>
      <c r="G932">
        <v>3930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5"/>
        <v>theater</v>
      </c>
      <c r="R932" t="str">
        <f t="shared" si="86"/>
        <v>plays</v>
      </c>
      <c r="S932" s="7">
        <f t="shared" si="87"/>
        <v>42060.25</v>
      </c>
      <c r="T932" s="7">
        <f t="shared" si="8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f t="shared" si="89"/>
        <v>51.151785714285715</v>
      </c>
      <c r="F933">
        <f t="shared" si="84"/>
        <v>72.51898734177216</v>
      </c>
      <c r="G933">
        <v>5729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5"/>
        <v>theater</v>
      </c>
      <c r="R933" t="str">
        <f t="shared" si="86"/>
        <v>plays</v>
      </c>
      <c r="S933" s="7">
        <f t="shared" si="87"/>
        <v>41818.208333333336</v>
      </c>
      <c r="T933" s="7">
        <f t="shared" si="8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f t="shared" si="89"/>
        <v>33.909722222222221</v>
      </c>
      <c r="F934">
        <f t="shared" si="84"/>
        <v>212.30434782608697</v>
      </c>
      <c r="G934">
        <v>4883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5"/>
        <v>music</v>
      </c>
      <c r="R934" t="str">
        <f t="shared" si="86"/>
        <v>rock</v>
      </c>
      <c r="S934" s="7">
        <f t="shared" si="87"/>
        <v>41709.208333333336</v>
      </c>
      <c r="T934" s="7">
        <f t="shared" si="8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f t="shared" si="89"/>
        <v>92.016298633017882</v>
      </c>
      <c r="F935">
        <f t="shared" si="84"/>
        <v>239.74657534246577</v>
      </c>
      <c r="G935">
        <v>175015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5"/>
        <v>theater</v>
      </c>
      <c r="R935" t="str">
        <f t="shared" si="86"/>
        <v>plays</v>
      </c>
      <c r="S935" s="7">
        <f t="shared" si="87"/>
        <v>41372.208333333336</v>
      </c>
      <c r="T935" s="7">
        <f t="shared" si="8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f t="shared" si="89"/>
        <v>107.42857142857143</v>
      </c>
      <c r="F936">
        <f t="shared" si="84"/>
        <v>181.93548387096774</v>
      </c>
      <c r="G936">
        <v>11280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5"/>
        <v>theater</v>
      </c>
      <c r="R936" t="str">
        <f t="shared" si="86"/>
        <v>plays</v>
      </c>
      <c r="S936" s="7">
        <f t="shared" si="87"/>
        <v>42422.25</v>
      </c>
      <c r="T936" s="7">
        <f t="shared" si="8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f t="shared" si="89"/>
        <v>75.848484848484844</v>
      </c>
      <c r="F937">
        <f t="shared" si="84"/>
        <v>164.13114754098362</v>
      </c>
      <c r="G937">
        <v>10012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5"/>
        <v>theater</v>
      </c>
      <c r="R937" t="str">
        <f t="shared" si="86"/>
        <v>plays</v>
      </c>
      <c r="S937" s="7">
        <f t="shared" si="87"/>
        <v>42209.208333333328</v>
      </c>
      <c r="T937" s="7">
        <f t="shared" si="8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f t="shared" si="89"/>
        <v>80.476190476190482</v>
      </c>
      <c r="F938">
        <f t="shared" si="84"/>
        <v>1.6375968992248062</v>
      </c>
      <c r="G938">
        <v>1690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5"/>
        <v>theater</v>
      </c>
      <c r="R938" t="str">
        <f t="shared" si="86"/>
        <v>plays</v>
      </c>
      <c r="S938" s="7">
        <f t="shared" si="87"/>
        <v>43668.208333333328</v>
      </c>
      <c r="T938" s="7">
        <f t="shared" si="8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f t="shared" si="89"/>
        <v>86.978483606557376</v>
      </c>
      <c r="F939">
        <f t="shared" si="84"/>
        <v>49.64385964912281</v>
      </c>
      <c r="G939">
        <v>84891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5"/>
        <v>film &amp; video</v>
      </c>
      <c r="R939" t="str">
        <f t="shared" si="86"/>
        <v>documentary</v>
      </c>
      <c r="S939" s="7">
        <f t="shared" si="87"/>
        <v>42334.25</v>
      </c>
      <c r="T939" s="7">
        <f t="shared" si="8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f t="shared" si="89"/>
        <v>105.13541666666667</v>
      </c>
      <c r="F940">
        <f t="shared" si="84"/>
        <v>109.70652173913042</v>
      </c>
      <c r="G940">
        <v>10093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5"/>
        <v>publishing</v>
      </c>
      <c r="R940" t="str">
        <f t="shared" si="86"/>
        <v>fiction</v>
      </c>
      <c r="S940" s="7">
        <f t="shared" si="87"/>
        <v>43263.208333333328</v>
      </c>
      <c r="T940" s="7">
        <f t="shared" si="8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f t="shared" si="89"/>
        <v>57.298507462686565</v>
      </c>
      <c r="F941">
        <f t="shared" si="84"/>
        <v>49.217948717948715</v>
      </c>
      <c r="G941">
        <v>3839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5"/>
        <v>games</v>
      </c>
      <c r="R941" t="str">
        <f t="shared" si="86"/>
        <v>video games</v>
      </c>
      <c r="S941" s="7">
        <f t="shared" si="87"/>
        <v>40670.208333333336</v>
      </c>
      <c r="T941" s="7">
        <f t="shared" si="8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f t="shared" si="89"/>
        <v>93.348484848484844</v>
      </c>
      <c r="F942">
        <f t="shared" si="84"/>
        <v>62.232323232323225</v>
      </c>
      <c r="G942">
        <v>6161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5"/>
        <v>technology</v>
      </c>
      <c r="R942" t="str">
        <f t="shared" si="86"/>
        <v>web</v>
      </c>
      <c r="S942" s="7">
        <f t="shared" si="87"/>
        <v>41244.25</v>
      </c>
      <c r="T942" s="7">
        <f t="shared" si="8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f t="shared" si="89"/>
        <v>71.987179487179489</v>
      </c>
      <c r="F943">
        <f t="shared" si="84"/>
        <v>13.05813953488372</v>
      </c>
      <c r="G943">
        <v>5615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5"/>
        <v>theater</v>
      </c>
      <c r="R943" t="str">
        <f t="shared" si="86"/>
        <v>plays</v>
      </c>
      <c r="S943" s="7">
        <f t="shared" si="87"/>
        <v>40552.25</v>
      </c>
      <c r="T943" s="7">
        <f t="shared" si="8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f t="shared" si="89"/>
        <v>92.611940298507463</v>
      </c>
      <c r="F944">
        <f t="shared" si="84"/>
        <v>64.635416666666671</v>
      </c>
      <c r="G944">
        <v>6205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5"/>
        <v>theater</v>
      </c>
      <c r="R944" t="str">
        <f t="shared" si="86"/>
        <v>plays</v>
      </c>
      <c r="S944" s="7">
        <f t="shared" si="87"/>
        <v>40568.25</v>
      </c>
      <c r="T944" s="7">
        <f t="shared" si="8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f t="shared" si="89"/>
        <v>104.99122807017544</v>
      </c>
      <c r="F945">
        <f t="shared" si="84"/>
        <v>159.58666666666667</v>
      </c>
      <c r="G945">
        <v>11969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5"/>
        <v>food</v>
      </c>
      <c r="R945" t="str">
        <f t="shared" si="86"/>
        <v>food trucks</v>
      </c>
      <c r="S945" s="7">
        <f t="shared" si="87"/>
        <v>41906.208333333336</v>
      </c>
      <c r="T945" s="7">
        <f t="shared" si="8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f t="shared" si="89"/>
        <v>30.958174904942965</v>
      </c>
      <c r="F946">
        <f t="shared" si="84"/>
        <v>81.42</v>
      </c>
      <c r="G946">
        <v>8142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5"/>
        <v>photography</v>
      </c>
      <c r="R946" t="str">
        <f t="shared" si="86"/>
        <v>photography books</v>
      </c>
      <c r="S946" s="7">
        <f t="shared" si="87"/>
        <v>42776.25</v>
      </c>
      <c r="T946" s="7">
        <f t="shared" si="8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f t="shared" si="89"/>
        <v>33.001182732111175</v>
      </c>
      <c r="F947">
        <f t="shared" si="84"/>
        <v>32.444767441860463</v>
      </c>
      <c r="G947">
        <v>55805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5"/>
        <v>photography</v>
      </c>
      <c r="R947" t="str">
        <f t="shared" si="86"/>
        <v>photography books</v>
      </c>
      <c r="S947" s="7">
        <f t="shared" si="87"/>
        <v>41004.208333333336</v>
      </c>
      <c r="T947" s="7">
        <f t="shared" si="8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f t="shared" si="89"/>
        <v>84.187845303867405</v>
      </c>
      <c r="F948">
        <f t="shared" si="84"/>
        <v>9.9141184124918666</v>
      </c>
      <c r="G948">
        <v>15238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5"/>
        <v>theater</v>
      </c>
      <c r="R948" t="str">
        <f t="shared" si="86"/>
        <v>plays</v>
      </c>
      <c r="S948" s="7">
        <f t="shared" si="87"/>
        <v>40710.208333333336</v>
      </c>
      <c r="T948" s="7">
        <f t="shared" si="8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f t="shared" si="89"/>
        <v>73.92307692307692</v>
      </c>
      <c r="F949">
        <f t="shared" si="84"/>
        <v>26.694444444444443</v>
      </c>
      <c r="G949">
        <v>961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5"/>
        <v>theater</v>
      </c>
      <c r="R949" t="str">
        <f t="shared" si="86"/>
        <v>plays</v>
      </c>
      <c r="S949" s="7">
        <f t="shared" si="87"/>
        <v>41908.208333333336</v>
      </c>
      <c r="T949" s="7">
        <f t="shared" si="8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f t="shared" si="89"/>
        <v>36.987499999999997</v>
      </c>
      <c r="F950">
        <f t="shared" si="84"/>
        <v>62.957446808510639</v>
      </c>
      <c r="G950">
        <v>5918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5"/>
        <v>film &amp; video</v>
      </c>
      <c r="R950" t="str">
        <f t="shared" si="86"/>
        <v>documentary</v>
      </c>
      <c r="S950" s="7">
        <f t="shared" si="87"/>
        <v>41985.25</v>
      </c>
      <c r="T950" s="7">
        <f t="shared" si="8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f t="shared" si="89"/>
        <v>46.896551724137929</v>
      </c>
      <c r="F951">
        <f t="shared" si="84"/>
        <v>161.35593220338984</v>
      </c>
      <c r="G951">
        <v>9520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5"/>
        <v>technology</v>
      </c>
      <c r="R951" t="str">
        <f t="shared" si="86"/>
        <v>web</v>
      </c>
      <c r="S951" s="7">
        <f t="shared" si="87"/>
        <v>42112.208333333328</v>
      </c>
      <c r="T951" s="7">
        <f t="shared" si="8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f t="shared" si="89"/>
        <v>5</v>
      </c>
      <c r="F952">
        <f t="shared" si="84"/>
        <v>5</v>
      </c>
      <c r="G952"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5"/>
        <v>theater</v>
      </c>
      <c r="R952" t="str">
        <f t="shared" si="86"/>
        <v>plays</v>
      </c>
      <c r="S952" s="7">
        <f t="shared" si="87"/>
        <v>43571.208333333328</v>
      </c>
      <c r="T952" s="7">
        <f t="shared" si="8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f t="shared" si="89"/>
        <v>102.02437459910199</v>
      </c>
      <c r="F953">
        <f t="shared" si="84"/>
        <v>1096.9379310344827</v>
      </c>
      <c r="G953">
        <v>159056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5"/>
        <v>music</v>
      </c>
      <c r="R953" t="str">
        <f t="shared" si="86"/>
        <v>rock</v>
      </c>
      <c r="S953" s="7">
        <f t="shared" si="87"/>
        <v>42730.25</v>
      </c>
      <c r="T953" s="7">
        <f t="shared" si="8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f t="shared" si="89"/>
        <v>45.007502206531335</v>
      </c>
      <c r="F954">
        <f t="shared" si="84"/>
        <v>70.094158075601371</v>
      </c>
      <c r="G954">
        <v>101987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5"/>
        <v>film &amp; video</v>
      </c>
      <c r="R954" t="str">
        <f t="shared" si="86"/>
        <v>documentary</v>
      </c>
      <c r="S954" s="7">
        <f t="shared" si="87"/>
        <v>42591.208333333328</v>
      </c>
      <c r="T954" s="7">
        <f t="shared" si="8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f t="shared" si="89"/>
        <v>94.285714285714292</v>
      </c>
      <c r="F955">
        <f t="shared" si="84"/>
        <v>60</v>
      </c>
      <c r="G955">
        <v>1980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5"/>
        <v>film &amp; video</v>
      </c>
      <c r="R955" t="str">
        <f t="shared" si="86"/>
        <v>science fiction</v>
      </c>
      <c r="S955" s="7">
        <f t="shared" si="87"/>
        <v>42358.25</v>
      </c>
      <c r="T955" s="7">
        <f t="shared" si="8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f t="shared" si="89"/>
        <v>101.02325581395348</v>
      </c>
      <c r="F956">
        <f t="shared" si="84"/>
        <v>367.0985915492958</v>
      </c>
      <c r="G956">
        <v>156384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5"/>
        <v>technology</v>
      </c>
      <c r="R956" t="str">
        <f t="shared" si="86"/>
        <v>web</v>
      </c>
      <c r="S956" s="7">
        <f t="shared" si="87"/>
        <v>41174.208333333336</v>
      </c>
      <c r="T956" s="7">
        <f t="shared" si="8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f t="shared" si="89"/>
        <v>97.037499999999994</v>
      </c>
      <c r="F957">
        <f t="shared" si="84"/>
        <v>1109</v>
      </c>
      <c r="G957">
        <v>7763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5"/>
        <v>theater</v>
      </c>
      <c r="R957" t="str">
        <f t="shared" si="86"/>
        <v>plays</v>
      </c>
      <c r="S957" s="7">
        <f t="shared" si="87"/>
        <v>41238.25</v>
      </c>
      <c r="T957" s="7">
        <f t="shared" si="8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f t="shared" si="89"/>
        <v>43.00963855421687</v>
      </c>
      <c r="F958">
        <f t="shared" si="84"/>
        <v>19.028784648187631</v>
      </c>
      <c r="G958">
        <v>35698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5"/>
        <v>film &amp; video</v>
      </c>
      <c r="R958" t="str">
        <f t="shared" si="86"/>
        <v>science fiction</v>
      </c>
      <c r="S958" s="7">
        <f t="shared" si="87"/>
        <v>42360.25</v>
      </c>
      <c r="T958" s="7">
        <f t="shared" si="8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f t="shared" si="89"/>
        <v>94.916030534351151</v>
      </c>
      <c r="F959">
        <f t="shared" si="84"/>
        <v>126.87755102040816</v>
      </c>
      <c r="G959">
        <v>12434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5"/>
        <v>theater</v>
      </c>
      <c r="R959" t="str">
        <f t="shared" si="86"/>
        <v>plays</v>
      </c>
      <c r="S959" s="7">
        <f t="shared" si="87"/>
        <v>40955.25</v>
      </c>
      <c r="T959" s="7">
        <f t="shared" si="8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f t="shared" si="89"/>
        <v>72.151785714285708</v>
      </c>
      <c r="F960">
        <f t="shared" si="84"/>
        <v>734.63636363636363</v>
      </c>
      <c r="G960">
        <v>8081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5"/>
        <v>film &amp; video</v>
      </c>
      <c r="R960" t="str">
        <f t="shared" si="86"/>
        <v>animation</v>
      </c>
      <c r="S960" s="7">
        <f t="shared" si="87"/>
        <v>40350.208333333336</v>
      </c>
      <c r="T960" s="7">
        <f t="shared" si="8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f t="shared" si="89"/>
        <v>51.007692307692309</v>
      </c>
      <c r="F961">
        <f t="shared" si="84"/>
        <v>4.5731034482758623</v>
      </c>
      <c r="G961">
        <v>6631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5"/>
        <v>publishing</v>
      </c>
      <c r="R961" t="str">
        <f t="shared" si="86"/>
        <v>translations</v>
      </c>
      <c r="S961" s="7">
        <f t="shared" si="87"/>
        <v>40357.208333333336</v>
      </c>
      <c r="T961" s="7">
        <f t="shared" si="8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f t="shared" si="89"/>
        <v>85.054545454545448</v>
      </c>
      <c r="F962">
        <f t="shared" si="84"/>
        <v>85.054545454545448</v>
      </c>
      <c r="G962">
        <v>4678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5"/>
        <v>technology</v>
      </c>
      <c r="R962" t="str">
        <f t="shared" si="86"/>
        <v>web</v>
      </c>
      <c r="S962" s="7">
        <f t="shared" si="87"/>
        <v>42408.25</v>
      </c>
      <c r="T962" s="7">
        <f t="shared" si="8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f t="shared" si="89"/>
        <v>43.87096774193548</v>
      </c>
      <c r="F963">
        <f t="shared" ref="F963:F1001" si="90">G963/D963*100</f>
        <v>119.29824561403508</v>
      </c>
      <c r="G963">
        <v>6800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1">LEFT(P963, FIND("/", P963) - 1)</f>
        <v>publishing</v>
      </c>
      <c r="R963" t="str">
        <f t="shared" ref="R963:R1001" si="92">MID(P963, FIND("/", P963) + 1, LEN(P963) - FIND("/", P963))</f>
        <v>translations</v>
      </c>
      <c r="S963" s="7">
        <f t="shared" ref="S963:S1001" si="93">DATE(1970,1,1) + L963/86400</f>
        <v>40591.25</v>
      </c>
      <c r="T963" s="7">
        <f t="shared" ref="T963:T1001" si="94">DATE(1970,1,1) + M963/86400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f t="shared" ref="E964:E1001" si="95">AVERAGE(G964/I964)</f>
        <v>40.063909774436091</v>
      </c>
      <c r="F964">
        <f t="shared" si="90"/>
        <v>296.02777777777777</v>
      </c>
      <c r="G964">
        <v>10657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1"/>
        <v>food</v>
      </c>
      <c r="R964" t="str">
        <f t="shared" si="92"/>
        <v>food trucks</v>
      </c>
      <c r="S964" s="7">
        <f t="shared" si="93"/>
        <v>41592.25</v>
      </c>
      <c r="T964" s="7">
        <f t="shared" si="94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f t="shared" si="95"/>
        <v>43.833333333333336</v>
      </c>
      <c r="F965">
        <f t="shared" si="90"/>
        <v>84.694915254237287</v>
      </c>
      <c r="G965">
        <v>4997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1"/>
        <v>photography</v>
      </c>
      <c r="R965" t="str">
        <f t="shared" si="92"/>
        <v>photography books</v>
      </c>
      <c r="S965" s="7">
        <f t="shared" si="93"/>
        <v>40607.25</v>
      </c>
      <c r="T965" s="7">
        <f t="shared" si="94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f t="shared" si="95"/>
        <v>84.92903225806451</v>
      </c>
      <c r="F966">
        <f t="shared" si="90"/>
        <v>355.7837837837838</v>
      </c>
      <c r="G966">
        <v>13164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1"/>
        <v>theater</v>
      </c>
      <c r="R966" t="str">
        <f t="shared" si="92"/>
        <v>plays</v>
      </c>
      <c r="S966" s="7">
        <f t="shared" si="93"/>
        <v>42135.208333333328</v>
      </c>
      <c r="T966" s="7">
        <f t="shared" si="94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f t="shared" si="95"/>
        <v>41.067632850241544</v>
      </c>
      <c r="F967">
        <f t="shared" si="90"/>
        <v>386.40909090909093</v>
      </c>
      <c r="G967">
        <v>8501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1"/>
        <v>music</v>
      </c>
      <c r="R967" t="str">
        <f t="shared" si="92"/>
        <v>rock</v>
      </c>
      <c r="S967" s="7">
        <f t="shared" si="93"/>
        <v>40203.25</v>
      </c>
      <c r="T967" s="7">
        <f t="shared" si="94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f t="shared" si="95"/>
        <v>54.971428571428568</v>
      </c>
      <c r="F968">
        <f t="shared" si="90"/>
        <v>792.23529411764707</v>
      </c>
      <c r="G968">
        <v>13468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1"/>
        <v>theater</v>
      </c>
      <c r="R968" t="str">
        <f t="shared" si="92"/>
        <v>plays</v>
      </c>
      <c r="S968" s="7">
        <f t="shared" si="93"/>
        <v>42901.208333333328</v>
      </c>
      <c r="T968" s="7">
        <f t="shared" si="94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f t="shared" si="95"/>
        <v>77.010807374443743</v>
      </c>
      <c r="F969">
        <f t="shared" si="90"/>
        <v>137.03393665158373</v>
      </c>
      <c r="G969">
        <v>121138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1"/>
        <v>music</v>
      </c>
      <c r="R969" t="str">
        <f t="shared" si="92"/>
        <v>world music</v>
      </c>
      <c r="S969" s="7">
        <f t="shared" si="93"/>
        <v>41005.208333333336</v>
      </c>
      <c r="T969" s="7">
        <f t="shared" si="94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f t="shared" si="95"/>
        <v>71.201754385964918</v>
      </c>
      <c r="F970">
        <f t="shared" si="90"/>
        <v>338.20833333333337</v>
      </c>
      <c r="G970">
        <v>8117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1"/>
        <v>food</v>
      </c>
      <c r="R970" t="str">
        <f t="shared" si="92"/>
        <v>food trucks</v>
      </c>
      <c r="S970" s="7">
        <f t="shared" si="93"/>
        <v>40544.25</v>
      </c>
      <c r="T970" s="7">
        <f t="shared" si="94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f t="shared" si="95"/>
        <v>91.935483870967744</v>
      </c>
      <c r="F971">
        <f t="shared" si="90"/>
        <v>108.22784810126582</v>
      </c>
      <c r="G971">
        <v>8550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1"/>
        <v>theater</v>
      </c>
      <c r="R971" t="str">
        <f t="shared" si="92"/>
        <v>plays</v>
      </c>
      <c r="S971" s="7">
        <f t="shared" si="93"/>
        <v>43821.25</v>
      </c>
      <c r="T971" s="7">
        <f t="shared" si="94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f t="shared" si="95"/>
        <v>97.069023569023571</v>
      </c>
      <c r="F972">
        <f t="shared" si="90"/>
        <v>60.757639620653315</v>
      </c>
      <c r="G972">
        <v>57659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1"/>
        <v>theater</v>
      </c>
      <c r="R972" t="str">
        <f t="shared" si="92"/>
        <v>plays</v>
      </c>
      <c r="S972" s="7">
        <f t="shared" si="93"/>
        <v>40672.208333333336</v>
      </c>
      <c r="T972" s="7">
        <f t="shared" si="94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f t="shared" si="95"/>
        <v>58.916666666666664</v>
      </c>
      <c r="F973">
        <f t="shared" si="90"/>
        <v>27.725490196078432</v>
      </c>
      <c r="G973">
        <v>1414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1"/>
        <v>film &amp; video</v>
      </c>
      <c r="R973" t="str">
        <f t="shared" si="92"/>
        <v>television</v>
      </c>
      <c r="S973" s="7">
        <f t="shared" si="93"/>
        <v>41555.208333333336</v>
      </c>
      <c r="T973" s="7">
        <f t="shared" si="94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f t="shared" si="95"/>
        <v>58.015466983938133</v>
      </c>
      <c r="F974">
        <f t="shared" si="90"/>
        <v>228.3934426229508</v>
      </c>
      <c r="G974">
        <v>97524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1"/>
        <v>technology</v>
      </c>
      <c r="R974" t="str">
        <f t="shared" si="92"/>
        <v>web</v>
      </c>
      <c r="S974" s="7">
        <f t="shared" si="93"/>
        <v>41792.208333333336</v>
      </c>
      <c r="T974" s="7">
        <f t="shared" si="94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f t="shared" si="95"/>
        <v>103.87301587301587</v>
      </c>
      <c r="F975">
        <f t="shared" si="90"/>
        <v>21.615194054500414</v>
      </c>
      <c r="G975">
        <v>26176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1"/>
        <v>theater</v>
      </c>
      <c r="R975" t="str">
        <f t="shared" si="92"/>
        <v>plays</v>
      </c>
      <c r="S975" s="7">
        <f t="shared" si="93"/>
        <v>40522.25</v>
      </c>
      <c r="T975" s="7">
        <f t="shared" si="94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f t="shared" si="95"/>
        <v>93.46875</v>
      </c>
      <c r="F976">
        <f t="shared" si="90"/>
        <v>373.875</v>
      </c>
      <c r="G976">
        <v>2991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1"/>
        <v>music</v>
      </c>
      <c r="R976" t="str">
        <f t="shared" si="92"/>
        <v>indie rock</v>
      </c>
      <c r="S976" s="7">
        <f t="shared" si="93"/>
        <v>41412.208333333336</v>
      </c>
      <c r="T976" s="7">
        <f t="shared" si="94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f t="shared" si="95"/>
        <v>61.970370370370368</v>
      </c>
      <c r="F977">
        <f t="shared" si="90"/>
        <v>154.92592592592592</v>
      </c>
      <c r="G977">
        <v>8366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1"/>
        <v>theater</v>
      </c>
      <c r="R977" t="str">
        <f t="shared" si="92"/>
        <v>plays</v>
      </c>
      <c r="S977" s="7">
        <f t="shared" si="93"/>
        <v>42337.25</v>
      </c>
      <c r="T977" s="7">
        <f t="shared" si="94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f t="shared" si="95"/>
        <v>92.042857142857144</v>
      </c>
      <c r="F978">
        <f t="shared" si="90"/>
        <v>322.14999999999998</v>
      </c>
      <c r="G978">
        <v>12886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1"/>
        <v>theater</v>
      </c>
      <c r="R978" t="str">
        <f t="shared" si="92"/>
        <v>plays</v>
      </c>
      <c r="S978" s="7">
        <f t="shared" si="93"/>
        <v>40571.25</v>
      </c>
      <c r="T978" s="7">
        <f t="shared" si="94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f t="shared" si="95"/>
        <v>77.268656716417908</v>
      </c>
      <c r="F979">
        <f t="shared" si="90"/>
        <v>73.957142857142856</v>
      </c>
      <c r="G979">
        <v>5177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1"/>
        <v>food</v>
      </c>
      <c r="R979" t="str">
        <f t="shared" si="92"/>
        <v>food trucks</v>
      </c>
      <c r="S979" s="7">
        <f t="shared" si="93"/>
        <v>43138.25</v>
      </c>
      <c r="T979" s="7">
        <f t="shared" si="94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f t="shared" si="95"/>
        <v>93.923913043478265</v>
      </c>
      <c r="F980">
        <f t="shared" si="90"/>
        <v>864.1</v>
      </c>
      <c r="G980">
        <v>8641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1"/>
        <v>games</v>
      </c>
      <c r="R980" t="str">
        <f t="shared" si="92"/>
        <v>video games</v>
      </c>
      <c r="S980" s="7">
        <f t="shared" si="93"/>
        <v>42686.25</v>
      </c>
      <c r="T980" s="7">
        <f t="shared" si="94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f t="shared" si="95"/>
        <v>84.969458128078813</v>
      </c>
      <c r="F981">
        <f t="shared" si="90"/>
        <v>143.26245847176079</v>
      </c>
      <c r="G981">
        <v>86244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1"/>
        <v>theater</v>
      </c>
      <c r="R981" t="str">
        <f t="shared" si="92"/>
        <v>plays</v>
      </c>
      <c r="S981" s="7">
        <f t="shared" si="93"/>
        <v>42078.208333333328</v>
      </c>
      <c r="T981" s="7">
        <f t="shared" si="94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f t="shared" si="95"/>
        <v>105.97035040431267</v>
      </c>
      <c r="F982">
        <f t="shared" si="90"/>
        <v>40.281762295081968</v>
      </c>
      <c r="G982">
        <v>78630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1"/>
        <v>publishing</v>
      </c>
      <c r="R982" t="str">
        <f t="shared" si="92"/>
        <v>nonfiction</v>
      </c>
      <c r="S982" s="7">
        <f t="shared" si="93"/>
        <v>42307.208333333328</v>
      </c>
      <c r="T982" s="7">
        <f t="shared" si="94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f t="shared" si="95"/>
        <v>36.969040247678016</v>
      </c>
      <c r="F983">
        <f t="shared" si="90"/>
        <v>178.22388059701493</v>
      </c>
      <c r="G983">
        <v>11941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1"/>
        <v>technology</v>
      </c>
      <c r="R983" t="str">
        <f t="shared" si="92"/>
        <v>web</v>
      </c>
      <c r="S983" s="7">
        <f t="shared" si="93"/>
        <v>43094.25</v>
      </c>
      <c r="T983" s="7">
        <f t="shared" si="94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f t="shared" si="95"/>
        <v>81.533333333333331</v>
      </c>
      <c r="F984">
        <f t="shared" si="90"/>
        <v>84.930555555555557</v>
      </c>
      <c r="G984">
        <v>6115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1"/>
        <v>film &amp; video</v>
      </c>
      <c r="R984" t="str">
        <f t="shared" si="92"/>
        <v>documentary</v>
      </c>
      <c r="S984" s="7">
        <f t="shared" si="93"/>
        <v>40743.208333333336</v>
      </c>
      <c r="T984" s="7">
        <f t="shared" si="94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f t="shared" si="95"/>
        <v>80.999140154772135</v>
      </c>
      <c r="F985">
        <f t="shared" si="90"/>
        <v>145.93648334624322</v>
      </c>
      <c r="G985">
        <v>188404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1"/>
        <v>film &amp; video</v>
      </c>
      <c r="R985" t="str">
        <f t="shared" si="92"/>
        <v>documentary</v>
      </c>
      <c r="S985" s="7">
        <f t="shared" si="93"/>
        <v>43681.208333333328</v>
      </c>
      <c r="T985" s="7">
        <f t="shared" si="94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f t="shared" si="95"/>
        <v>26.010498687664043</v>
      </c>
      <c r="F986">
        <f t="shared" si="90"/>
        <v>152.46153846153848</v>
      </c>
      <c r="G986">
        <v>9910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1"/>
        <v>theater</v>
      </c>
      <c r="R986" t="str">
        <f t="shared" si="92"/>
        <v>plays</v>
      </c>
      <c r="S986" s="7">
        <f t="shared" si="93"/>
        <v>43716.208333333328</v>
      </c>
      <c r="T986" s="7">
        <f t="shared" si="94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f t="shared" si="95"/>
        <v>25.998410896708286</v>
      </c>
      <c r="F987">
        <f t="shared" si="90"/>
        <v>67.129542790152414</v>
      </c>
      <c r="G987">
        <v>114523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1"/>
        <v>music</v>
      </c>
      <c r="R987" t="str">
        <f t="shared" si="92"/>
        <v>rock</v>
      </c>
      <c r="S987" s="7">
        <f t="shared" si="93"/>
        <v>41614.25</v>
      </c>
      <c r="T987" s="7">
        <f t="shared" si="94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f t="shared" si="95"/>
        <v>34.173913043478258</v>
      </c>
      <c r="F988">
        <f t="shared" si="90"/>
        <v>40.307692307692307</v>
      </c>
      <c r="G988">
        <v>3144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1"/>
        <v>music</v>
      </c>
      <c r="R988" t="str">
        <f t="shared" si="92"/>
        <v>rock</v>
      </c>
      <c r="S988" s="7">
        <f t="shared" si="93"/>
        <v>40638.208333333336</v>
      </c>
      <c r="T988" s="7">
        <f t="shared" si="94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f t="shared" si="95"/>
        <v>28.002083333333335</v>
      </c>
      <c r="F989">
        <f t="shared" si="90"/>
        <v>216.79032258064518</v>
      </c>
      <c r="G989">
        <v>13441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1"/>
        <v>film &amp; video</v>
      </c>
      <c r="R989" t="str">
        <f t="shared" si="92"/>
        <v>documentary</v>
      </c>
      <c r="S989" s="7">
        <f t="shared" si="93"/>
        <v>42852.208333333328</v>
      </c>
      <c r="T989" s="7">
        <f t="shared" si="94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f t="shared" si="95"/>
        <v>76.546875</v>
      </c>
      <c r="F990">
        <f t="shared" si="90"/>
        <v>52.117021276595743</v>
      </c>
      <c r="G990">
        <v>4899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1"/>
        <v>publishing</v>
      </c>
      <c r="R990" t="str">
        <f t="shared" si="92"/>
        <v>radio &amp; podcasts</v>
      </c>
      <c r="S990" s="7">
        <f t="shared" si="93"/>
        <v>42686.25</v>
      </c>
      <c r="T990" s="7">
        <f t="shared" si="94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f t="shared" si="95"/>
        <v>53.053097345132741</v>
      </c>
      <c r="F991">
        <f t="shared" si="90"/>
        <v>499.58333333333337</v>
      </c>
      <c r="G991">
        <v>11990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1"/>
        <v>publishing</v>
      </c>
      <c r="R991" t="str">
        <f t="shared" si="92"/>
        <v>translations</v>
      </c>
      <c r="S991" s="7">
        <f t="shared" si="93"/>
        <v>43571.208333333328</v>
      </c>
      <c r="T991" s="7">
        <f t="shared" si="94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f t="shared" si="95"/>
        <v>106.859375</v>
      </c>
      <c r="F992">
        <f t="shared" si="90"/>
        <v>87.679487179487182</v>
      </c>
      <c r="G992">
        <v>6839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1"/>
        <v>film &amp; video</v>
      </c>
      <c r="R992" t="str">
        <f t="shared" si="92"/>
        <v>drama</v>
      </c>
      <c r="S992" s="7">
        <f t="shared" si="93"/>
        <v>42432.25</v>
      </c>
      <c r="T992" s="7">
        <f t="shared" si="94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f t="shared" si="95"/>
        <v>46.020746887966808</v>
      </c>
      <c r="F993">
        <f t="shared" si="90"/>
        <v>113.17346938775511</v>
      </c>
      <c r="G993">
        <v>11091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1"/>
        <v>music</v>
      </c>
      <c r="R993" t="str">
        <f t="shared" si="92"/>
        <v>rock</v>
      </c>
      <c r="S993" s="7">
        <f t="shared" si="93"/>
        <v>41907.208333333336</v>
      </c>
      <c r="T993" s="7">
        <f t="shared" si="94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f t="shared" si="95"/>
        <v>100.17424242424242</v>
      </c>
      <c r="F994">
        <f t="shared" si="90"/>
        <v>426.54838709677421</v>
      </c>
      <c r="G994">
        <v>13223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1"/>
        <v>film &amp; video</v>
      </c>
      <c r="R994" t="str">
        <f t="shared" si="92"/>
        <v>drama</v>
      </c>
      <c r="S994" s="7">
        <f t="shared" si="93"/>
        <v>43227.208333333328</v>
      </c>
      <c r="T994" s="7">
        <f t="shared" si="94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f t="shared" si="95"/>
        <v>101.44</v>
      </c>
      <c r="F995">
        <f t="shared" si="90"/>
        <v>77.632653061224488</v>
      </c>
      <c r="G995">
        <v>7608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1"/>
        <v>photography</v>
      </c>
      <c r="R995" t="str">
        <f t="shared" si="92"/>
        <v>photography books</v>
      </c>
      <c r="S995" s="7">
        <f t="shared" si="93"/>
        <v>42362.25</v>
      </c>
      <c r="T995" s="7">
        <f t="shared" si="94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f t="shared" si="95"/>
        <v>87.972684085510693</v>
      </c>
      <c r="F996">
        <f t="shared" si="90"/>
        <v>52.496810772501767</v>
      </c>
      <c r="G996">
        <v>74073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1"/>
        <v>publishing</v>
      </c>
      <c r="R996" t="str">
        <f t="shared" si="92"/>
        <v>translations</v>
      </c>
      <c r="S996" s="7">
        <f t="shared" si="93"/>
        <v>41929.208333333336</v>
      </c>
      <c r="T996" s="7">
        <f t="shared" si="94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f t="shared" si="95"/>
        <v>74.995594713656388</v>
      </c>
      <c r="F997">
        <f t="shared" si="90"/>
        <v>157.46762589928059</v>
      </c>
      <c r="G997">
        <v>153216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1"/>
        <v>food</v>
      </c>
      <c r="R997" t="str">
        <f t="shared" si="92"/>
        <v>food trucks</v>
      </c>
      <c r="S997" s="7">
        <f t="shared" si="93"/>
        <v>43408.208333333328</v>
      </c>
      <c r="T997" s="7">
        <f t="shared" si="94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f t="shared" si="95"/>
        <v>42.982142857142854</v>
      </c>
      <c r="F998">
        <f t="shared" si="90"/>
        <v>72.939393939393938</v>
      </c>
      <c r="G998">
        <v>4814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1"/>
        <v>theater</v>
      </c>
      <c r="R998" t="str">
        <f t="shared" si="92"/>
        <v>plays</v>
      </c>
      <c r="S998" s="7">
        <f t="shared" si="93"/>
        <v>41276.25</v>
      </c>
      <c r="T998" s="7">
        <f t="shared" si="94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f t="shared" si="95"/>
        <v>33.115107913669064</v>
      </c>
      <c r="F999">
        <f t="shared" si="90"/>
        <v>60.565789473684205</v>
      </c>
      <c r="G999">
        <v>4603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1"/>
        <v>theater</v>
      </c>
      <c r="R999" t="str">
        <f t="shared" si="92"/>
        <v>plays</v>
      </c>
      <c r="S999" s="7">
        <f t="shared" si="93"/>
        <v>41659.25</v>
      </c>
      <c r="T999" s="7">
        <f t="shared" si="94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f t="shared" si="95"/>
        <v>101.13101604278074</v>
      </c>
      <c r="F1000">
        <f t="shared" si="90"/>
        <v>56.791291291291287</v>
      </c>
      <c r="G1000">
        <v>37823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1"/>
        <v>music</v>
      </c>
      <c r="R1000" t="str">
        <f t="shared" si="92"/>
        <v>indie rock</v>
      </c>
      <c r="S1000" s="7">
        <f t="shared" si="93"/>
        <v>40220.25</v>
      </c>
      <c r="T1000" s="7">
        <f t="shared" si="94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f t="shared" si="95"/>
        <v>55.98841354723708</v>
      </c>
      <c r="F1001">
        <f t="shared" si="90"/>
        <v>56.542754275427541</v>
      </c>
      <c r="G1001">
        <v>62819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1"/>
        <v>food</v>
      </c>
      <c r="R1001" t="str">
        <f t="shared" si="92"/>
        <v>food trucks</v>
      </c>
      <c r="S1001" s="7">
        <f t="shared" si="93"/>
        <v>42550.208333333328</v>
      </c>
      <c r="T1001" s="7">
        <f t="shared" si="94"/>
        <v>42557.208333333328</v>
      </c>
    </row>
  </sheetData>
  <conditionalFormatting sqref="H1:H1001">
    <cfRule type="containsText" dxfId="3" priority="2" operator="containsText" text="canceled">
      <formula>NOT(ISERROR(SEARCH("canceled",H1)))</formula>
    </cfRule>
    <cfRule type="containsText" dxfId="2" priority="3" operator="containsText" text="live">
      <formula>NOT(ISERROR(SEARCH("live",H1)))</formula>
    </cfRule>
    <cfRule type="containsText" dxfId="1" priority="4" operator="containsText" text="successful">
      <formula>NOT(ISERROR(SEARCH("successful",H1)))</formula>
    </cfRule>
    <cfRule type="containsText" dxfId="0" priority="5" operator="containsText" text="failed">
      <formula>NOT(ISERROR(SEARCH("failed",H1)))</formula>
    </cfRule>
  </conditionalFormatting>
  <conditionalFormatting sqref="F1:F1001">
    <cfRule type="colorScale" priority="1">
      <colorScale>
        <cfvo type="num" val="0"/>
        <cfvo type="num" val="50"/>
        <cfvo type="num" val="200"/>
        <color rgb="FFC00000"/>
        <color rgb="FF00B050"/>
        <color theme="4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2F4B-788D-5742-B2CD-8045F362DDAC}">
  <dimension ref="A1:F14"/>
  <sheetViews>
    <sheetView workbookViewId="0">
      <selection activeCell="C4" sqref="C4:C14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1" spans="1:6" x14ac:dyDescent="0.2">
      <c r="A1" s="4" t="s">
        <v>6</v>
      </c>
      <c r="B1" t="s">
        <v>2047</v>
      </c>
    </row>
    <row r="3" spans="1:6" x14ac:dyDescent="0.2">
      <c r="A3" s="4" t="s">
        <v>2035</v>
      </c>
      <c r="B3" s="4" t="s">
        <v>2033</v>
      </c>
    </row>
    <row r="4" spans="1:6" x14ac:dyDescent="0.2">
      <c r="A4" s="4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6" t="s">
        <v>2038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">
      <c r="A6" s="6" t="s">
        <v>2039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">
      <c r="A7" s="6" t="s">
        <v>2040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">
      <c r="A8" s="6" t="s">
        <v>2041</v>
      </c>
      <c r="B8" s="5"/>
      <c r="C8" s="5"/>
      <c r="D8" s="5"/>
      <c r="E8" s="5">
        <v>4</v>
      </c>
      <c r="F8" s="5">
        <v>4</v>
      </c>
    </row>
    <row r="9" spans="1:6" x14ac:dyDescent="0.2">
      <c r="A9" s="6" t="s">
        <v>2042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">
      <c r="A10" s="6" t="s">
        <v>2043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">
      <c r="A11" s="6" t="s">
        <v>2044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">
      <c r="A12" s="6" t="s">
        <v>2045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">
      <c r="A13" s="6" t="s">
        <v>2046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">
      <c r="A14" s="6" t="s">
        <v>2034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EBC5-C23E-EC41-BE33-6BCBE281E356}">
  <dimension ref="A1:F30"/>
  <sheetViews>
    <sheetView workbookViewId="0">
      <selection activeCell="E19" sqref="E19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2047</v>
      </c>
    </row>
    <row r="2" spans="1:6" x14ac:dyDescent="0.2">
      <c r="A2" s="4" t="s">
        <v>2031</v>
      </c>
      <c r="B2" t="s">
        <v>2047</v>
      </c>
    </row>
    <row r="4" spans="1:6" x14ac:dyDescent="0.2">
      <c r="A4" s="4" t="s">
        <v>2035</v>
      </c>
      <c r="B4" s="4" t="s">
        <v>2033</v>
      </c>
    </row>
    <row r="5" spans="1:6" x14ac:dyDescent="0.2">
      <c r="A5" s="4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6" t="s">
        <v>2048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">
      <c r="A7" s="6" t="s">
        <v>2049</v>
      </c>
      <c r="B7" s="5"/>
      <c r="C7" s="5"/>
      <c r="D7" s="5"/>
      <c r="E7" s="5">
        <v>4</v>
      </c>
      <c r="F7" s="5">
        <v>4</v>
      </c>
    </row>
    <row r="8" spans="1:6" x14ac:dyDescent="0.2">
      <c r="A8" s="6" t="s">
        <v>2050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">
      <c r="A9" s="6" t="s">
        <v>2051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">
      <c r="A10" s="6" t="s">
        <v>2052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2">
      <c r="A11" s="6" t="s">
        <v>2053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2">
      <c r="A12" s="6" t="s">
        <v>2054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2">
      <c r="A13" s="6" t="s">
        <v>2055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2">
      <c r="A14" s="6" t="s">
        <v>2056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2">
      <c r="A15" s="6" t="s">
        <v>2057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2">
      <c r="A16" s="6" t="s">
        <v>2058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2">
      <c r="A17" s="6" t="s">
        <v>2059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">
      <c r="A18" s="6" t="s">
        <v>2060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">
      <c r="A19" s="6" t="s">
        <v>2061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">
      <c r="A20" s="6" t="s">
        <v>2062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2">
      <c r="A21" s="6" t="s">
        <v>2063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2">
      <c r="A22" s="6" t="s">
        <v>2064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2">
      <c r="A23" s="6" t="s">
        <v>2065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">
      <c r="A24" s="6" t="s">
        <v>2066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2">
      <c r="A25" s="6" t="s">
        <v>2067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2">
      <c r="A26" s="6" t="s">
        <v>2068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">
      <c r="A27" s="6" t="s">
        <v>2069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2">
      <c r="A28" s="6" t="s">
        <v>2070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">
      <c r="A29" s="6" t="s">
        <v>2071</v>
      </c>
      <c r="B29" s="5"/>
      <c r="C29" s="5"/>
      <c r="D29" s="5"/>
      <c r="E29" s="5">
        <v>3</v>
      </c>
      <c r="F29" s="5">
        <v>3</v>
      </c>
    </row>
    <row r="30" spans="1:6" x14ac:dyDescent="0.2">
      <c r="A30" s="6" t="s">
        <v>2034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02D1-4F85-4A4E-8142-023B27334C94}">
  <dimension ref="A1:F18"/>
  <sheetViews>
    <sheetView workbookViewId="0">
      <selection activeCell="E12" sqref="E12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2031</v>
      </c>
      <c r="B1" t="s">
        <v>2047</v>
      </c>
    </row>
    <row r="2" spans="1:6" x14ac:dyDescent="0.2">
      <c r="A2" s="4" t="s">
        <v>2086</v>
      </c>
      <c r="B2" t="s">
        <v>2036</v>
      </c>
    </row>
    <row r="4" spans="1:6" x14ac:dyDescent="0.2">
      <c r="A4" s="4" t="s">
        <v>2035</v>
      </c>
      <c r="B4" s="4" t="s">
        <v>2033</v>
      </c>
    </row>
    <row r="5" spans="1:6" x14ac:dyDescent="0.2">
      <c r="A5" s="4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6" t="s">
        <v>2074</v>
      </c>
      <c r="B6" s="5">
        <v>6</v>
      </c>
      <c r="C6" s="5">
        <v>36</v>
      </c>
      <c r="D6" s="5">
        <v>1</v>
      </c>
      <c r="E6" s="5">
        <v>49</v>
      </c>
      <c r="F6" s="5">
        <v>92</v>
      </c>
    </row>
    <row r="7" spans="1:6" x14ac:dyDescent="0.2">
      <c r="A7" s="6" t="s">
        <v>2075</v>
      </c>
      <c r="B7" s="5">
        <v>7</v>
      </c>
      <c r="C7" s="5">
        <v>28</v>
      </c>
      <c r="D7" s="5"/>
      <c r="E7" s="5">
        <v>44</v>
      </c>
      <c r="F7" s="5">
        <v>79</v>
      </c>
    </row>
    <row r="8" spans="1:6" x14ac:dyDescent="0.2">
      <c r="A8" s="6" t="s">
        <v>2076</v>
      </c>
      <c r="B8" s="5">
        <v>4</v>
      </c>
      <c r="C8" s="5">
        <v>33</v>
      </c>
      <c r="D8" s="5"/>
      <c r="E8" s="5">
        <v>49</v>
      </c>
      <c r="F8" s="5">
        <v>86</v>
      </c>
    </row>
    <row r="9" spans="1:6" x14ac:dyDescent="0.2">
      <c r="A9" s="6" t="s">
        <v>2077</v>
      </c>
      <c r="B9" s="5">
        <v>1</v>
      </c>
      <c r="C9" s="5">
        <v>30</v>
      </c>
      <c r="D9" s="5">
        <v>1</v>
      </c>
      <c r="E9" s="5">
        <v>46</v>
      </c>
      <c r="F9" s="5">
        <v>78</v>
      </c>
    </row>
    <row r="10" spans="1:6" x14ac:dyDescent="0.2">
      <c r="A10" s="6" t="s">
        <v>2078</v>
      </c>
      <c r="B10" s="5">
        <v>3</v>
      </c>
      <c r="C10" s="5">
        <v>35</v>
      </c>
      <c r="D10" s="5">
        <v>2</v>
      </c>
      <c r="E10" s="5">
        <v>46</v>
      </c>
      <c r="F10" s="5">
        <v>86</v>
      </c>
    </row>
    <row r="11" spans="1:6" x14ac:dyDescent="0.2">
      <c r="A11" s="6" t="s">
        <v>2079</v>
      </c>
      <c r="B11" s="5">
        <v>3</v>
      </c>
      <c r="C11" s="5">
        <v>28</v>
      </c>
      <c r="D11" s="5">
        <v>1</v>
      </c>
      <c r="E11" s="5">
        <v>55</v>
      </c>
      <c r="F11" s="5">
        <v>87</v>
      </c>
    </row>
    <row r="12" spans="1:6" x14ac:dyDescent="0.2">
      <c r="A12" s="6" t="s">
        <v>2080</v>
      </c>
      <c r="B12" s="5">
        <v>4</v>
      </c>
      <c r="C12" s="5">
        <v>31</v>
      </c>
      <c r="D12" s="5">
        <v>1</v>
      </c>
      <c r="E12" s="5">
        <v>58</v>
      </c>
      <c r="F12" s="5">
        <v>94</v>
      </c>
    </row>
    <row r="13" spans="1:6" x14ac:dyDescent="0.2">
      <c r="A13" s="6" t="s">
        <v>2081</v>
      </c>
      <c r="B13" s="5">
        <v>8</v>
      </c>
      <c r="C13" s="5">
        <v>35</v>
      </c>
      <c r="D13" s="5">
        <v>1</v>
      </c>
      <c r="E13" s="5">
        <v>41</v>
      </c>
      <c r="F13" s="5">
        <v>85</v>
      </c>
    </row>
    <row r="14" spans="1:6" x14ac:dyDescent="0.2">
      <c r="A14" s="6" t="s">
        <v>2082</v>
      </c>
      <c r="B14" s="5">
        <v>5</v>
      </c>
      <c r="C14" s="5">
        <v>23</v>
      </c>
      <c r="D14" s="5"/>
      <c r="E14" s="5">
        <v>45</v>
      </c>
      <c r="F14" s="5">
        <v>73</v>
      </c>
    </row>
    <row r="15" spans="1:6" x14ac:dyDescent="0.2">
      <c r="A15" s="6" t="s">
        <v>2083</v>
      </c>
      <c r="B15" s="5">
        <v>6</v>
      </c>
      <c r="C15" s="5">
        <v>26</v>
      </c>
      <c r="D15" s="5">
        <v>1</v>
      </c>
      <c r="E15" s="5">
        <v>45</v>
      </c>
      <c r="F15" s="5">
        <v>78</v>
      </c>
    </row>
    <row r="16" spans="1:6" x14ac:dyDescent="0.2">
      <c r="A16" s="6" t="s">
        <v>2084</v>
      </c>
      <c r="B16" s="5">
        <v>3</v>
      </c>
      <c r="C16" s="5">
        <v>27</v>
      </c>
      <c r="D16" s="5">
        <v>3</v>
      </c>
      <c r="E16" s="5">
        <v>45</v>
      </c>
      <c r="F16" s="5">
        <v>78</v>
      </c>
    </row>
    <row r="17" spans="1:6" x14ac:dyDescent="0.2">
      <c r="A17" s="6" t="s">
        <v>2085</v>
      </c>
      <c r="B17" s="5">
        <v>7</v>
      </c>
      <c r="C17" s="5">
        <v>32</v>
      </c>
      <c r="D17" s="5">
        <v>3</v>
      </c>
      <c r="E17" s="5">
        <v>42</v>
      </c>
      <c r="F17" s="5">
        <v>84</v>
      </c>
    </row>
    <row r="18" spans="1:6" x14ac:dyDescent="0.2">
      <c r="A18" s="6" t="s">
        <v>2034</v>
      </c>
      <c r="B18" s="5">
        <v>57</v>
      </c>
      <c r="C18" s="5">
        <v>364</v>
      </c>
      <c r="D18" s="5">
        <v>14</v>
      </c>
      <c r="E18" s="5">
        <v>565</v>
      </c>
      <c r="F18" s="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2A7D-E495-E64E-A075-4DBCAAC269D7}">
  <dimension ref="A1:H13"/>
  <sheetViews>
    <sheetView workbookViewId="0">
      <selection activeCell="H1" activeCellId="3" sqref="A1:A1048576 F1:F1048576 G1:G1048576 H1:H1048576"/>
    </sheetView>
  </sheetViews>
  <sheetFormatPr baseColWidth="10" defaultRowHeight="16" x14ac:dyDescent="0.2"/>
  <cols>
    <col min="1" max="1" width="27.33203125" customWidth="1"/>
    <col min="2" max="2" width="18.6640625" customWidth="1"/>
    <col min="3" max="3" width="17.6640625" customWidth="1"/>
    <col min="4" max="4" width="16.1640625" customWidth="1"/>
    <col min="5" max="5" width="12.83203125" customWidth="1"/>
    <col min="6" max="6" width="16.5" customWidth="1"/>
    <col min="7" max="7" width="17.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COUNTIFS(Crowdfunding!D:D, "&lt;1000", Crowdfunding!H:H, "successful")</f>
        <v>30</v>
      </c>
      <c r="C2">
        <f>COUNTIFS(Crowdfunding!D:D, "&lt;1000", Crowdfunding!H:H, "failed")</f>
        <v>20</v>
      </c>
      <c r="D2">
        <f>COUNTIFS(Crowdfunding!D:D, "&lt;1000", Crowdfunding!H:H, "canceled")</f>
        <v>1</v>
      </c>
      <c r="E2">
        <f>SUM(B2+C2+D2)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">
      <c r="A3" t="s">
        <v>2096</v>
      </c>
      <c r="B3">
        <f>COUNTIFS(Crowdfunding!D:D, "&gt;=1000", Crowdfunding!D:D, "&lt;5000", Crowdfunding!H:H, "successful")</f>
        <v>191</v>
      </c>
      <c r="C3">
        <f>COUNTIFS(Crowdfunding!D:D, "&gt;=1000", Crowdfunding!D:D, "&lt;5000", Crowdfunding!H:H, "failed")</f>
        <v>38</v>
      </c>
      <c r="D3">
        <f>COUNTIFS(Crowdfunding!D:D, "&gt;=1000", Crowdfunding!D:D, "&lt;5000", Crowdfunding!H:H, "canceled")</f>
        <v>2</v>
      </c>
      <c r="E3">
        <f t="shared" ref="E3:E13" si="0">SUM(B3+C3+D3)</f>
        <v>231</v>
      </c>
      <c r="F3" s="8">
        <f t="shared" ref="F3:F13" si="1">B3/E3</f>
        <v>0.82683982683982682</v>
      </c>
      <c r="G3" s="8">
        <f>C3/E3</f>
        <v>0.16450216450216451</v>
      </c>
      <c r="H3" s="8">
        <f t="shared" ref="H3:H13" si="2">D3/E3</f>
        <v>8.658008658008658E-3</v>
      </c>
    </row>
    <row r="4" spans="1:8" x14ac:dyDescent="0.2">
      <c r="A4" t="s">
        <v>2097</v>
      </c>
      <c r="B4">
        <f>COUNTIFS(Crowdfunding!D:D, "&gt;=5000", Crowdfunding!D:D, "&lt;10000", Crowdfunding!H:H, "successful")</f>
        <v>164</v>
      </c>
      <c r="C4">
        <f>COUNTIFS(Crowdfunding!D:D, "&gt;=5000", Crowdfunding!D:D, "&lt;10000", Crowdfunding!H:H, "failed")</f>
        <v>126</v>
      </c>
      <c r="D4">
        <f>COUNTIFS(Crowdfunding!D:D, "&gt;=5000", Crowdfunding!D:D, "&lt;10000", Crowdfunding!H:H, "canceled")</f>
        <v>25</v>
      </c>
      <c r="E4">
        <f t="shared" si="0"/>
        <v>315</v>
      </c>
      <c r="F4" s="8">
        <f t="shared" si="1"/>
        <v>0.52063492063492067</v>
      </c>
      <c r="G4" s="8">
        <f t="shared" ref="G4:G13" si="3">C4/E4</f>
        <v>0.4</v>
      </c>
      <c r="H4" s="8">
        <f t="shared" si="2"/>
        <v>7.9365079365079361E-2</v>
      </c>
    </row>
    <row r="5" spans="1:8" x14ac:dyDescent="0.2">
      <c r="A5" t="s">
        <v>2098</v>
      </c>
      <c r="B5">
        <f>COUNTIFS(Crowdfunding!D:D, "&gt;=10000", Crowdfunding!D:D, "&lt;15000", Crowdfunding!H:H, "successful")</f>
        <v>4</v>
      </c>
      <c r="C5">
        <f>COUNTIFS(Crowdfunding!D:D, "&gt;=10000", Crowdfunding!D:D, "&lt;15000", Crowdfunding!H:H, "failed")</f>
        <v>5</v>
      </c>
      <c r="D5">
        <f>COUNTIFS(Crowdfunding!D:D, "&gt;=10000", Crowdfunding!D:D, "&lt;15000", Crowdfunding!H:H, "canceled")</f>
        <v>0</v>
      </c>
      <c r="E5">
        <f t="shared" si="0"/>
        <v>9</v>
      </c>
      <c r="F5" s="8">
        <f t="shared" si="1"/>
        <v>0.44444444444444442</v>
      </c>
      <c r="G5" s="8">
        <f t="shared" si="3"/>
        <v>0.55555555555555558</v>
      </c>
      <c r="H5" s="8">
        <f t="shared" si="2"/>
        <v>0</v>
      </c>
    </row>
    <row r="6" spans="1:8" x14ac:dyDescent="0.2">
      <c r="A6" t="s">
        <v>2099</v>
      </c>
      <c r="B6">
        <f>COUNTIFS(Crowdfunding!D:D, "&gt;=15000", Crowdfunding!D:D, "&lt;20000", Crowdfunding!H:H, "successful")</f>
        <v>10</v>
      </c>
      <c r="C6">
        <f>COUNTIFS(Crowdfunding!D:D, "&gt;=15000", Crowdfunding!D:D, "&lt;20000", Crowdfunding!H:H, "failed")</f>
        <v>0</v>
      </c>
      <c r="D6">
        <f>COUNTIFS(Crowdfunding!D:D, "&gt;=15000", Crowdfunding!D:D, "&lt;20000", Crowdfunding!H:H, "canceled")</f>
        <v>0</v>
      </c>
      <c r="E6">
        <f t="shared" si="0"/>
        <v>10</v>
      </c>
      <c r="F6" s="8">
        <f t="shared" si="1"/>
        <v>1</v>
      </c>
      <c r="G6" s="8">
        <f t="shared" si="3"/>
        <v>0</v>
      </c>
      <c r="H6" s="8">
        <f t="shared" si="2"/>
        <v>0</v>
      </c>
    </row>
    <row r="7" spans="1:8" x14ac:dyDescent="0.2">
      <c r="A7" t="s">
        <v>2100</v>
      </c>
      <c r="B7">
        <f>COUNTIFS(Crowdfunding!D:D, "&gt;=20000", Crowdfunding!D:D, "&lt;25000", Crowdfunding!H:H, "successful")</f>
        <v>7</v>
      </c>
      <c r="C7">
        <f>COUNTIFS(Crowdfunding!D:D, "&gt;=20000", Crowdfunding!D:D, "&lt;25000", Crowdfunding!H:H, "failed")</f>
        <v>0</v>
      </c>
      <c r="D7">
        <f>COUNTIFS(Crowdfunding!D:D, "&gt;=20000", Crowdfunding!D:D, "&lt;25000", Crowdfunding!H:H, "canceled")</f>
        <v>0</v>
      </c>
      <c r="E7">
        <f t="shared" si="0"/>
        <v>7</v>
      </c>
      <c r="F7" s="8">
        <f t="shared" si="1"/>
        <v>1</v>
      </c>
      <c r="G7" s="8">
        <f t="shared" si="3"/>
        <v>0</v>
      </c>
      <c r="H7" s="8">
        <f t="shared" si="2"/>
        <v>0</v>
      </c>
    </row>
    <row r="8" spans="1:8" x14ac:dyDescent="0.2">
      <c r="A8" t="s">
        <v>2101</v>
      </c>
      <c r="B8">
        <f>COUNTIFS(Crowdfunding!D:D, "&gt;=25000", Crowdfunding!D:D, "&lt;30000", Crowdfunding!H:H, "successful")</f>
        <v>11</v>
      </c>
      <c r="C8">
        <f>COUNTIFS(Crowdfunding!D:D, "&gt;=25000", Crowdfunding!D:D, "&lt;30000", Crowdfunding!H:H, "failed")</f>
        <v>3</v>
      </c>
      <c r="D8">
        <f>COUNTIFS(Crowdfunding!D:D, "&gt;=25000", Crowdfunding!D:D, "&lt;30000", Crowdfunding!H:H, "canceled")</f>
        <v>0</v>
      </c>
      <c r="E8">
        <f t="shared" si="0"/>
        <v>14</v>
      </c>
      <c r="F8" s="8">
        <f t="shared" si="1"/>
        <v>0.7857142857142857</v>
      </c>
      <c r="G8" s="8">
        <f t="shared" si="3"/>
        <v>0.21428571428571427</v>
      </c>
      <c r="H8" s="8">
        <f t="shared" si="2"/>
        <v>0</v>
      </c>
    </row>
    <row r="9" spans="1:8" x14ac:dyDescent="0.2">
      <c r="A9" t="s">
        <v>2102</v>
      </c>
      <c r="B9">
        <f>COUNTIFS(Crowdfunding!D:D, "&gt;=30000", Crowdfunding!D:D, "&lt;35000", Crowdfunding!H:H, "successful")</f>
        <v>7</v>
      </c>
      <c r="C9">
        <f>COUNTIFS(Crowdfunding!D:D, "&gt;=30000", Crowdfunding!D:D, "&lt;35000", Crowdfunding!H:H, "failed")</f>
        <v>0</v>
      </c>
      <c r="D9">
        <f>COUNTIFS(Crowdfunding!D:D, "&gt;=30000", Crowdfunding!D:D, "&lt;35000", Crowdfunding!H:H, "canceled")</f>
        <v>0</v>
      </c>
      <c r="E9">
        <f t="shared" si="0"/>
        <v>7</v>
      </c>
      <c r="F9" s="8">
        <f t="shared" si="1"/>
        <v>1</v>
      </c>
      <c r="G9" s="8">
        <f t="shared" si="3"/>
        <v>0</v>
      </c>
      <c r="H9" s="8">
        <f t="shared" si="2"/>
        <v>0</v>
      </c>
    </row>
    <row r="10" spans="1:8" x14ac:dyDescent="0.2">
      <c r="A10" t="s">
        <v>2103</v>
      </c>
      <c r="B10">
        <f>COUNTIFS(Crowdfunding!D:D, "&gt;=35000", Crowdfunding!D:D, "&lt;40000", Crowdfunding!H:H, "successful")</f>
        <v>8</v>
      </c>
      <c r="C10">
        <f>COUNTIFS(Crowdfunding!D:D, "&gt;=35000", Crowdfunding!D:D, "&lt;40000", Crowdfunding!H:H, "failed")</f>
        <v>3</v>
      </c>
      <c r="D10">
        <f>COUNTIFS(Crowdfunding!D:D, "&gt;=35000", Crowdfunding!D:D, "&lt;40000", Crowdfunding!H:H, "canceled")</f>
        <v>1</v>
      </c>
      <c r="E10">
        <f t="shared" si="0"/>
        <v>12</v>
      </c>
      <c r="F10" s="8">
        <f t="shared" si="1"/>
        <v>0.66666666666666663</v>
      </c>
      <c r="G10" s="8">
        <f t="shared" si="3"/>
        <v>0.25</v>
      </c>
      <c r="H10" s="8">
        <f t="shared" si="2"/>
        <v>8.3333333333333329E-2</v>
      </c>
    </row>
    <row r="11" spans="1:8" x14ac:dyDescent="0.2">
      <c r="A11" t="s">
        <v>2104</v>
      </c>
      <c r="B11">
        <f>COUNTIFS(Crowdfunding!D:D, "&gt;=40000", Crowdfunding!D:D, "&lt;45000", Crowdfunding!H:H, "successful")</f>
        <v>11</v>
      </c>
      <c r="C11">
        <f>COUNTIFS(Crowdfunding!D:D, "&gt;=40000", Crowdfunding!D:D, "&lt;45000", Crowdfunding!H:H, "failed")</f>
        <v>3</v>
      </c>
      <c r="D11">
        <f>COUNTIFS(Crowdfunding!D:D, "&gt;=40000", Crowdfunding!D:D, "&lt;45000", Crowdfunding!H:H, "canceled")</f>
        <v>0</v>
      </c>
      <c r="E11">
        <f t="shared" si="0"/>
        <v>14</v>
      </c>
      <c r="F11" s="8">
        <f t="shared" si="1"/>
        <v>0.7857142857142857</v>
      </c>
      <c r="G11" s="8">
        <f t="shared" si="3"/>
        <v>0.21428571428571427</v>
      </c>
      <c r="H11" s="8">
        <f t="shared" si="2"/>
        <v>0</v>
      </c>
    </row>
    <row r="12" spans="1:8" x14ac:dyDescent="0.2">
      <c r="A12" t="s">
        <v>2105</v>
      </c>
      <c r="B12">
        <f>COUNTIFS(Crowdfunding!D:D, "&gt;=45000", Crowdfunding!D:D, "&lt;50000", Crowdfunding!H:H, "successful")</f>
        <v>8</v>
      </c>
      <c r="C12">
        <f>COUNTIFS(Crowdfunding!D:D, "&gt;=45000", Crowdfunding!D:D, "&lt;50000", Crowdfunding!H:H, "failed")</f>
        <v>3</v>
      </c>
      <c r="D12">
        <f>COUNTIFS(Crowdfunding!D:D, "&gt;=45000", Crowdfunding!D:D, "&lt;50000", Crowdfunding!H:H, "canceled")</f>
        <v>0</v>
      </c>
      <c r="E12">
        <f t="shared" si="0"/>
        <v>11</v>
      </c>
      <c r="F12" s="8">
        <f t="shared" si="1"/>
        <v>0.72727272727272729</v>
      </c>
      <c r="G12" s="8">
        <f t="shared" si="3"/>
        <v>0.27272727272727271</v>
      </c>
      <c r="H12" s="8">
        <f t="shared" si="2"/>
        <v>0</v>
      </c>
    </row>
    <row r="13" spans="1:8" x14ac:dyDescent="0.2">
      <c r="A13" t="s">
        <v>2106</v>
      </c>
      <c r="B13">
        <f>COUNTIFS(Crowdfunding!D:D, "&gt;50000", Crowdfunding!H:H, "successful")</f>
        <v>114</v>
      </c>
      <c r="C13">
        <f>COUNTIFS(Crowdfunding!D:D, "&gt;50000", Crowdfunding!H:H, "failed")</f>
        <v>163</v>
      </c>
      <c r="D13">
        <f>COUNTIFS(Crowdfunding!D:D, "&gt;50000", Crowdfunding!H:H, "canceled")</f>
        <v>28</v>
      </c>
      <c r="E13">
        <f t="shared" si="0"/>
        <v>305</v>
      </c>
      <c r="F13" s="8">
        <f t="shared" si="1"/>
        <v>0.3737704918032787</v>
      </c>
      <c r="G13" s="8">
        <f t="shared" si="3"/>
        <v>0.53442622950819674</v>
      </c>
      <c r="H13" s="8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20BC-02AE-574E-89B4-F6D0133DA203}">
  <dimension ref="A1:F566"/>
  <sheetViews>
    <sheetView workbookViewId="0">
      <selection activeCell="F8" sqref="F8"/>
    </sheetView>
  </sheetViews>
  <sheetFormatPr baseColWidth="10" defaultRowHeight="16" x14ac:dyDescent="0.2"/>
  <cols>
    <col min="1" max="1" width="41.83203125" style="9" customWidth="1"/>
    <col min="2" max="2" width="7.1640625" customWidth="1"/>
    <col min="3" max="3" width="41.83203125" style="12" customWidth="1"/>
    <col min="5" max="5" width="19.1640625" customWidth="1"/>
  </cols>
  <sheetData>
    <row r="1" spans="1:6" x14ac:dyDescent="0.2">
      <c r="A1" s="11" t="s">
        <v>2107</v>
      </c>
      <c r="C1" s="14" t="s">
        <v>2108</v>
      </c>
      <c r="E1" s="9" t="s">
        <v>2109</v>
      </c>
      <c r="F1" s="9">
        <f>AVERAGE(A:A)</f>
        <v>851.14690265486729</v>
      </c>
    </row>
    <row r="2" spans="1:6" x14ac:dyDescent="0.2">
      <c r="A2" s="9" cm="1">
        <f t="array" ref="A2:A566">_xlfn._xlws.FILTER(Crowdfunding!I:I, Crowdfunding!H:H="successful")</f>
        <v>158</v>
      </c>
      <c r="C2" s="12" cm="1">
        <f t="array" ref="C2:C422">_xlfn._xlws.FILTER(Crowdfunding!I:I, (Crowdfunding!H:H="failed") + (Crowdfunding!H:H="canceled"))</f>
        <v>0</v>
      </c>
      <c r="E2" s="12" t="s">
        <v>2110</v>
      </c>
      <c r="F2" s="12">
        <f>AVERAGE(C:C)</f>
        <v>565.1591448931116</v>
      </c>
    </row>
    <row r="3" spans="1:6" x14ac:dyDescent="0.2">
      <c r="A3" s="9">
        <v>1425</v>
      </c>
      <c r="C3" s="12">
        <v>24</v>
      </c>
      <c r="E3" s="9" t="s">
        <v>2111</v>
      </c>
      <c r="F3" s="9">
        <f>MEDIAN(A:A)</f>
        <v>201</v>
      </c>
    </row>
    <row r="4" spans="1:6" x14ac:dyDescent="0.2">
      <c r="A4" s="9">
        <v>174</v>
      </c>
      <c r="C4" s="12">
        <v>53</v>
      </c>
      <c r="E4" s="12" t="s">
        <v>2112</v>
      </c>
      <c r="F4" s="12">
        <f>MEDIAN(C:C)</f>
        <v>117</v>
      </c>
    </row>
    <row r="5" spans="1:6" x14ac:dyDescent="0.2">
      <c r="A5" s="9">
        <v>227</v>
      </c>
      <c r="C5" s="12">
        <v>18</v>
      </c>
      <c r="E5" s="10" t="s">
        <v>2113</v>
      </c>
      <c r="F5" s="9">
        <f>MIN(A:A)</f>
        <v>16</v>
      </c>
    </row>
    <row r="6" spans="1:6" x14ac:dyDescent="0.2">
      <c r="A6" s="9">
        <v>220</v>
      </c>
      <c r="C6" s="12">
        <v>44</v>
      </c>
      <c r="E6" s="13" t="s">
        <v>2114</v>
      </c>
      <c r="F6" s="12">
        <f>MIN(C:C)</f>
        <v>0</v>
      </c>
    </row>
    <row r="7" spans="1:6" x14ac:dyDescent="0.2">
      <c r="A7" s="9">
        <v>98</v>
      </c>
      <c r="C7" s="12">
        <v>27</v>
      </c>
      <c r="E7" s="10" t="s">
        <v>2115</v>
      </c>
      <c r="F7" s="9">
        <f>MAX(A:A)</f>
        <v>7295</v>
      </c>
    </row>
    <row r="8" spans="1:6" x14ac:dyDescent="0.2">
      <c r="A8" s="9">
        <v>100</v>
      </c>
      <c r="C8" s="12">
        <v>55</v>
      </c>
      <c r="E8" s="13" t="s">
        <v>2116</v>
      </c>
      <c r="F8" s="12">
        <f>MAX(C:C)</f>
        <v>6080</v>
      </c>
    </row>
    <row r="9" spans="1:6" x14ac:dyDescent="0.2">
      <c r="A9" s="9">
        <v>1249</v>
      </c>
      <c r="C9" s="12">
        <v>200</v>
      </c>
      <c r="E9" s="10" t="s">
        <v>2119</v>
      </c>
      <c r="F9" s="9">
        <f>VAR(A:A)</f>
        <v>1606216.5936295739</v>
      </c>
    </row>
    <row r="10" spans="1:6" x14ac:dyDescent="0.2">
      <c r="A10" s="9">
        <v>1396</v>
      </c>
      <c r="C10" s="12">
        <v>452</v>
      </c>
      <c r="E10" s="13" t="s">
        <v>2120</v>
      </c>
      <c r="F10" s="12">
        <f>VAR(C:C)</f>
        <v>845238.52937450528</v>
      </c>
    </row>
    <row r="11" spans="1:6" x14ac:dyDescent="0.2">
      <c r="A11" s="9">
        <v>890</v>
      </c>
      <c r="C11" s="12">
        <v>135</v>
      </c>
      <c r="E11" s="10" t="s">
        <v>2117</v>
      </c>
      <c r="F11" s="9">
        <f>STDEV(A:A)</f>
        <v>1267.366006183523</v>
      </c>
    </row>
    <row r="12" spans="1:6" x14ac:dyDescent="0.2">
      <c r="A12" s="9">
        <v>142</v>
      </c>
      <c r="C12" s="12">
        <v>674</v>
      </c>
      <c r="E12" s="13" t="s">
        <v>2118</v>
      </c>
      <c r="F12" s="12">
        <f>STDEV(C:C)</f>
        <v>919.36854926330022</v>
      </c>
    </row>
    <row r="13" spans="1:6" x14ac:dyDescent="0.2">
      <c r="A13" s="9">
        <v>2673</v>
      </c>
      <c r="C13" s="12">
        <v>558</v>
      </c>
    </row>
    <row r="14" spans="1:6" x14ac:dyDescent="0.2">
      <c r="A14" s="9">
        <v>163</v>
      </c>
      <c r="C14" s="12">
        <v>1480</v>
      </c>
    </row>
    <row r="15" spans="1:6" x14ac:dyDescent="0.2">
      <c r="A15" s="9">
        <v>2220</v>
      </c>
      <c r="C15" s="12">
        <v>15</v>
      </c>
    </row>
    <row r="16" spans="1:6" x14ac:dyDescent="0.2">
      <c r="A16" s="9">
        <v>1606</v>
      </c>
      <c r="C16" s="12">
        <v>2307</v>
      </c>
    </row>
    <row r="17" spans="1:3" x14ac:dyDescent="0.2">
      <c r="A17" s="9">
        <v>129</v>
      </c>
      <c r="C17" s="12">
        <v>88</v>
      </c>
    </row>
    <row r="18" spans="1:3" x14ac:dyDescent="0.2">
      <c r="A18" s="9">
        <v>226</v>
      </c>
      <c r="C18" s="12">
        <v>48</v>
      </c>
    </row>
    <row r="19" spans="1:3" x14ac:dyDescent="0.2">
      <c r="A19" s="9">
        <v>5419</v>
      </c>
      <c r="C19" s="12">
        <v>1</v>
      </c>
    </row>
    <row r="20" spans="1:3" x14ac:dyDescent="0.2">
      <c r="A20" s="9">
        <v>165</v>
      </c>
      <c r="C20" s="12">
        <v>1467</v>
      </c>
    </row>
    <row r="21" spans="1:3" x14ac:dyDescent="0.2">
      <c r="A21" s="9">
        <v>1965</v>
      </c>
      <c r="C21" s="12">
        <v>75</v>
      </c>
    </row>
    <row r="22" spans="1:3" x14ac:dyDescent="0.2">
      <c r="A22" s="9">
        <v>16</v>
      </c>
      <c r="C22" s="12">
        <v>120</v>
      </c>
    </row>
    <row r="23" spans="1:3" x14ac:dyDescent="0.2">
      <c r="A23" s="9">
        <v>107</v>
      </c>
      <c r="C23" s="12">
        <v>2253</v>
      </c>
    </row>
    <row r="24" spans="1:3" x14ac:dyDescent="0.2">
      <c r="A24" s="9">
        <v>134</v>
      </c>
      <c r="C24" s="12">
        <v>5</v>
      </c>
    </row>
    <row r="25" spans="1:3" x14ac:dyDescent="0.2">
      <c r="A25" s="9">
        <v>198</v>
      </c>
      <c r="C25" s="12">
        <v>38</v>
      </c>
    </row>
    <row r="26" spans="1:3" x14ac:dyDescent="0.2">
      <c r="A26" s="9">
        <v>111</v>
      </c>
      <c r="C26" s="12">
        <v>12</v>
      </c>
    </row>
    <row r="27" spans="1:3" x14ac:dyDescent="0.2">
      <c r="A27" s="9">
        <v>222</v>
      </c>
      <c r="C27" s="12">
        <v>17</v>
      </c>
    </row>
    <row r="28" spans="1:3" x14ac:dyDescent="0.2">
      <c r="A28" s="9">
        <v>6212</v>
      </c>
      <c r="C28" s="12">
        <v>1684</v>
      </c>
    </row>
    <row r="29" spans="1:3" x14ac:dyDescent="0.2">
      <c r="A29" s="9">
        <v>98</v>
      </c>
      <c r="C29" s="12">
        <v>56</v>
      </c>
    </row>
    <row r="30" spans="1:3" x14ac:dyDescent="0.2">
      <c r="A30" s="9">
        <v>92</v>
      </c>
      <c r="C30" s="12">
        <v>838</v>
      </c>
    </row>
    <row r="31" spans="1:3" x14ac:dyDescent="0.2">
      <c r="A31" s="9">
        <v>149</v>
      </c>
      <c r="C31" s="12">
        <v>1000</v>
      </c>
    </row>
    <row r="32" spans="1:3" x14ac:dyDescent="0.2">
      <c r="A32" s="9">
        <v>2431</v>
      </c>
      <c r="C32" s="12">
        <v>1482</v>
      </c>
    </row>
    <row r="33" spans="1:3" x14ac:dyDescent="0.2">
      <c r="A33" s="9">
        <v>303</v>
      </c>
      <c r="C33" s="12">
        <v>106</v>
      </c>
    </row>
    <row r="34" spans="1:3" x14ac:dyDescent="0.2">
      <c r="A34" s="9">
        <v>209</v>
      </c>
      <c r="C34" s="12">
        <v>679</v>
      </c>
    </row>
    <row r="35" spans="1:3" x14ac:dyDescent="0.2">
      <c r="A35" s="9">
        <v>131</v>
      </c>
      <c r="C35" s="12">
        <v>610</v>
      </c>
    </row>
    <row r="36" spans="1:3" x14ac:dyDescent="0.2">
      <c r="A36" s="9">
        <v>164</v>
      </c>
      <c r="C36" s="12">
        <v>1220</v>
      </c>
    </row>
    <row r="37" spans="1:3" x14ac:dyDescent="0.2">
      <c r="A37" s="9">
        <v>201</v>
      </c>
      <c r="C37" s="12">
        <v>1</v>
      </c>
    </row>
    <row r="38" spans="1:3" x14ac:dyDescent="0.2">
      <c r="A38" s="9">
        <v>211</v>
      </c>
      <c r="C38" s="12">
        <v>37</v>
      </c>
    </row>
    <row r="39" spans="1:3" x14ac:dyDescent="0.2">
      <c r="A39" s="9">
        <v>128</v>
      </c>
      <c r="C39" s="12">
        <v>60</v>
      </c>
    </row>
    <row r="40" spans="1:3" x14ac:dyDescent="0.2">
      <c r="A40" s="9">
        <v>1600</v>
      </c>
      <c r="C40" s="12">
        <v>296</v>
      </c>
    </row>
    <row r="41" spans="1:3" x14ac:dyDescent="0.2">
      <c r="A41" s="9">
        <v>249</v>
      </c>
      <c r="C41" s="12">
        <v>3304</v>
      </c>
    </row>
    <row r="42" spans="1:3" x14ac:dyDescent="0.2">
      <c r="A42" s="9">
        <v>236</v>
      </c>
      <c r="C42" s="12">
        <v>73</v>
      </c>
    </row>
    <row r="43" spans="1:3" x14ac:dyDescent="0.2">
      <c r="A43" s="9">
        <v>4065</v>
      </c>
      <c r="C43" s="12">
        <v>3387</v>
      </c>
    </row>
    <row r="44" spans="1:3" x14ac:dyDescent="0.2">
      <c r="A44" s="9">
        <v>246</v>
      </c>
      <c r="C44" s="12">
        <v>662</v>
      </c>
    </row>
    <row r="45" spans="1:3" x14ac:dyDescent="0.2">
      <c r="A45" s="9">
        <v>2475</v>
      </c>
      <c r="C45" s="12">
        <v>774</v>
      </c>
    </row>
    <row r="46" spans="1:3" x14ac:dyDescent="0.2">
      <c r="A46" s="9">
        <v>76</v>
      </c>
      <c r="C46" s="12">
        <v>672</v>
      </c>
    </row>
    <row r="47" spans="1:3" x14ac:dyDescent="0.2">
      <c r="A47" s="9">
        <v>54</v>
      </c>
      <c r="C47" s="12">
        <v>532</v>
      </c>
    </row>
    <row r="48" spans="1:3" x14ac:dyDescent="0.2">
      <c r="A48" s="9">
        <v>88</v>
      </c>
      <c r="C48" s="12">
        <v>55</v>
      </c>
    </row>
    <row r="49" spans="1:3" x14ac:dyDescent="0.2">
      <c r="A49" s="9">
        <v>85</v>
      </c>
      <c r="C49" s="12">
        <v>940</v>
      </c>
    </row>
    <row r="50" spans="1:3" x14ac:dyDescent="0.2">
      <c r="A50" s="9">
        <v>170</v>
      </c>
      <c r="C50" s="12">
        <v>117</v>
      </c>
    </row>
    <row r="51" spans="1:3" x14ac:dyDescent="0.2">
      <c r="A51" s="9">
        <v>330</v>
      </c>
      <c r="C51" s="12">
        <v>58</v>
      </c>
    </row>
    <row r="52" spans="1:3" x14ac:dyDescent="0.2">
      <c r="A52" s="9">
        <v>127</v>
      </c>
      <c r="C52" s="12">
        <v>115</v>
      </c>
    </row>
    <row r="53" spans="1:3" x14ac:dyDescent="0.2">
      <c r="A53" s="9">
        <v>411</v>
      </c>
      <c r="C53" s="12">
        <v>326</v>
      </c>
    </row>
    <row r="54" spans="1:3" x14ac:dyDescent="0.2">
      <c r="A54" s="9">
        <v>180</v>
      </c>
      <c r="C54" s="12">
        <v>51</v>
      </c>
    </row>
    <row r="55" spans="1:3" x14ac:dyDescent="0.2">
      <c r="A55" s="9">
        <v>374</v>
      </c>
      <c r="C55" s="12">
        <v>1</v>
      </c>
    </row>
    <row r="56" spans="1:3" x14ac:dyDescent="0.2">
      <c r="A56" s="9">
        <v>71</v>
      </c>
      <c r="C56" s="12">
        <v>1467</v>
      </c>
    </row>
    <row r="57" spans="1:3" x14ac:dyDescent="0.2">
      <c r="A57" s="9">
        <v>203</v>
      </c>
      <c r="C57" s="12">
        <v>5681</v>
      </c>
    </row>
    <row r="58" spans="1:3" x14ac:dyDescent="0.2">
      <c r="A58" s="9">
        <v>113</v>
      </c>
      <c r="C58" s="12">
        <v>1059</v>
      </c>
    </row>
    <row r="59" spans="1:3" x14ac:dyDescent="0.2">
      <c r="A59" s="9">
        <v>96</v>
      </c>
      <c r="C59" s="12">
        <v>1194</v>
      </c>
    </row>
    <row r="60" spans="1:3" x14ac:dyDescent="0.2">
      <c r="A60" s="9">
        <v>498</v>
      </c>
      <c r="C60" s="12">
        <v>379</v>
      </c>
    </row>
    <row r="61" spans="1:3" x14ac:dyDescent="0.2">
      <c r="A61" s="9">
        <v>180</v>
      </c>
      <c r="C61" s="12">
        <v>30</v>
      </c>
    </row>
    <row r="62" spans="1:3" x14ac:dyDescent="0.2">
      <c r="A62" s="9">
        <v>27</v>
      </c>
      <c r="C62" s="12">
        <v>75</v>
      </c>
    </row>
    <row r="63" spans="1:3" x14ac:dyDescent="0.2">
      <c r="A63" s="9">
        <v>2331</v>
      </c>
      <c r="C63" s="12">
        <v>955</v>
      </c>
    </row>
    <row r="64" spans="1:3" x14ac:dyDescent="0.2">
      <c r="A64" s="9">
        <v>113</v>
      </c>
      <c r="C64" s="12">
        <v>67</v>
      </c>
    </row>
    <row r="65" spans="1:3" x14ac:dyDescent="0.2">
      <c r="A65" s="9">
        <v>164</v>
      </c>
      <c r="C65" s="12">
        <v>5</v>
      </c>
    </row>
    <row r="66" spans="1:3" x14ac:dyDescent="0.2">
      <c r="A66" s="9">
        <v>164</v>
      </c>
      <c r="C66" s="12">
        <v>26</v>
      </c>
    </row>
    <row r="67" spans="1:3" x14ac:dyDescent="0.2">
      <c r="A67" s="9">
        <v>336</v>
      </c>
      <c r="C67" s="12">
        <v>1130</v>
      </c>
    </row>
    <row r="68" spans="1:3" x14ac:dyDescent="0.2">
      <c r="A68" s="9">
        <v>1917</v>
      </c>
      <c r="C68" s="12">
        <v>782</v>
      </c>
    </row>
    <row r="69" spans="1:3" x14ac:dyDescent="0.2">
      <c r="A69" s="9">
        <v>95</v>
      </c>
      <c r="C69" s="12">
        <v>210</v>
      </c>
    </row>
    <row r="70" spans="1:3" x14ac:dyDescent="0.2">
      <c r="A70" s="9">
        <v>147</v>
      </c>
      <c r="C70" s="12">
        <v>136</v>
      </c>
    </row>
    <row r="71" spans="1:3" x14ac:dyDescent="0.2">
      <c r="A71" s="9">
        <v>86</v>
      </c>
      <c r="C71" s="12">
        <v>86</v>
      </c>
    </row>
    <row r="72" spans="1:3" x14ac:dyDescent="0.2">
      <c r="A72" s="9">
        <v>83</v>
      </c>
      <c r="C72" s="12">
        <v>19</v>
      </c>
    </row>
    <row r="73" spans="1:3" x14ac:dyDescent="0.2">
      <c r="A73" s="9">
        <v>676</v>
      </c>
      <c r="C73" s="12">
        <v>886</v>
      </c>
    </row>
    <row r="74" spans="1:3" x14ac:dyDescent="0.2">
      <c r="A74" s="9">
        <v>361</v>
      </c>
      <c r="C74" s="12">
        <v>35</v>
      </c>
    </row>
    <row r="75" spans="1:3" x14ac:dyDescent="0.2">
      <c r="A75" s="9">
        <v>131</v>
      </c>
      <c r="C75" s="12">
        <v>441</v>
      </c>
    </row>
    <row r="76" spans="1:3" x14ac:dyDescent="0.2">
      <c r="A76" s="9">
        <v>126</v>
      </c>
      <c r="C76" s="12">
        <v>24</v>
      </c>
    </row>
    <row r="77" spans="1:3" x14ac:dyDescent="0.2">
      <c r="A77" s="9">
        <v>275</v>
      </c>
      <c r="C77" s="12">
        <v>86</v>
      </c>
    </row>
    <row r="78" spans="1:3" x14ac:dyDescent="0.2">
      <c r="A78" s="9">
        <v>67</v>
      </c>
      <c r="C78" s="12">
        <v>243</v>
      </c>
    </row>
    <row r="79" spans="1:3" x14ac:dyDescent="0.2">
      <c r="A79" s="9">
        <v>154</v>
      </c>
      <c r="C79" s="12">
        <v>65</v>
      </c>
    </row>
    <row r="80" spans="1:3" x14ac:dyDescent="0.2">
      <c r="A80" s="9">
        <v>1782</v>
      </c>
      <c r="C80" s="12">
        <v>100</v>
      </c>
    </row>
    <row r="81" spans="1:3" x14ac:dyDescent="0.2">
      <c r="A81" s="9">
        <v>903</v>
      </c>
      <c r="C81" s="12">
        <v>168</v>
      </c>
    </row>
    <row r="82" spans="1:3" x14ac:dyDescent="0.2">
      <c r="A82" s="9">
        <v>94</v>
      </c>
      <c r="C82" s="12">
        <v>13</v>
      </c>
    </row>
    <row r="83" spans="1:3" x14ac:dyDescent="0.2">
      <c r="A83" s="9">
        <v>180</v>
      </c>
      <c r="C83" s="12">
        <v>1</v>
      </c>
    </row>
    <row r="84" spans="1:3" x14ac:dyDescent="0.2">
      <c r="A84" s="9">
        <v>533</v>
      </c>
      <c r="C84" s="12">
        <v>82</v>
      </c>
    </row>
    <row r="85" spans="1:3" x14ac:dyDescent="0.2">
      <c r="A85" s="9">
        <v>2443</v>
      </c>
      <c r="C85" s="12">
        <v>40</v>
      </c>
    </row>
    <row r="86" spans="1:3" x14ac:dyDescent="0.2">
      <c r="A86" s="9">
        <v>89</v>
      </c>
      <c r="C86" s="12">
        <v>57</v>
      </c>
    </row>
    <row r="87" spans="1:3" x14ac:dyDescent="0.2">
      <c r="A87" s="9">
        <v>159</v>
      </c>
      <c r="C87" s="12">
        <v>226</v>
      </c>
    </row>
    <row r="88" spans="1:3" x14ac:dyDescent="0.2">
      <c r="A88" s="9">
        <v>50</v>
      </c>
      <c r="C88" s="12">
        <v>1625</v>
      </c>
    </row>
    <row r="89" spans="1:3" x14ac:dyDescent="0.2">
      <c r="A89" s="9">
        <v>186</v>
      </c>
      <c r="C89" s="12">
        <v>143</v>
      </c>
    </row>
    <row r="90" spans="1:3" x14ac:dyDescent="0.2">
      <c r="A90" s="9">
        <v>1071</v>
      </c>
      <c r="C90" s="12">
        <v>934</v>
      </c>
    </row>
    <row r="91" spans="1:3" x14ac:dyDescent="0.2">
      <c r="A91" s="9">
        <v>117</v>
      </c>
      <c r="C91" s="12">
        <v>17</v>
      </c>
    </row>
    <row r="92" spans="1:3" x14ac:dyDescent="0.2">
      <c r="A92" s="9">
        <v>70</v>
      </c>
      <c r="C92" s="12">
        <v>2179</v>
      </c>
    </row>
    <row r="93" spans="1:3" x14ac:dyDescent="0.2">
      <c r="A93" s="9">
        <v>135</v>
      </c>
      <c r="C93" s="12">
        <v>931</v>
      </c>
    </row>
    <row r="94" spans="1:3" x14ac:dyDescent="0.2">
      <c r="A94" s="9">
        <v>768</v>
      </c>
      <c r="C94" s="12">
        <v>67</v>
      </c>
    </row>
    <row r="95" spans="1:3" x14ac:dyDescent="0.2">
      <c r="A95" s="9">
        <v>199</v>
      </c>
      <c r="C95" s="12">
        <v>92</v>
      </c>
    </row>
    <row r="96" spans="1:3" x14ac:dyDescent="0.2">
      <c r="A96" s="9">
        <v>107</v>
      </c>
      <c r="C96" s="12">
        <v>57</v>
      </c>
    </row>
    <row r="97" spans="1:3" x14ac:dyDescent="0.2">
      <c r="A97" s="9">
        <v>195</v>
      </c>
      <c r="C97" s="12">
        <v>41</v>
      </c>
    </row>
    <row r="98" spans="1:3" x14ac:dyDescent="0.2">
      <c r="A98" s="9">
        <v>3376</v>
      </c>
      <c r="C98" s="12">
        <v>1</v>
      </c>
    </row>
    <row r="99" spans="1:3" x14ac:dyDescent="0.2">
      <c r="A99" s="9">
        <v>41</v>
      </c>
      <c r="C99" s="12">
        <v>101</v>
      </c>
    </row>
    <row r="100" spans="1:3" x14ac:dyDescent="0.2">
      <c r="A100" s="9">
        <v>1821</v>
      </c>
      <c r="C100" s="12">
        <v>1335</v>
      </c>
    </row>
    <row r="101" spans="1:3" x14ac:dyDescent="0.2">
      <c r="A101" s="9">
        <v>164</v>
      </c>
      <c r="C101" s="12">
        <v>15</v>
      </c>
    </row>
    <row r="102" spans="1:3" x14ac:dyDescent="0.2">
      <c r="A102" s="9">
        <v>157</v>
      </c>
      <c r="C102" s="12">
        <v>454</v>
      </c>
    </row>
    <row r="103" spans="1:3" x14ac:dyDescent="0.2">
      <c r="A103" s="9">
        <v>246</v>
      </c>
      <c r="C103" s="12">
        <v>3182</v>
      </c>
    </row>
    <row r="104" spans="1:3" x14ac:dyDescent="0.2">
      <c r="A104" s="9">
        <v>1396</v>
      </c>
      <c r="C104" s="12">
        <v>1890</v>
      </c>
    </row>
    <row r="105" spans="1:3" x14ac:dyDescent="0.2">
      <c r="A105" s="9">
        <v>2506</v>
      </c>
      <c r="C105" s="12">
        <v>15</v>
      </c>
    </row>
    <row r="106" spans="1:3" x14ac:dyDescent="0.2">
      <c r="A106" s="9">
        <v>244</v>
      </c>
      <c r="C106" s="12">
        <v>133</v>
      </c>
    </row>
    <row r="107" spans="1:3" x14ac:dyDescent="0.2">
      <c r="A107" s="9">
        <v>146</v>
      </c>
      <c r="C107" s="12">
        <v>2062</v>
      </c>
    </row>
    <row r="108" spans="1:3" x14ac:dyDescent="0.2">
      <c r="A108" s="9">
        <v>1267</v>
      </c>
      <c r="C108" s="12">
        <v>29</v>
      </c>
    </row>
    <row r="109" spans="1:3" x14ac:dyDescent="0.2">
      <c r="A109" s="9">
        <v>1561</v>
      </c>
      <c r="C109" s="12">
        <v>132</v>
      </c>
    </row>
    <row r="110" spans="1:3" x14ac:dyDescent="0.2">
      <c r="A110" s="9">
        <v>48</v>
      </c>
      <c r="C110" s="12">
        <v>184</v>
      </c>
    </row>
    <row r="111" spans="1:3" x14ac:dyDescent="0.2">
      <c r="A111" s="9">
        <v>2739</v>
      </c>
      <c r="C111" s="12">
        <v>137</v>
      </c>
    </row>
    <row r="112" spans="1:3" x14ac:dyDescent="0.2">
      <c r="A112" s="9">
        <v>3537</v>
      </c>
      <c r="C112" s="12">
        <v>908</v>
      </c>
    </row>
    <row r="113" spans="1:3" x14ac:dyDescent="0.2">
      <c r="A113" s="9">
        <v>2107</v>
      </c>
      <c r="C113" s="12">
        <v>10</v>
      </c>
    </row>
    <row r="114" spans="1:3" x14ac:dyDescent="0.2">
      <c r="A114" s="9">
        <v>3318</v>
      </c>
      <c r="C114" s="12">
        <v>32</v>
      </c>
    </row>
    <row r="115" spans="1:3" x14ac:dyDescent="0.2">
      <c r="A115" s="9">
        <v>340</v>
      </c>
      <c r="C115" s="12">
        <v>1910</v>
      </c>
    </row>
    <row r="116" spans="1:3" x14ac:dyDescent="0.2">
      <c r="A116" s="9">
        <v>1442</v>
      </c>
      <c r="C116" s="12">
        <v>38</v>
      </c>
    </row>
    <row r="117" spans="1:3" x14ac:dyDescent="0.2">
      <c r="A117" s="9">
        <v>126</v>
      </c>
      <c r="C117" s="12">
        <v>104</v>
      </c>
    </row>
    <row r="118" spans="1:3" x14ac:dyDescent="0.2">
      <c r="A118" s="9">
        <v>524</v>
      </c>
      <c r="C118" s="12">
        <v>49</v>
      </c>
    </row>
    <row r="119" spans="1:3" x14ac:dyDescent="0.2">
      <c r="A119" s="9">
        <v>1989</v>
      </c>
      <c r="C119" s="12">
        <v>1</v>
      </c>
    </row>
    <row r="120" spans="1:3" x14ac:dyDescent="0.2">
      <c r="A120" s="9">
        <v>157</v>
      </c>
      <c r="C120" s="12">
        <v>245</v>
      </c>
    </row>
    <row r="121" spans="1:3" x14ac:dyDescent="0.2">
      <c r="A121" s="9">
        <v>4498</v>
      </c>
      <c r="C121" s="12">
        <v>32</v>
      </c>
    </row>
    <row r="122" spans="1:3" x14ac:dyDescent="0.2">
      <c r="A122" s="9">
        <v>80</v>
      </c>
      <c r="C122" s="12">
        <v>7</v>
      </c>
    </row>
    <row r="123" spans="1:3" x14ac:dyDescent="0.2">
      <c r="A123" s="9">
        <v>43</v>
      </c>
      <c r="C123" s="12">
        <v>803</v>
      </c>
    </row>
    <row r="124" spans="1:3" x14ac:dyDescent="0.2">
      <c r="A124" s="9">
        <v>2053</v>
      </c>
      <c r="C124" s="12">
        <v>75</v>
      </c>
    </row>
    <row r="125" spans="1:3" x14ac:dyDescent="0.2">
      <c r="A125" s="9">
        <v>168</v>
      </c>
      <c r="C125" s="12">
        <v>16</v>
      </c>
    </row>
    <row r="126" spans="1:3" x14ac:dyDescent="0.2">
      <c r="A126" s="9">
        <v>4289</v>
      </c>
      <c r="C126" s="12">
        <v>31</v>
      </c>
    </row>
    <row r="127" spans="1:3" x14ac:dyDescent="0.2">
      <c r="A127" s="9">
        <v>165</v>
      </c>
      <c r="C127" s="12">
        <v>108</v>
      </c>
    </row>
    <row r="128" spans="1:3" x14ac:dyDescent="0.2">
      <c r="A128" s="9">
        <v>1815</v>
      </c>
      <c r="C128" s="12">
        <v>30</v>
      </c>
    </row>
    <row r="129" spans="1:3" x14ac:dyDescent="0.2">
      <c r="A129" s="9">
        <v>397</v>
      </c>
      <c r="C129" s="12">
        <v>17</v>
      </c>
    </row>
    <row r="130" spans="1:3" x14ac:dyDescent="0.2">
      <c r="A130" s="9">
        <v>1539</v>
      </c>
      <c r="C130" s="12">
        <v>64</v>
      </c>
    </row>
    <row r="131" spans="1:3" x14ac:dyDescent="0.2">
      <c r="A131" s="9">
        <v>138</v>
      </c>
      <c r="C131" s="12">
        <v>80</v>
      </c>
    </row>
    <row r="132" spans="1:3" x14ac:dyDescent="0.2">
      <c r="A132" s="9">
        <v>3594</v>
      </c>
      <c r="C132" s="12">
        <v>2468</v>
      </c>
    </row>
    <row r="133" spans="1:3" x14ac:dyDescent="0.2">
      <c r="A133" s="9">
        <v>5880</v>
      </c>
      <c r="C133" s="12">
        <v>26</v>
      </c>
    </row>
    <row r="134" spans="1:3" x14ac:dyDescent="0.2">
      <c r="A134" s="9">
        <v>112</v>
      </c>
      <c r="C134" s="12">
        <v>73</v>
      </c>
    </row>
    <row r="135" spans="1:3" x14ac:dyDescent="0.2">
      <c r="A135" s="9">
        <v>943</v>
      </c>
      <c r="C135" s="12">
        <v>128</v>
      </c>
    </row>
    <row r="136" spans="1:3" x14ac:dyDescent="0.2">
      <c r="A136" s="9">
        <v>2468</v>
      </c>
      <c r="C136" s="12">
        <v>33</v>
      </c>
    </row>
    <row r="137" spans="1:3" x14ac:dyDescent="0.2">
      <c r="A137" s="9">
        <v>2551</v>
      </c>
      <c r="C137" s="12">
        <v>1072</v>
      </c>
    </row>
    <row r="138" spans="1:3" x14ac:dyDescent="0.2">
      <c r="A138" s="9">
        <v>101</v>
      </c>
      <c r="C138" s="12">
        <v>1297</v>
      </c>
    </row>
    <row r="139" spans="1:3" x14ac:dyDescent="0.2">
      <c r="A139" s="9">
        <v>92</v>
      </c>
      <c r="C139" s="12">
        <v>393</v>
      </c>
    </row>
    <row r="140" spans="1:3" x14ac:dyDescent="0.2">
      <c r="A140" s="9">
        <v>62</v>
      </c>
      <c r="C140" s="12">
        <v>1257</v>
      </c>
    </row>
    <row r="141" spans="1:3" x14ac:dyDescent="0.2">
      <c r="A141" s="9">
        <v>149</v>
      </c>
      <c r="C141" s="12">
        <v>328</v>
      </c>
    </row>
    <row r="142" spans="1:3" x14ac:dyDescent="0.2">
      <c r="A142" s="9">
        <v>329</v>
      </c>
      <c r="C142" s="12">
        <v>147</v>
      </c>
    </row>
    <row r="143" spans="1:3" x14ac:dyDescent="0.2">
      <c r="A143" s="9">
        <v>97</v>
      </c>
      <c r="C143" s="12">
        <v>830</v>
      </c>
    </row>
    <row r="144" spans="1:3" x14ac:dyDescent="0.2">
      <c r="A144" s="9">
        <v>1784</v>
      </c>
      <c r="C144" s="12">
        <v>331</v>
      </c>
    </row>
    <row r="145" spans="1:3" x14ac:dyDescent="0.2">
      <c r="A145" s="9">
        <v>1684</v>
      </c>
      <c r="C145" s="12">
        <v>25</v>
      </c>
    </row>
    <row r="146" spans="1:3" x14ac:dyDescent="0.2">
      <c r="A146" s="9">
        <v>250</v>
      </c>
      <c r="C146" s="12">
        <v>3483</v>
      </c>
    </row>
    <row r="147" spans="1:3" x14ac:dyDescent="0.2">
      <c r="A147" s="9">
        <v>238</v>
      </c>
      <c r="C147" s="12">
        <v>923</v>
      </c>
    </row>
    <row r="148" spans="1:3" x14ac:dyDescent="0.2">
      <c r="A148" s="9">
        <v>53</v>
      </c>
      <c r="C148" s="12">
        <v>1</v>
      </c>
    </row>
    <row r="149" spans="1:3" x14ac:dyDescent="0.2">
      <c r="A149" s="9">
        <v>214</v>
      </c>
      <c r="C149" s="12">
        <v>33</v>
      </c>
    </row>
    <row r="150" spans="1:3" x14ac:dyDescent="0.2">
      <c r="A150" s="9">
        <v>222</v>
      </c>
      <c r="C150" s="12">
        <v>40</v>
      </c>
    </row>
    <row r="151" spans="1:3" x14ac:dyDescent="0.2">
      <c r="A151" s="9">
        <v>1884</v>
      </c>
      <c r="C151" s="12">
        <v>23</v>
      </c>
    </row>
    <row r="152" spans="1:3" x14ac:dyDescent="0.2">
      <c r="A152" s="9">
        <v>218</v>
      </c>
      <c r="C152" s="12">
        <v>75</v>
      </c>
    </row>
    <row r="153" spans="1:3" x14ac:dyDescent="0.2">
      <c r="A153" s="9">
        <v>6465</v>
      </c>
      <c r="C153" s="12">
        <v>2176</v>
      </c>
    </row>
    <row r="154" spans="1:3" x14ac:dyDescent="0.2">
      <c r="A154" s="9">
        <v>59</v>
      </c>
      <c r="C154" s="12">
        <v>441</v>
      </c>
    </row>
    <row r="155" spans="1:3" x14ac:dyDescent="0.2">
      <c r="A155" s="9">
        <v>88</v>
      </c>
      <c r="C155" s="12">
        <v>25</v>
      </c>
    </row>
    <row r="156" spans="1:3" x14ac:dyDescent="0.2">
      <c r="A156" s="9">
        <v>1697</v>
      </c>
      <c r="C156" s="12">
        <v>127</v>
      </c>
    </row>
    <row r="157" spans="1:3" x14ac:dyDescent="0.2">
      <c r="A157" s="9">
        <v>92</v>
      </c>
      <c r="C157" s="12">
        <v>355</v>
      </c>
    </row>
    <row r="158" spans="1:3" x14ac:dyDescent="0.2">
      <c r="A158" s="9">
        <v>186</v>
      </c>
      <c r="C158" s="12">
        <v>44</v>
      </c>
    </row>
    <row r="159" spans="1:3" x14ac:dyDescent="0.2">
      <c r="A159" s="9">
        <v>138</v>
      </c>
      <c r="C159" s="12">
        <v>67</v>
      </c>
    </row>
    <row r="160" spans="1:3" x14ac:dyDescent="0.2">
      <c r="A160" s="9">
        <v>261</v>
      </c>
      <c r="C160" s="12">
        <v>1068</v>
      </c>
    </row>
    <row r="161" spans="1:3" x14ac:dyDescent="0.2">
      <c r="A161" s="9">
        <v>107</v>
      </c>
      <c r="C161" s="12">
        <v>424</v>
      </c>
    </row>
    <row r="162" spans="1:3" x14ac:dyDescent="0.2">
      <c r="A162" s="9">
        <v>199</v>
      </c>
      <c r="C162" s="12">
        <v>145</v>
      </c>
    </row>
    <row r="163" spans="1:3" x14ac:dyDescent="0.2">
      <c r="A163" s="9">
        <v>5512</v>
      </c>
      <c r="C163" s="12">
        <v>151</v>
      </c>
    </row>
    <row r="164" spans="1:3" x14ac:dyDescent="0.2">
      <c r="A164" s="9">
        <v>86</v>
      </c>
      <c r="C164" s="12">
        <v>1608</v>
      </c>
    </row>
    <row r="165" spans="1:3" x14ac:dyDescent="0.2">
      <c r="A165" s="9">
        <v>2768</v>
      </c>
      <c r="C165" s="12">
        <v>941</v>
      </c>
    </row>
    <row r="166" spans="1:3" x14ac:dyDescent="0.2">
      <c r="A166" s="9">
        <v>48</v>
      </c>
      <c r="C166" s="12">
        <v>1</v>
      </c>
    </row>
    <row r="167" spans="1:3" x14ac:dyDescent="0.2">
      <c r="A167" s="9">
        <v>87</v>
      </c>
      <c r="C167" s="12">
        <v>40</v>
      </c>
    </row>
    <row r="168" spans="1:3" x14ac:dyDescent="0.2">
      <c r="A168" s="9">
        <v>1894</v>
      </c>
      <c r="C168" s="12">
        <v>3015</v>
      </c>
    </row>
    <row r="169" spans="1:3" x14ac:dyDescent="0.2">
      <c r="A169" s="9">
        <v>282</v>
      </c>
      <c r="C169" s="12">
        <v>435</v>
      </c>
    </row>
    <row r="170" spans="1:3" x14ac:dyDescent="0.2">
      <c r="A170" s="9">
        <v>116</v>
      </c>
      <c r="C170" s="12">
        <v>714</v>
      </c>
    </row>
    <row r="171" spans="1:3" x14ac:dyDescent="0.2">
      <c r="A171" s="9">
        <v>83</v>
      </c>
      <c r="C171" s="12">
        <v>5497</v>
      </c>
    </row>
    <row r="172" spans="1:3" x14ac:dyDescent="0.2">
      <c r="A172" s="9">
        <v>91</v>
      </c>
      <c r="C172" s="12">
        <v>418</v>
      </c>
    </row>
    <row r="173" spans="1:3" x14ac:dyDescent="0.2">
      <c r="A173" s="9">
        <v>546</v>
      </c>
      <c r="C173" s="12">
        <v>1439</v>
      </c>
    </row>
    <row r="174" spans="1:3" x14ac:dyDescent="0.2">
      <c r="A174" s="9">
        <v>393</v>
      </c>
      <c r="C174" s="12">
        <v>15</v>
      </c>
    </row>
    <row r="175" spans="1:3" x14ac:dyDescent="0.2">
      <c r="A175" s="9">
        <v>133</v>
      </c>
      <c r="C175" s="12">
        <v>1999</v>
      </c>
    </row>
    <row r="176" spans="1:3" x14ac:dyDescent="0.2">
      <c r="A176" s="9">
        <v>254</v>
      </c>
      <c r="C176" s="12">
        <v>118</v>
      </c>
    </row>
    <row r="177" spans="1:3" x14ac:dyDescent="0.2">
      <c r="A177" s="9">
        <v>176</v>
      </c>
      <c r="C177" s="12">
        <v>162</v>
      </c>
    </row>
    <row r="178" spans="1:3" x14ac:dyDescent="0.2">
      <c r="A178" s="9">
        <v>337</v>
      </c>
      <c r="C178" s="12">
        <v>83</v>
      </c>
    </row>
    <row r="179" spans="1:3" x14ac:dyDescent="0.2">
      <c r="A179" s="9">
        <v>107</v>
      </c>
      <c r="C179" s="12">
        <v>747</v>
      </c>
    </row>
    <row r="180" spans="1:3" x14ac:dyDescent="0.2">
      <c r="A180" s="9">
        <v>183</v>
      </c>
      <c r="C180" s="12">
        <v>2138</v>
      </c>
    </row>
    <row r="181" spans="1:3" x14ac:dyDescent="0.2">
      <c r="A181" s="9">
        <v>72</v>
      </c>
      <c r="C181" s="12">
        <v>84</v>
      </c>
    </row>
    <row r="182" spans="1:3" x14ac:dyDescent="0.2">
      <c r="A182" s="9">
        <v>295</v>
      </c>
      <c r="C182" s="12">
        <v>91</v>
      </c>
    </row>
    <row r="183" spans="1:3" x14ac:dyDescent="0.2">
      <c r="A183" s="9">
        <v>142</v>
      </c>
      <c r="C183" s="12">
        <v>792</v>
      </c>
    </row>
    <row r="184" spans="1:3" x14ac:dyDescent="0.2">
      <c r="A184" s="9">
        <v>85</v>
      </c>
      <c r="C184" s="12">
        <v>10</v>
      </c>
    </row>
    <row r="185" spans="1:3" x14ac:dyDescent="0.2">
      <c r="A185" s="9">
        <v>659</v>
      </c>
      <c r="C185" s="12">
        <v>32</v>
      </c>
    </row>
    <row r="186" spans="1:3" x14ac:dyDescent="0.2">
      <c r="A186" s="9">
        <v>121</v>
      </c>
      <c r="C186" s="12">
        <v>90</v>
      </c>
    </row>
    <row r="187" spans="1:3" x14ac:dyDescent="0.2">
      <c r="A187" s="9">
        <v>3742</v>
      </c>
      <c r="C187" s="12">
        <v>186</v>
      </c>
    </row>
    <row r="188" spans="1:3" x14ac:dyDescent="0.2">
      <c r="A188" s="9">
        <v>223</v>
      </c>
      <c r="C188" s="12">
        <v>439</v>
      </c>
    </row>
    <row r="189" spans="1:3" x14ac:dyDescent="0.2">
      <c r="A189" s="9">
        <v>133</v>
      </c>
      <c r="C189" s="12">
        <v>605</v>
      </c>
    </row>
    <row r="190" spans="1:3" x14ac:dyDescent="0.2">
      <c r="A190" s="9">
        <v>5168</v>
      </c>
      <c r="C190" s="12">
        <v>1</v>
      </c>
    </row>
    <row r="191" spans="1:3" x14ac:dyDescent="0.2">
      <c r="A191" s="9">
        <v>307</v>
      </c>
      <c r="C191" s="12">
        <v>31</v>
      </c>
    </row>
    <row r="192" spans="1:3" x14ac:dyDescent="0.2">
      <c r="A192" s="9">
        <v>2441</v>
      </c>
      <c r="C192" s="12">
        <v>1181</v>
      </c>
    </row>
    <row r="193" spans="1:3" x14ac:dyDescent="0.2">
      <c r="A193" s="9">
        <v>1385</v>
      </c>
      <c r="C193" s="12">
        <v>39</v>
      </c>
    </row>
    <row r="194" spans="1:3" x14ac:dyDescent="0.2">
      <c r="A194" s="9">
        <v>190</v>
      </c>
      <c r="C194" s="12">
        <v>46</v>
      </c>
    </row>
    <row r="195" spans="1:3" x14ac:dyDescent="0.2">
      <c r="A195" s="9">
        <v>470</v>
      </c>
      <c r="C195" s="12">
        <v>105</v>
      </c>
    </row>
    <row r="196" spans="1:3" x14ac:dyDescent="0.2">
      <c r="A196" s="9">
        <v>253</v>
      </c>
      <c r="C196" s="12">
        <v>535</v>
      </c>
    </row>
    <row r="197" spans="1:3" x14ac:dyDescent="0.2">
      <c r="A197" s="9">
        <v>1113</v>
      </c>
      <c r="C197" s="12">
        <v>16</v>
      </c>
    </row>
    <row r="198" spans="1:3" x14ac:dyDescent="0.2">
      <c r="A198" s="9">
        <v>2283</v>
      </c>
      <c r="C198" s="12">
        <v>575</v>
      </c>
    </row>
    <row r="199" spans="1:3" x14ac:dyDescent="0.2">
      <c r="A199" s="9">
        <v>1095</v>
      </c>
      <c r="C199" s="12">
        <v>1120</v>
      </c>
    </row>
    <row r="200" spans="1:3" x14ac:dyDescent="0.2">
      <c r="A200" s="9">
        <v>1690</v>
      </c>
      <c r="C200" s="12">
        <v>113</v>
      </c>
    </row>
    <row r="201" spans="1:3" x14ac:dyDescent="0.2">
      <c r="A201" s="9">
        <v>191</v>
      </c>
      <c r="C201" s="12">
        <v>1538</v>
      </c>
    </row>
    <row r="202" spans="1:3" x14ac:dyDescent="0.2">
      <c r="A202" s="9">
        <v>2013</v>
      </c>
      <c r="C202" s="12">
        <v>9</v>
      </c>
    </row>
    <row r="203" spans="1:3" x14ac:dyDescent="0.2">
      <c r="A203" s="9">
        <v>1703</v>
      </c>
      <c r="C203" s="12">
        <v>554</v>
      </c>
    </row>
    <row r="204" spans="1:3" x14ac:dyDescent="0.2">
      <c r="A204" s="9">
        <v>80</v>
      </c>
      <c r="C204" s="12">
        <v>648</v>
      </c>
    </row>
    <row r="205" spans="1:3" x14ac:dyDescent="0.2">
      <c r="A205" s="9">
        <v>41</v>
      </c>
      <c r="C205" s="12">
        <v>21</v>
      </c>
    </row>
    <row r="206" spans="1:3" x14ac:dyDescent="0.2">
      <c r="A206" s="9">
        <v>187</v>
      </c>
      <c r="C206" s="12">
        <v>595</v>
      </c>
    </row>
    <row r="207" spans="1:3" x14ac:dyDescent="0.2">
      <c r="A207" s="9">
        <v>2875</v>
      </c>
      <c r="C207" s="12">
        <v>54</v>
      </c>
    </row>
    <row r="208" spans="1:3" x14ac:dyDescent="0.2">
      <c r="A208" s="9">
        <v>88</v>
      </c>
      <c r="C208" s="12">
        <v>120</v>
      </c>
    </row>
    <row r="209" spans="1:3" x14ac:dyDescent="0.2">
      <c r="A209" s="9">
        <v>191</v>
      </c>
      <c r="C209" s="12">
        <v>579</v>
      </c>
    </row>
    <row r="210" spans="1:3" x14ac:dyDescent="0.2">
      <c r="A210" s="9">
        <v>139</v>
      </c>
      <c r="C210" s="12">
        <v>2072</v>
      </c>
    </row>
    <row r="211" spans="1:3" x14ac:dyDescent="0.2">
      <c r="A211" s="9">
        <v>186</v>
      </c>
      <c r="C211" s="12">
        <v>0</v>
      </c>
    </row>
    <row r="212" spans="1:3" x14ac:dyDescent="0.2">
      <c r="A212" s="9">
        <v>112</v>
      </c>
      <c r="C212" s="12">
        <v>1796</v>
      </c>
    </row>
    <row r="213" spans="1:3" x14ac:dyDescent="0.2">
      <c r="A213" s="9">
        <v>101</v>
      </c>
      <c r="C213" s="12">
        <v>62</v>
      </c>
    </row>
    <row r="214" spans="1:3" x14ac:dyDescent="0.2">
      <c r="A214" s="9">
        <v>206</v>
      </c>
      <c r="C214" s="12">
        <v>347</v>
      </c>
    </row>
    <row r="215" spans="1:3" x14ac:dyDescent="0.2">
      <c r="A215" s="9">
        <v>154</v>
      </c>
      <c r="C215" s="12">
        <v>19</v>
      </c>
    </row>
    <row r="216" spans="1:3" x14ac:dyDescent="0.2">
      <c r="A216" s="9">
        <v>5966</v>
      </c>
      <c r="C216" s="12">
        <v>1258</v>
      </c>
    </row>
    <row r="217" spans="1:3" x14ac:dyDescent="0.2">
      <c r="A217" s="9">
        <v>169</v>
      </c>
      <c r="C217" s="12">
        <v>362</v>
      </c>
    </row>
    <row r="218" spans="1:3" x14ac:dyDescent="0.2">
      <c r="A218" s="9">
        <v>2106</v>
      </c>
      <c r="C218" s="12">
        <v>35</v>
      </c>
    </row>
    <row r="219" spans="1:3" x14ac:dyDescent="0.2">
      <c r="A219" s="9">
        <v>131</v>
      </c>
      <c r="C219" s="12">
        <v>528</v>
      </c>
    </row>
    <row r="220" spans="1:3" x14ac:dyDescent="0.2">
      <c r="A220" s="9">
        <v>84</v>
      </c>
      <c r="C220" s="12">
        <v>133</v>
      </c>
    </row>
    <row r="221" spans="1:3" x14ac:dyDescent="0.2">
      <c r="A221" s="9">
        <v>155</v>
      </c>
      <c r="C221" s="12">
        <v>846</v>
      </c>
    </row>
    <row r="222" spans="1:3" x14ac:dyDescent="0.2">
      <c r="A222" s="9">
        <v>189</v>
      </c>
      <c r="C222" s="12">
        <v>10</v>
      </c>
    </row>
    <row r="223" spans="1:3" x14ac:dyDescent="0.2">
      <c r="A223" s="9">
        <v>4799</v>
      </c>
      <c r="C223" s="12">
        <v>191</v>
      </c>
    </row>
    <row r="224" spans="1:3" x14ac:dyDescent="0.2">
      <c r="A224" s="9">
        <v>1137</v>
      </c>
      <c r="C224" s="12">
        <v>1979</v>
      </c>
    </row>
    <row r="225" spans="1:3" x14ac:dyDescent="0.2">
      <c r="A225" s="9">
        <v>1152</v>
      </c>
      <c r="C225" s="12">
        <v>63</v>
      </c>
    </row>
    <row r="226" spans="1:3" x14ac:dyDescent="0.2">
      <c r="A226" s="9">
        <v>50</v>
      </c>
      <c r="C226" s="12">
        <v>6080</v>
      </c>
    </row>
    <row r="227" spans="1:3" x14ac:dyDescent="0.2">
      <c r="A227" s="9">
        <v>3059</v>
      </c>
      <c r="C227" s="12">
        <v>80</v>
      </c>
    </row>
    <row r="228" spans="1:3" x14ac:dyDescent="0.2">
      <c r="A228" s="9">
        <v>34</v>
      </c>
      <c r="C228" s="12">
        <v>9</v>
      </c>
    </row>
    <row r="229" spans="1:3" x14ac:dyDescent="0.2">
      <c r="A229" s="9">
        <v>220</v>
      </c>
      <c r="C229" s="12">
        <v>1784</v>
      </c>
    </row>
    <row r="230" spans="1:3" x14ac:dyDescent="0.2">
      <c r="A230" s="9">
        <v>1604</v>
      </c>
      <c r="C230" s="12">
        <v>243</v>
      </c>
    </row>
    <row r="231" spans="1:3" x14ac:dyDescent="0.2">
      <c r="A231" s="9">
        <v>454</v>
      </c>
      <c r="C231" s="12">
        <v>1296</v>
      </c>
    </row>
    <row r="232" spans="1:3" x14ac:dyDescent="0.2">
      <c r="A232" s="9">
        <v>123</v>
      </c>
      <c r="C232" s="12">
        <v>77</v>
      </c>
    </row>
    <row r="233" spans="1:3" x14ac:dyDescent="0.2">
      <c r="A233" s="9">
        <v>299</v>
      </c>
      <c r="C233" s="12">
        <v>395</v>
      </c>
    </row>
    <row r="234" spans="1:3" x14ac:dyDescent="0.2">
      <c r="A234" s="9">
        <v>2237</v>
      </c>
      <c r="C234" s="12">
        <v>49</v>
      </c>
    </row>
    <row r="235" spans="1:3" x14ac:dyDescent="0.2">
      <c r="A235" s="9">
        <v>645</v>
      </c>
      <c r="C235" s="12">
        <v>180</v>
      </c>
    </row>
    <row r="236" spans="1:3" x14ac:dyDescent="0.2">
      <c r="A236" s="9">
        <v>484</v>
      </c>
      <c r="C236" s="12">
        <v>2690</v>
      </c>
    </row>
    <row r="237" spans="1:3" x14ac:dyDescent="0.2">
      <c r="A237" s="9">
        <v>154</v>
      </c>
      <c r="C237" s="12">
        <v>1</v>
      </c>
    </row>
    <row r="238" spans="1:3" x14ac:dyDescent="0.2">
      <c r="A238" s="9">
        <v>82</v>
      </c>
      <c r="C238" s="12">
        <v>2779</v>
      </c>
    </row>
    <row r="239" spans="1:3" x14ac:dyDescent="0.2">
      <c r="A239" s="9">
        <v>134</v>
      </c>
      <c r="C239" s="12">
        <v>92</v>
      </c>
    </row>
    <row r="240" spans="1:3" x14ac:dyDescent="0.2">
      <c r="A240" s="9">
        <v>5203</v>
      </c>
      <c r="C240" s="12">
        <v>1028</v>
      </c>
    </row>
    <row r="241" spans="1:3" x14ac:dyDescent="0.2">
      <c r="A241" s="9">
        <v>94</v>
      </c>
      <c r="C241" s="12">
        <v>26</v>
      </c>
    </row>
    <row r="242" spans="1:3" x14ac:dyDescent="0.2">
      <c r="A242" s="9">
        <v>205</v>
      </c>
      <c r="C242" s="12">
        <v>1790</v>
      </c>
    </row>
    <row r="243" spans="1:3" x14ac:dyDescent="0.2">
      <c r="A243" s="9">
        <v>92</v>
      </c>
      <c r="C243" s="12">
        <v>37</v>
      </c>
    </row>
    <row r="244" spans="1:3" x14ac:dyDescent="0.2">
      <c r="A244" s="9">
        <v>219</v>
      </c>
      <c r="C244" s="12">
        <v>35</v>
      </c>
    </row>
    <row r="245" spans="1:3" x14ac:dyDescent="0.2">
      <c r="A245" s="9">
        <v>2526</v>
      </c>
      <c r="C245" s="12">
        <v>94</v>
      </c>
    </row>
    <row r="246" spans="1:3" x14ac:dyDescent="0.2">
      <c r="A246" s="9">
        <v>94</v>
      </c>
      <c r="C246" s="12">
        <v>558</v>
      </c>
    </row>
    <row r="247" spans="1:3" x14ac:dyDescent="0.2">
      <c r="A247" s="9">
        <v>1713</v>
      </c>
      <c r="C247" s="12">
        <v>64</v>
      </c>
    </row>
    <row r="248" spans="1:3" x14ac:dyDescent="0.2">
      <c r="A248" s="9">
        <v>249</v>
      </c>
      <c r="C248" s="12">
        <v>37</v>
      </c>
    </row>
    <row r="249" spans="1:3" x14ac:dyDescent="0.2">
      <c r="A249" s="9">
        <v>192</v>
      </c>
      <c r="C249" s="12">
        <v>245</v>
      </c>
    </row>
    <row r="250" spans="1:3" x14ac:dyDescent="0.2">
      <c r="A250" s="9">
        <v>247</v>
      </c>
      <c r="C250" s="12">
        <v>71</v>
      </c>
    </row>
    <row r="251" spans="1:3" x14ac:dyDescent="0.2">
      <c r="A251" s="9">
        <v>2293</v>
      </c>
      <c r="C251" s="12">
        <v>42</v>
      </c>
    </row>
    <row r="252" spans="1:3" x14ac:dyDescent="0.2">
      <c r="A252" s="9">
        <v>3131</v>
      </c>
      <c r="C252" s="12">
        <v>156</v>
      </c>
    </row>
    <row r="253" spans="1:3" x14ac:dyDescent="0.2">
      <c r="A253" s="9">
        <v>143</v>
      </c>
      <c r="C253" s="12">
        <v>1368</v>
      </c>
    </row>
    <row r="254" spans="1:3" x14ac:dyDescent="0.2">
      <c r="A254" s="9">
        <v>296</v>
      </c>
      <c r="C254" s="12">
        <v>102</v>
      </c>
    </row>
    <row r="255" spans="1:3" x14ac:dyDescent="0.2">
      <c r="A255" s="9">
        <v>170</v>
      </c>
      <c r="C255" s="12">
        <v>86</v>
      </c>
    </row>
    <row r="256" spans="1:3" x14ac:dyDescent="0.2">
      <c r="A256" s="9">
        <v>86</v>
      </c>
      <c r="C256" s="12">
        <v>253</v>
      </c>
    </row>
    <row r="257" spans="1:3" x14ac:dyDescent="0.2">
      <c r="A257" s="9">
        <v>6286</v>
      </c>
      <c r="C257" s="12">
        <v>157</v>
      </c>
    </row>
    <row r="258" spans="1:3" x14ac:dyDescent="0.2">
      <c r="A258" s="9">
        <v>3727</v>
      </c>
      <c r="C258" s="12">
        <v>183</v>
      </c>
    </row>
    <row r="259" spans="1:3" x14ac:dyDescent="0.2">
      <c r="A259" s="9">
        <v>1605</v>
      </c>
      <c r="C259" s="12">
        <v>82</v>
      </c>
    </row>
    <row r="260" spans="1:3" x14ac:dyDescent="0.2">
      <c r="A260" s="9">
        <v>2120</v>
      </c>
      <c r="C260" s="12">
        <v>1</v>
      </c>
    </row>
    <row r="261" spans="1:3" x14ac:dyDescent="0.2">
      <c r="A261" s="9">
        <v>50</v>
      </c>
      <c r="C261" s="12">
        <v>15</v>
      </c>
    </row>
    <row r="262" spans="1:3" x14ac:dyDescent="0.2">
      <c r="A262" s="9">
        <v>2080</v>
      </c>
      <c r="C262" s="12">
        <v>1198</v>
      </c>
    </row>
    <row r="263" spans="1:3" x14ac:dyDescent="0.2">
      <c r="A263" s="9">
        <v>2105</v>
      </c>
      <c r="C263" s="12">
        <v>648</v>
      </c>
    </row>
    <row r="264" spans="1:3" x14ac:dyDescent="0.2">
      <c r="A264" s="9">
        <v>2436</v>
      </c>
      <c r="C264" s="12">
        <v>64</v>
      </c>
    </row>
    <row r="265" spans="1:3" x14ac:dyDescent="0.2">
      <c r="A265" s="9">
        <v>80</v>
      </c>
      <c r="C265" s="12">
        <v>62</v>
      </c>
    </row>
    <row r="266" spans="1:3" x14ac:dyDescent="0.2">
      <c r="A266" s="9">
        <v>42</v>
      </c>
      <c r="C266" s="12">
        <v>750</v>
      </c>
    </row>
    <row r="267" spans="1:3" x14ac:dyDescent="0.2">
      <c r="A267" s="9">
        <v>139</v>
      </c>
      <c r="C267" s="12">
        <v>87</v>
      </c>
    </row>
    <row r="268" spans="1:3" x14ac:dyDescent="0.2">
      <c r="A268" s="9">
        <v>159</v>
      </c>
      <c r="C268" s="12">
        <v>105</v>
      </c>
    </row>
    <row r="269" spans="1:3" x14ac:dyDescent="0.2">
      <c r="A269" s="9">
        <v>381</v>
      </c>
      <c r="C269" s="12">
        <v>1658</v>
      </c>
    </row>
    <row r="270" spans="1:3" x14ac:dyDescent="0.2">
      <c r="A270" s="9">
        <v>194</v>
      </c>
      <c r="C270" s="12">
        <v>2604</v>
      </c>
    </row>
    <row r="271" spans="1:3" x14ac:dyDescent="0.2">
      <c r="A271" s="9">
        <v>106</v>
      </c>
      <c r="C271" s="12">
        <v>65</v>
      </c>
    </row>
    <row r="272" spans="1:3" x14ac:dyDescent="0.2">
      <c r="A272" s="9">
        <v>142</v>
      </c>
      <c r="C272" s="12">
        <v>94</v>
      </c>
    </row>
    <row r="273" spans="1:3" x14ac:dyDescent="0.2">
      <c r="A273" s="9">
        <v>211</v>
      </c>
      <c r="C273" s="12">
        <v>257</v>
      </c>
    </row>
    <row r="274" spans="1:3" x14ac:dyDescent="0.2">
      <c r="A274" s="9">
        <v>2756</v>
      </c>
      <c r="C274" s="12">
        <v>2928</v>
      </c>
    </row>
    <row r="275" spans="1:3" x14ac:dyDescent="0.2">
      <c r="A275" s="9">
        <v>173</v>
      </c>
      <c r="C275" s="12">
        <v>4697</v>
      </c>
    </row>
    <row r="276" spans="1:3" x14ac:dyDescent="0.2">
      <c r="A276" s="9">
        <v>87</v>
      </c>
      <c r="C276" s="12">
        <v>2915</v>
      </c>
    </row>
    <row r="277" spans="1:3" x14ac:dyDescent="0.2">
      <c r="A277" s="9">
        <v>1572</v>
      </c>
      <c r="C277" s="12">
        <v>18</v>
      </c>
    </row>
    <row r="278" spans="1:3" x14ac:dyDescent="0.2">
      <c r="A278" s="9">
        <v>2346</v>
      </c>
      <c r="C278" s="12">
        <v>723</v>
      </c>
    </row>
    <row r="279" spans="1:3" x14ac:dyDescent="0.2">
      <c r="A279" s="9">
        <v>115</v>
      </c>
      <c r="C279" s="12">
        <v>602</v>
      </c>
    </row>
    <row r="280" spans="1:3" x14ac:dyDescent="0.2">
      <c r="A280" s="9">
        <v>85</v>
      </c>
      <c r="C280" s="12">
        <v>1</v>
      </c>
    </row>
    <row r="281" spans="1:3" x14ac:dyDescent="0.2">
      <c r="A281" s="9">
        <v>144</v>
      </c>
      <c r="C281" s="12">
        <v>3868</v>
      </c>
    </row>
    <row r="282" spans="1:3" x14ac:dyDescent="0.2">
      <c r="A282" s="9">
        <v>2443</v>
      </c>
      <c r="C282" s="12">
        <v>504</v>
      </c>
    </row>
    <row r="283" spans="1:3" x14ac:dyDescent="0.2">
      <c r="A283" s="9">
        <v>64</v>
      </c>
      <c r="C283" s="12">
        <v>14</v>
      </c>
    </row>
    <row r="284" spans="1:3" x14ac:dyDescent="0.2">
      <c r="A284" s="9">
        <v>268</v>
      </c>
      <c r="C284" s="12">
        <v>390</v>
      </c>
    </row>
    <row r="285" spans="1:3" x14ac:dyDescent="0.2">
      <c r="A285" s="9">
        <v>195</v>
      </c>
      <c r="C285" s="12">
        <v>750</v>
      </c>
    </row>
    <row r="286" spans="1:3" x14ac:dyDescent="0.2">
      <c r="A286" s="9">
        <v>186</v>
      </c>
      <c r="C286" s="12">
        <v>77</v>
      </c>
    </row>
    <row r="287" spans="1:3" x14ac:dyDescent="0.2">
      <c r="A287" s="9">
        <v>460</v>
      </c>
      <c r="C287" s="12">
        <v>752</v>
      </c>
    </row>
    <row r="288" spans="1:3" x14ac:dyDescent="0.2">
      <c r="A288" s="9">
        <v>2528</v>
      </c>
      <c r="C288" s="12">
        <v>131</v>
      </c>
    </row>
    <row r="289" spans="1:3" x14ac:dyDescent="0.2">
      <c r="A289" s="9">
        <v>3657</v>
      </c>
      <c r="C289" s="12">
        <v>87</v>
      </c>
    </row>
    <row r="290" spans="1:3" x14ac:dyDescent="0.2">
      <c r="A290" s="9">
        <v>131</v>
      </c>
      <c r="C290" s="12">
        <v>1063</v>
      </c>
    </row>
    <row r="291" spans="1:3" x14ac:dyDescent="0.2">
      <c r="A291" s="9">
        <v>239</v>
      </c>
      <c r="C291" s="12">
        <v>25</v>
      </c>
    </row>
    <row r="292" spans="1:3" x14ac:dyDescent="0.2">
      <c r="A292" s="9">
        <v>78</v>
      </c>
      <c r="C292" s="12">
        <v>76</v>
      </c>
    </row>
    <row r="293" spans="1:3" x14ac:dyDescent="0.2">
      <c r="A293" s="9">
        <v>1773</v>
      </c>
      <c r="C293" s="12">
        <v>4428</v>
      </c>
    </row>
    <row r="294" spans="1:3" x14ac:dyDescent="0.2">
      <c r="A294" s="9">
        <v>32</v>
      </c>
      <c r="C294" s="12">
        <v>58</v>
      </c>
    </row>
    <row r="295" spans="1:3" x14ac:dyDescent="0.2">
      <c r="A295" s="9">
        <v>369</v>
      </c>
      <c r="C295" s="12">
        <v>1218</v>
      </c>
    </row>
    <row r="296" spans="1:3" x14ac:dyDescent="0.2">
      <c r="A296" s="9">
        <v>89</v>
      </c>
      <c r="C296" s="12">
        <v>111</v>
      </c>
    </row>
    <row r="297" spans="1:3" x14ac:dyDescent="0.2">
      <c r="A297" s="9">
        <v>147</v>
      </c>
      <c r="C297" s="12">
        <v>215</v>
      </c>
    </row>
    <row r="298" spans="1:3" x14ac:dyDescent="0.2">
      <c r="A298" s="9">
        <v>126</v>
      </c>
      <c r="C298" s="12">
        <v>2955</v>
      </c>
    </row>
    <row r="299" spans="1:3" x14ac:dyDescent="0.2">
      <c r="A299" s="9">
        <v>2218</v>
      </c>
      <c r="C299" s="12">
        <v>1657</v>
      </c>
    </row>
    <row r="300" spans="1:3" x14ac:dyDescent="0.2">
      <c r="A300" s="9">
        <v>202</v>
      </c>
      <c r="C300" s="12">
        <v>926</v>
      </c>
    </row>
    <row r="301" spans="1:3" x14ac:dyDescent="0.2">
      <c r="A301" s="9">
        <v>140</v>
      </c>
      <c r="C301" s="12">
        <v>77</v>
      </c>
    </row>
    <row r="302" spans="1:3" x14ac:dyDescent="0.2">
      <c r="A302" s="9">
        <v>1052</v>
      </c>
      <c r="C302" s="12">
        <v>1748</v>
      </c>
    </row>
    <row r="303" spans="1:3" x14ac:dyDescent="0.2">
      <c r="A303" s="9">
        <v>247</v>
      </c>
      <c r="C303" s="12">
        <v>79</v>
      </c>
    </row>
    <row r="304" spans="1:3" x14ac:dyDescent="0.2">
      <c r="A304" s="9">
        <v>84</v>
      </c>
      <c r="C304" s="12">
        <v>889</v>
      </c>
    </row>
    <row r="305" spans="1:3" x14ac:dyDescent="0.2">
      <c r="A305" s="9">
        <v>88</v>
      </c>
      <c r="C305" s="12">
        <v>56</v>
      </c>
    </row>
    <row r="306" spans="1:3" x14ac:dyDescent="0.2">
      <c r="A306" s="9">
        <v>156</v>
      </c>
      <c r="C306" s="12">
        <v>1</v>
      </c>
    </row>
    <row r="307" spans="1:3" x14ac:dyDescent="0.2">
      <c r="A307" s="9">
        <v>2985</v>
      </c>
      <c r="C307" s="12">
        <v>83</v>
      </c>
    </row>
    <row r="308" spans="1:3" x14ac:dyDescent="0.2">
      <c r="A308" s="9">
        <v>762</v>
      </c>
      <c r="C308" s="12">
        <v>2025</v>
      </c>
    </row>
    <row r="309" spans="1:3" x14ac:dyDescent="0.2">
      <c r="A309" s="9">
        <v>554</v>
      </c>
      <c r="C309" s="12">
        <v>14</v>
      </c>
    </row>
    <row r="310" spans="1:3" x14ac:dyDescent="0.2">
      <c r="A310" s="9">
        <v>135</v>
      </c>
      <c r="C310" s="12">
        <v>656</v>
      </c>
    </row>
    <row r="311" spans="1:3" x14ac:dyDescent="0.2">
      <c r="A311" s="9">
        <v>122</v>
      </c>
      <c r="C311" s="12">
        <v>38</v>
      </c>
    </row>
    <row r="312" spans="1:3" x14ac:dyDescent="0.2">
      <c r="A312" s="9">
        <v>221</v>
      </c>
      <c r="C312" s="12">
        <v>60</v>
      </c>
    </row>
    <row r="313" spans="1:3" x14ac:dyDescent="0.2">
      <c r="A313" s="9">
        <v>126</v>
      </c>
      <c r="C313" s="12">
        <v>1596</v>
      </c>
    </row>
    <row r="314" spans="1:3" x14ac:dyDescent="0.2">
      <c r="A314" s="9">
        <v>1022</v>
      </c>
      <c r="C314" s="12">
        <v>524</v>
      </c>
    </row>
    <row r="315" spans="1:3" x14ac:dyDescent="0.2">
      <c r="A315" s="9">
        <v>3177</v>
      </c>
      <c r="C315" s="12">
        <v>10</v>
      </c>
    </row>
    <row r="316" spans="1:3" x14ac:dyDescent="0.2">
      <c r="A316" s="9">
        <v>198</v>
      </c>
      <c r="C316" s="12">
        <v>219</v>
      </c>
    </row>
    <row r="317" spans="1:3" x14ac:dyDescent="0.2">
      <c r="A317" s="9">
        <v>85</v>
      </c>
      <c r="C317" s="12">
        <v>1121</v>
      </c>
    </row>
    <row r="318" spans="1:3" x14ac:dyDescent="0.2">
      <c r="A318" s="9">
        <v>3596</v>
      </c>
      <c r="C318" s="12">
        <v>29</v>
      </c>
    </row>
    <row r="319" spans="1:3" x14ac:dyDescent="0.2">
      <c r="A319" s="9">
        <v>244</v>
      </c>
      <c r="C319" s="12">
        <v>15</v>
      </c>
    </row>
    <row r="320" spans="1:3" x14ac:dyDescent="0.2">
      <c r="A320" s="9">
        <v>5180</v>
      </c>
      <c r="C320" s="12">
        <v>191</v>
      </c>
    </row>
    <row r="321" spans="1:3" x14ac:dyDescent="0.2">
      <c r="A321" s="9">
        <v>589</v>
      </c>
      <c r="C321" s="12">
        <v>16</v>
      </c>
    </row>
    <row r="322" spans="1:3" x14ac:dyDescent="0.2">
      <c r="A322" s="9">
        <v>2725</v>
      </c>
      <c r="C322" s="12">
        <v>17</v>
      </c>
    </row>
    <row r="323" spans="1:3" x14ac:dyDescent="0.2">
      <c r="A323" s="9">
        <v>300</v>
      </c>
      <c r="C323" s="12">
        <v>34</v>
      </c>
    </row>
    <row r="324" spans="1:3" x14ac:dyDescent="0.2">
      <c r="A324" s="9">
        <v>144</v>
      </c>
      <c r="C324" s="12">
        <v>614</v>
      </c>
    </row>
    <row r="325" spans="1:3" x14ac:dyDescent="0.2">
      <c r="A325" s="9">
        <v>87</v>
      </c>
      <c r="C325" s="12">
        <v>1</v>
      </c>
    </row>
    <row r="326" spans="1:3" x14ac:dyDescent="0.2">
      <c r="A326" s="9">
        <v>3116</v>
      </c>
      <c r="C326" s="12">
        <v>114</v>
      </c>
    </row>
    <row r="327" spans="1:3" x14ac:dyDescent="0.2">
      <c r="A327" s="9">
        <v>909</v>
      </c>
      <c r="C327" s="12">
        <v>1274</v>
      </c>
    </row>
    <row r="328" spans="1:3" x14ac:dyDescent="0.2">
      <c r="A328" s="9">
        <v>1613</v>
      </c>
      <c r="C328" s="12">
        <v>210</v>
      </c>
    </row>
    <row r="329" spans="1:3" x14ac:dyDescent="0.2">
      <c r="A329" s="9">
        <v>136</v>
      </c>
      <c r="C329" s="12">
        <v>248</v>
      </c>
    </row>
    <row r="330" spans="1:3" x14ac:dyDescent="0.2">
      <c r="A330" s="9">
        <v>130</v>
      </c>
      <c r="C330" s="12">
        <v>513</v>
      </c>
    </row>
    <row r="331" spans="1:3" x14ac:dyDescent="0.2">
      <c r="A331" s="9">
        <v>102</v>
      </c>
      <c r="C331" s="12">
        <v>3410</v>
      </c>
    </row>
    <row r="332" spans="1:3" x14ac:dyDescent="0.2">
      <c r="A332" s="9">
        <v>4006</v>
      </c>
      <c r="C332" s="12">
        <v>26</v>
      </c>
    </row>
    <row r="333" spans="1:3" x14ac:dyDescent="0.2">
      <c r="A333" s="9">
        <v>1629</v>
      </c>
      <c r="C333" s="12">
        <v>10</v>
      </c>
    </row>
    <row r="334" spans="1:3" x14ac:dyDescent="0.2">
      <c r="A334" s="9">
        <v>2188</v>
      </c>
      <c r="C334" s="12">
        <v>2201</v>
      </c>
    </row>
    <row r="335" spans="1:3" x14ac:dyDescent="0.2">
      <c r="A335" s="9">
        <v>2409</v>
      </c>
      <c r="C335" s="12">
        <v>676</v>
      </c>
    </row>
    <row r="336" spans="1:3" x14ac:dyDescent="0.2">
      <c r="A336" s="9">
        <v>194</v>
      </c>
      <c r="C336" s="12">
        <v>831</v>
      </c>
    </row>
    <row r="337" spans="1:3" x14ac:dyDescent="0.2">
      <c r="A337" s="9">
        <v>1140</v>
      </c>
      <c r="C337" s="12">
        <v>56</v>
      </c>
    </row>
    <row r="338" spans="1:3" x14ac:dyDescent="0.2">
      <c r="A338" s="9">
        <v>102</v>
      </c>
      <c r="C338" s="12">
        <v>859</v>
      </c>
    </row>
    <row r="339" spans="1:3" x14ac:dyDescent="0.2">
      <c r="A339" s="9">
        <v>2857</v>
      </c>
      <c r="C339" s="12">
        <v>45</v>
      </c>
    </row>
    <row r="340" spans="1:3" x14ac:dyDescent="0.2">
      <c r="A340" s="9">
        <v>107</v>
      </c>
      <c r="C340" s="12">
        <v>1113</v>
      </c>
    </row>
    <row r="341" spans="1:3" x14ac:dyDescent="0.2">
      <c r="A341" s="9">
        <v>160</v>
      </c>
      <c r="C341" s="12">
        <v>6</v>
      </c>
    </row>
    <row r="342" spans="1:3" x14ac:dyDescent="0.2">
      <c r="A342" s="9">
        <v>2230</v>
      </c>
      <c r="C342" s="12">
        <v>7</v>
      </c>
    </row>
    <row r="343" spans="1:3" x14ac:dyDescent="0.2">
      <c r="A343" s="9">
        <v>316</v>
      </c>
      <c r="C343" s="12">
        <v>31</v>
      </c>
    </row>
    <row r="344" spans="1:3" x14ac:dyDescent="0.2">
      <c r="A344" s="9">
        <v>117</v>
      </c>
      <c r="C344" s="12">
        <v>78</v>
      </c>
    </row>
    <row r="345" spans="1:3" x14ac:dyDescent="0.2">
      <c r="A345" s="9">
        <v>6406</v>
      </c>
      <c r="C345" s="12">
        <v>1225</v>
      </c>
    </row>
    <row r="346" spans="1:3" x14ac:dyDescent="0.2">
      <c r="A346" s="9">
        <v>192</v>
      </c>
      <c r="C346" s="12">
        <v>1</v>
      </c>
    </row>
    <row r="347" spans="1:3" x14ac:dyDescent="0.2">
      <c r="A347" s="9">
        <v>26</v>
      </c>
      <c r="C347" s="12">
        <v>67</v>
      </c>
    </row>
    <row r="348" spans="1:3" x14ac:dyDescent="0.2">
      <c r="A348" s="9">
        <v>723</v>
      </c>
      <c r="C348" s="12">
        <v>19</v>
      </c>
    </row>
    <row r="349" spans="1:3" x14ac:dyDescent="0.2">
      <c r="A349" s="9">
        <v>170</v>
      </c>
      <c r="C349" s="12">
        <v>2108</v>
      </c>
    </row>
    <row r="350" spans="1:3" x14ac:dyDescent="0.2">
      <c r="A350" s="9">
        <v>238</v>
      </c>
      <c r="C350" s="12">
        <v>679</v>
      </c>
    </row>
    <row r="351" spans="1:3" x14ac:dyDescent="0.2">
      <c r="A351" s="9">
        <v>55</v>
      </c>
      <c r="C351" s="12">
        <v>36</v>
      </c>
    </row>
    <row r="352" spans="1:3" x14ac:dyDescent="0.2">
      <c r="A352" s="9">
        <v>128</v>
      </c>
      <c r="C352" s="12">
        <v>47</v>
      </c>
    </row>
    <row r="353" spans="1:3" x14ac:dyDescent="0.2">
      <c r="A353" s="9">
        <v>2144</v>
      </c>
      <c r="C353" s="12">
        <v>70</v>
      </c>
    </row>
    <row r="354" spans="1:3" x14ac:dyDescent="0.2">
      <c r="A354" s="9">
        <v>2693</v>
      </c>
      <c r="C354" s="12">
        <v>154</v>
      </c>
    </row>
    <row r="355" spans="1:3" x14ac:dyDescent="0.2">
      <c r="A355" s="9">
        <v>432</v>
      </c>
      <c r="C355" s="12">
        <v>22</v>
      </c>
    </row>
    <row r="356" spans="1:3" x14ac:dyDescent="0.2">
      <c r="A356" s="9">
        <v>189</v>
      </c>
      <c r="C356" s="12">
        <v>1758</v>
      </c>
    </row>
    <row r="357" spans="1:3" x14ac:dyDescent="0.2">
      <c r="A357" s="9">
        <v>154</v>
      </c>
      <c r="C357" s="12">
        <v>94</v>
      </c>
    </row>
    <row r="358" spans="1:3" x14ac:dyDescent="0.2">
      <c r="A358" s="9">
        <v>96</v>
      </c>
      <c r="C358" s="12">
        <v>33</v>
      </c>
    </row>
    <row r="359" spans="1:3" x14ac:dyDescent="0.2">
      <c r="A359" s="9">
        <v>3063</v>
      </c>
      <c r="C359" s="12">
        <v>94</v>
      </c>
    </row>
    <row r="360" spans="1:3" x14ac:dyDescent="0.2">
      <c r="A360" s="9">
        <v>2266</v>
      </c>
      <c r="C360" s="12">
        <v>1</v>
      </c>
    </row>
    <row r="361" spans="1:3" x14ac:dyDescent="0.2">
      <c r="A361" s="9">
        <v>194</v>
      </c>
      <c r="C361" s="12">
        <v>31</v>
      </c>
    </row>
    <row r="362" spans="1:3" x14ac:dyDescent="0.2">
      <c r="A362" s="9">
        <v>129</v>
      </c>
      <c r="C362" s="12">
        <v>35</v>
      </c>
    </row>
    <row r="363" spans="1:3" x14ac:dyDescent="0.2">
      <c r="A363" s="9">
        <v>375</v>
      </c>
      <c r="C363" s="12">
        <v>63</v>
      </c>
    </row>
    <row r="364" spans="1:3" x14ac:dyDescent="0.2">
      <c r="A364" s="9">
        <v>409</v>
      </c>
      <c r="C364" s="12">
        <v>898</v>
      </c>
    </row>
    <row r="365" spans="1:3" x14ac:dyDescent="0.2">
      <c r="A365" s="9">
        <v>234</v>
      </c>
      <c r="C365" s="12">
        <v>526</v>
      </c>
    </row>
    <row r="366" spans="1:3" x14ac:dyDescent="0.2">
      <c r="A366" s="9">
        <v>3016</v>
      </c>
      <c r="C366" s="12">
        <v>121</v>
      </c>
    </row>
    <row r="367" spans="1:3" x14ac:dyDescent="0.2">
      <c r="A367" s="9">
        <v>264</v>
      </c>
      <c r="C367" s="12">
        <v>67</v>
      </c>
    </row>
    <row r="368" spans="1:3" x14ac:dyDescent="0.2">
      <c r="A368" s="9">
        <v>272</v>
      </c>
      <c r="C368" s="12">
        <v>57</v>
      </c>
    </row>
    <row r="369" spans="1:3" x14ac:dyDescent="0.2">
      <c r="A369" s="9">
        <v>419</v>
      </c>
      <c r="C369" s="12">
        <v>1229</v>
      </c>
    </row>
    <row r="370" spans="1:3" x14ac:dyDescent="0.2">
      <c r="A370" s="9">
        <v>1621</v>
      </c>
      <c r="C370" s="12">
        <v>12</v>
      </c>
    </row>
    <row r="371" spans="1:3" x14ac:dyDescent="0.2">
      <c r="A371" s="9">
        <v>1101</v>
      </c>
      <c r="C371" s="12">
        <v>452</v>
      </c>
    </row>
    <row r="372" spans="1:3" x14ac:dyDescent="0.2">
      <c r="A372" s="9">
        <v>1073</v>
      </c>
      <c r="C372" s="12">
        <v>1886</v>
      </c>
    </row>
    <row r="373" spans="1:3" x14ac:dyDescent="0.2">
      <c r="A373" s="9">
        <v>331</v>
      </c>
      <c r="C373" s="12">
        <v>1825</v>
      </c>
    </row>
    <row r="374" spans="1:3" x14ac:dyDescent="0.2">
      <c r="A374" s="9">
        <v>1170</v>
      </c>
      <c r="C374" s="12">
        <v>31</v>
      </c>
    </row>
    <row r="375" spans="1:3" x14ac:dyDescent="0.2">
      <c r="A375" s="9">
        <v>363</v>
      </c>
      <c r="C375" s="12">
        <v>107</v>
      </c>
    </row>
    <row r="376" spans="1:3" x14ac:dyDescent="0.2">
      <c r="A376" s="9">
        <v>103</v>
      </c>
      <c r="C376" s="12">
        <v>27</v>
      </c>
    </row>
    <row r="377" spans="1:3" x14ac:dyDescent="0.2">
      <c r="A377" s="9">
        <v>147</v>
      </c>
      <c r="C377" s="12">
        <v>1221</v>
      </c>
    </row>
    <row r="378" spans="1:3" x14ac:dyDescent="0.2">
      <c r="A378" s="9">
        <v>110</v>
      </c>
      <c r="C378" s="12">
        <v>1</v>
      </c>
    </row>
    <row r="379" spans="1:3" x14ac:dyDescent="0.2">
      <c r="A379" s="9">
        <v>134</v>
      </c>
      <c r="C379" s="12">
        <v>16</v>
      </c>
    </row>
    <row r="380" spans="1:3" x14ac:dyDescent="0.2">
      <c r="A380" s="9">
        <v>269</v>
      </c>
      <c r="C380" s="12">
        <v>41</v>
      </c>
    </row>
    <row r="381" spans="1:3" x14ac:dyDescent="0.2">
      <c r="A381" s="9">
        <v>175</v>
      </c>
      <c r="C381" s="12">
        <v>296</v>
      </c>
    </row>
    <row r="382" spans="1:3" x14ac:dyDescent="0.2">
      <c r="A382" s="9">
        <v>69</v>
      </c>
      <c r="C382" s="12">
        <v>523</v>
      </c>
    </row>
    <row r="383" spans="1:3" x14ac:dyDescent="0.2">
      <c r="A383" s="9">
        <v>190</v>
      </c>
      <c r="C383" s="12">
        <v>141</v>
      </c>
    </row>
    <row r="384" spans="1:3" x14ac:dyDescent="0.2">
      <c r="A384" s="9">
        <v>237</v>
      </c>
      <c r="C384" s="12">
        <v>52</v>
      </c>
    </row>
    <row r="385" spans="1:3" x14ac:dyDescent="0.2">
      <c r="A385" s="9">
        <v>196</v>
      </c>
      <c r="C385" s="12">
        <v>225</v>
      </c>
    </row>
    <row r="386" spans="1:3" x14ac:dyDescent="0.2">
      <c r="A386" s="9">
        <v>7295</v>
      </c>
      <c r="C386" s="12">
        <v>38</v>
      </c>
    </row>
    <row r="387" spans="1:3" x14ac:dyDescent="0.2">
      <c r="A387" s="9">
        <v>2893</v>
      </c>
      <c r="C387" s="12">
        <v>15</v>
      </c>
    </row>
    <row r="388" spans="1:3" x14ac:dyDescent="0.2">
      <c r="A388" s="9">
        <v>820</v>
      </c>
      <c r="C388" s="12">
        <v>37</v>
      </c>
    </row>
    <row r="389" spans="1:3" x14ac:dyDescent="0.2">
      <c r="A389" s="9">
        <v>2038</v>
      </c>
      <c r="C389" s="12">
        <v>112</v>
      </c>
    </row>
    <row r="390" spans="1:3" x14ac:dyDescent="0.2">
      <c r="A390" s="9">
        <v>116</v>
      </c>
      <c r="C390" s="12">
        <v>21</v>
      </c>
    </row>
    <row r="391" spans="1:3" x14ac:dyDescent="0.2">
      <c r="A391" s="9">
        <v>1345</v>
      </c>
      <c r="C391" s="12">
        <v>976</v>
      </c>
    </row>
    <row r="392" spans="1:3" x14ac:dyDescent="0.2">
      <c r="A392" s="9">
        <v>168</v>
      </c>
      <c r="C392" s="12">
        <v>67</v>
      </c>
    </row>
    <row r="393" spans="1:3" x14ac:dyDescent="0.2">
      <c r="A393" s="9">
        <v>137</v>
      </c>
      <c r="C393" s="12">
        <v>78</v>
      </c>
    </row>
    <row r="394" spans="1:3" x14ac:dyDescent="0.2">
      <c r="A394" s="9">
        <v>186</v>
      </c>
      <c r="C394" s="12">
        <v>67</v>
      </c>
    </row>
    <row r="395" spans="1:3" x14ac:dyDescent="0.2">
      <c r="A395" s="9">
        <v>125</v>
      </c>
      <c r="C395" s="12">
        <v>263</v>
      </c>
    </row>
    <row r="396" spans="1:3" x14ac:dyDescent="0.2">
      <c r="A396" s="9">
        <v>202</v>
      </c>
      <c r="C396" s="12">
        <v>1691</v>
      </c>
    </row>
    <row r="397" spans="1:3" x14ac:dyDescent="0.2">
      <c r="A397" s="9">
        <v>103</v>
      </c>
      <c r="C397" s="12">
        <v>181</v>
      </c>
    </row>
    <row r="398" spans="1:3" x14ac:dyDescent="0.2">
      <c r="A398" s="9">
        <v>1785</v>
      </c>
      <c r="C398" s="12">
        <v>13</v>
      </c>
    </row>
    <row r="399" spans="1:3" x14ac:dyDescent="0.2">
      <c r="A399" s="9">
        <v>157</v>
      </c>
      <c r="C399" s="12">
        <v>160</v>
      </c>
    </row>
    <row r="400" spans="1:3" x14ac:dyDescent="0.2">
      <c r="A400" s="9">
        <v>555</v>
      </c>
      <c r="C400" s="12">
        <v>1</v>
      </c>
    </row>
    <row r="401" spans="1:3" x14ac:dyDescent="0.2">
      <c r="A401" s="9">
        <v>297</v>
      </c>
      <c r="C401" s="12">
        <v>2266</v>
      </c>
    </row>
    <row r="402" spans="1:3" x14ac:dyDescent="0.2">
      <c r="A402" s="9">
        <v>123</v>
      </c>
      <c r="C402" s="12">
        <v>21</v>
      </c>
    </row>
    <row r="403" spans="1:3" x14ac:dyDescent="0.2">
      <c r="A403" s="9">
        <v>3036</v>
      </c>
      <c r="C403" s="12">
        <v>830</v>
      </c>
    </row>
    <row r="404" spans="1:3" x14ac:dyDescent="0.2">
      <c r="A404" s="9">
        <v>144</v>
      </c>
      <c r="C404" s="12">
        <v>130</v>
      </c>
    </row>
    <row r="405" spans="1:3" x14ac:dyDescent="0.2">
      <c r="A405" s="9">
        <v>121</v>
      </c>
      <c r="C405" s="12">
        <v>55</v>
      </c>
    </row>
    <row r="406" spans="1:3" x14ac:dyDescent="0.2">
      <c r="A406" s="9">
        <v>181</v>
      </c>
      <c r="C406" s="12">
        <v>114</v>
      </c>
    </row>
    <row r="407" spans="1:3" x14ac:dyDescent="0.2">
      <c r="A407" s="9">
        <v>122</v>
      </c>
      <c r="C407" s="12">
        <v>594</v>
      </c>
    </row>
    <row r="408" spans="1:3" x14ac:dyDescent="0.2">
      <c r="A408" s="9">
        <v>1071</v>
      </c>
      <c r="C408" s="12">
        <v>24</v>
      </c>
    </row>
    <row r="409" spans="1:3" x14ac:dyDescent="0.2">
      <c r="A409" s="9">
        <v>980</v>
      </c>
      <c r="C409" s="12">
        <v>252</v>
      </c>
    </row>
    <row r="410" spans="1:3" x14ac:dyDescent="0.2">
      <c r="A410" s="9">
        <v>536</v>
      </c>
      <c r="C410" s="12">
        <v>67</v>
      </c>
    </row>
    <row r="411" spans="1:3" x14ac:dyDescent="0.2">
      <c r="A411" s="9">
        <v>1991</v>
      </c>
      <c r="C411" s="12">
        <v>742</v>
      </c>
    </row>
    <row r="412" spans="1:3" x14ac:dyDescent="0.2">
      <c r="A412" s="9">
        <v>180</v>
      </c>
      <c r="C412" s="12">
        <v>75</v>
      </c>
    </row>
    <row r="413" spans="1:3" x14ac:dyDescent="0.2">
      <c r="A413" s="9">
        <v>130</v>
      </c>
      <c r="C413" s="12">
        <v>4405</v>
      </c>
    </row>
    <row r="414" spans="1:3" x14ac:dyDescent="0.2">
      <c r="A414" s="9">
        <v>122</v>
      </c>
      <c r="C414" s="12">
        <v>92</v>
      </c>
    </row>
    <row r="415" spans="1:3" x14ac:dyDescent="0.2">
      <c r="A415" s="9">
        <v>140</v>
      </c>
      <c r="C415" s="12">
        <v>64</v>
      </c>
    </row>
    <row r="416" spans="1:3" x14ac:dyDescent="0.2">
      <c r="A416" s="9">
        <v>3388</v>
      </c>
      <c r="C416" s="12">
        <v>64</v>
      </c>
    </row>
    <row r="417" spans="1:3" x14ac:dyDescent="0.2">
      <c r="A417" s="9">
        <v>280</v>
      </c>
      <c r="C417" s="12">
        <v>75</v>
      </c>
    </row>
    <row r="418" spans="1:3" x14ac:dyDescent="0.2">
      <c r="A418" s="9">
        <v>366</v>
      </c>
      <c r="C418" s="12">
        <v>842</v>
      </c>
    </row>
    <row r="419" spans="1:3" x14ac:dyDescent="0.2">
      <c r="A419" s="9">
        <v>270</v>
      </c>
      <c r="C419" s="12">
        <v>112</v>
      </c>
    </row>
    <row r="420" spans="1:3" x14ac:dyDescent="0.2">
      <c r="A420" s="9">
        <v>137</v>
      </c>
      <c r="C420" s="12">
        <v>139</v>
      </c>
    </row>
    <row r="421" spans="1:3" x14ac:dyDescent="0.2">
      <c r="A421" s="9">
        <v>3205</v>
      </c>
      <c r="C421" s="12">
        <v>374</v>
      </c>
    </row>
    <row r="422" spans="1:3" x14ac:dyDescent="0.2">
      <c r="A422" s="9">
        <v>288</v>
      </c>
      <c r="C422" s="12">
        <v>1122</v>
      </c>
    </row>
    <row r="423" spans="1:3" x14ac:dyDescent="0.2">
      <c r="A423" s="9">
        <v>148</v>
      </c>
    </row>
    <row r="424" spans="1:3" x14ac:dyDescent="0.2">
      <c r="A424" s="9">
        <v>114</v>
      </c>
    </row>
    <row r="425" spans="1:3" x14ac:dyDescent="0.2">
      <c r="A425" s="9">
        <v>1518</v>
      </c>
    </row>
    <row r="426" spans="1:3" x14ac:dyDescent="0.2">
      <c r="A426" s="9">
        <v>166</v>
      </c>
    </row>
    <row r="427" spans="1:3" x14ac:dyDescent="0.2">
      <c r="A427" s="9">
        <v>100</v>
      </c>
    </row>
    <row r="428" spans="1:3" x14ac:dyDescent="0.2">
      <c r="A428" s="9">
        <v>235</v>
      </c>
    </row>
    <row r="429" spans="1:3" x14ac:dyDescent="0.2">
      <c r="A429" s="9">
        <v>148</v>
      </c>
    </row>
    <row r="430" spans="1:3" x14ac:dyDescent="0.2">
      <c r="A430" s="9">
        <v>198</v>
      </c>
    </row>
    <row r="431" spans="1:3" x14ac:dyDescent="0.2">
      <c r="A431" s="9">
        <v>150</v>
      </c>
    </row>
    <row r="432" spans="1:3" x14ac:dyDescent="0.2">
      <c r="A432" s="9">
        <v>216</v>
      </c>
    </row>
    <row r="433" spans="1:1" x14ac:dyDescent="0.2">
      <c r="A433" s="9">
        <v>5139</v>
      </c>
    </row>
    <row r="434" spans="1:1" x14ac:dyDescent="0.2">
      <c r="A434" s="9">
        <v>2353</v>
      </c>
    </row>
    <row r="435" spans="1:1" x14ac:dyDescent="0.2">
      <c r="A435" s="9">
        <v>78</v>
      </c>
    </row>
    <row r="436" spans="1:1" x14ac:dyDescent="0.2">
      <c r="A436" s="9">
        <v>174</v>
      </c>
    </row>
    <row r="437" spans="1:1" x14ac:dyDescent="0.2">
      <c r="A437" s="9">
        <v>164</v>
      </c>
    </row>
    <row r="438" spans="1:1" x14ac:dyDescent="0.2">
      <c r="A438" s="9">
        <v>161</v>
      </c>
    </row>
    <row r="439" spans="1:1" x14ac:dyDescent="0.2">
      <c r="A439" s="9">
        <v>138</v>
      </c>
    </row>
    <row r="440" spans="1:1" x14ac:dyDescent="0.2">
      <c r="A440" s="9">
        <v>3308</v>
      </c>
    </row>
    <row r="441" spans="1:1" x14ac:dyDescent="0.2">
      <c r="A441" s="9">
        <v>127</v>
      </c>
    </row>
    <row r="442" spans="1:1" x14ac:dyDescent="0.2">
      <c r="A442" s="9">
        <v>207</v>
      </c>
    </row>
    <row r="443" spans="1:1" x14ac:dyDescent="0.2">
      <c r="A443" s="9">
        <v>181</v>
      </c>
    </row>
    <row r="444" spans="1:1" x14ac:dyDescent="0.2">
      <c r="A444" s="9">
        <v>110</v>
      </c>
    </row>
    <row r="445" spans="1:1" x14ac:dyDescent="0.2">
      <c r="A445" s="9">
        <v>185</v>
      </c>
    </row>
    <row r="446" spans="1:1" x14ac:dyDescent="0.2">
      <c r="A446" s="9">
        <v>121</v>
      </c>
    </row>
    <row r="447" spans="1:1" x14ac:dyDescent="0.2">
      <c r="A447" s="9">
        <v>106</v>
      </c>
    </row>
    <row r="448" spans="1:1" x14ac:dyDescent="0.2">
      <c r="A448" s="9">
        <v>142</v>
      </c>
    </row>
    <row r="449" spans="1:1" x14ac:dyDescent="0.2">
      <c r="A449" s="9">
        <v>233</v>
      </c>
    </row>
    <row r="450" spans="1:1" x14ac:dyDescent="0.2">
      <c r="A450" s="9">
        <v>218</v>
      </c>
    </row>
    <row r="451" spans="1:1" x14ac:dyDescent="0.2">
      <c r="A451" s="9">
        <v>76</v>
      </c>
    </row>
    <row r="452" spans="1:1" x14ac:dyDescent="0.2">
      <c r="A452" s="9">
        <v>43</v>
      </c>
    </row>
    <row r="453" spans="1:1" x14ac:dyDescent="0.2">
      <c r="A453" s="9">
        <v>221</v>
      </c>
    </row>
    <row r="454" spans="1:1" x14ac:dyDescent="0.2">
      <c r="A454" s="9">
        <v>2805</v>
      </c>
    </row>
    <row r="455" spans="1:1" x14ac:dyDescent="0.2">
      <c r="A455" s="9">
        <v>68</v>
      </c>
    </row>
    <row r="456" spans="1:1" x14ac:dyDescent="0.2">
      <c r="A456" s="9">
        <v>183</v>
      </c>
    </row>
    <row r="457" spans="1:1" x14ac:dyDescent="0.2">
      <c r="A457" s="9">
        <v>133</v>
      </c>
    </row>
    <row r="458" spans="1:1" x14ac:dyDescent="0.2">
      <c r="A458" s="9">
        <v>2489</v>
      </c>
    </row>
    <row r="459" spans="1:1" x14ac:dyDescent="0.2">
      <c r="A459" s="9">
        <v>69</v>
      </c>
    </row>
    <row r="460" spans="1:1" x14ac:dyDescent="0.2">
      <c r="A460" s="9">
        <v>279</v>
      </c>
    </row>
    <row r="461" spans="1:1" x14ac:dyDescent="0.2">
      <c r="A461" s="9">
        <v>210</v>
      </c>
    </row>
    <row r="462" spans="1:1" x14ac:dyDescent="0.2">
      <c r="A462" s="9">
        <v>2100</v>
      </c>
    </row>
    <row r="463" spans="1:1" x14ac:dyDescent="0.2">
      <c r="A463" s="9">
        <v>252</v>
      </c>
    </row>
    <row r="464" spans="1:1" x14ac:dyDescent="0.2">
      <c r="A464" s="9">
        <v>1280</v>
      </c>
    </row>
    <row r="465" spans="1:1" x14ac:dyDescent="0.2">
      <c r="A465" s="9">
        <v>157</v>
      </c>
    </row>
    <row r="466" spans="1:1" x14ac:dyDescent="0.2">
      <c r="A466" s="9">
        <v>194</v>
      </c>
    </row>
    <row r="467" spans="1:1" x14ac:dyDescent="0.2">
      <c r="A467" s="9">
        <v>82</v>
      </c>
    </row>
    <row r="468" spans="1:1" x14ac:dyDescent="0.2">
      <c r="A468" s="9">
        <v>4233</v>
      </c>
    </row>
    <row r="469" spans="1:1" x14ac:dyDescent="0.2">
      <c r="A469" s="9">
        <v>1297</v>
      </c>
    </row>
    <row r="470" spans="1:1" x14ac:dyDescent="0.2">
      <c r="A470" s="9">
        <v>165</v>
      </c>
    </row>
    <row r="471" spans="1:1" x14ac:dyDescent="0.2">
      <c r="A471" s="9">
        <v>119</v>
      </c>
    </row>
    <row r="472" spans="1:1" x14ac:dyDescent="0.2">
      <c r="A472" s="9">
        <v>1797</v>
      </c>
    </row>
    <row r="473" spans="1:1" x14ac:dyDescent="0.2">
      <c r="A473" s="9">
        <v>261</v>
      </c>
    </row>
    <row r="474" spans="1:1" x14ac:dyDescent="0.2">
      <c r="A474" s="9">
        <v>157</v>
      </c>
    </row>
    <row r="475" spans="1:1" x14ac:dyDescent="0.2">
      <c r="A475" s="9">
        <v>3533</v>
      </c>
    </row>
    <row r="476" spans="1:1" x14ac:dyDescent="0.2">
      <c r="A476" s="9">
        <v>155</v>
      </c>
    </row>
    <row r="477" spans="1:1" x14ac:dyDescent="0.2">
      <c r="A477" s="9">
        <v>132</v>
      </c>
    </row>
    <row r="478" spans="1:1" x14ac:dyDescent="0.2">
      <c r="A478" s="9">
        <v>1354</v>
      </c>
    </row>
    <row r="479" spans="1:1" x14ac:dyDescent="0.2">
      <c r="A479" s="9">
        <v>48</v>
      </c>
    </row>
    <row r="480" spans="1:1" x14ac:dyDescent="0.2">
      <c r="A480" s="9">
        <v>110</v>
      </c>
    </row>
    <row r="481" spans="1:1" x14ac:dyDescent="0.2">
      <c r="A481" s="9">
        <v>172</v>
      </c>
    </row>
    <row r="482" spans="1:1" x14ac:dyDescent="0.2">
      <c r="A482" s="9">
        <v>307</v>
      </c>
    </row>
    <row r="483" spans="1:1" x14ac:dyDescent="0.2">
      <c r="A483" s="9">
        <v>160</v>
      </c>
    </row>
    <row r="484" spans="1:1" x14ac:dyDescent="0.2">
      <c r="A484" s="9">
        <v>1467</v>
      </c>
    </row>
    <row r="485" spans="1:1" x14ac:dyDescent="0.2">
      <c r="A485" s="9">
        <v>2662</v>
      </c>
    </row>
    <row r="486" spans="1:1" x14ac:dyDescent="0.2">
      <c r="A486" s="9">
        <v>452</v>
      </c>
    </row>
    <row r="487" spans="1:1" x14ac:dyDescent="0.2">
      <c r="A487" s="9">
        <v>158</v>
      </c>
    </row>
    <row r="488" spans="1:1" x14ac:dyDescent="0.2">
      <c r="A488" s="9">
        <v>225</v>
      </c>
    </row>
    <row r="489" spans="1:1" x14ac:dyDescent="0.2">
      <c r="A489" s="9">
        <v>65</v>
      </c>
    </row>
    <row r="490" spans="1:1" x14ac:dyDescent="0.2">
      <c r="A490" s="9">
        <v>163</v>
      </c>
    </row>
    <row r="491" spans="1:1" x14ac:dyDescent="0.2">
      <c r="A491" s="9">
        <v>85</v>
      </c>
    </row>
    <row r="492" spans="1:1" x14ac:dyDescent="0.2">
      <c r="A492" s="9">
        <v>217</v>
      </c>
    </row>
    <row r="493" spans="1:1" x14ac:dyDescent="0.2">
      <c r="A493" s="9">
        <v>150</v>
      </c>
    </row>
    <row r="494" spans="1:1" x14ac:dyDescent="0.2">
      <c r="A494" s="9">
        <v>3272</v>
      </c>
    </row>
    <row r="495" spans="1:1" x14ac:dyDescent="0.2">
      <c r="A495" s="9">
        <v>300</v>
      </c>
    </row>
    <row r="496" spans="1:1" x14ac:dyDescent="0.2">
      <c r="A496" s="9">
        <v>126</v>
      </c>
    </row>
    <row r="497" spans="1:1" x14ac:dyDescent="0.2">
      <c r="A497" s="9">
        <v>2320</v>
      </c>
    </row>
    <row r="498" spans="1:1" x14ac:dyDescent="0.2">
      <c r="A498" s="9">
        <v>81</v>
      </c>
    </row>
    <row r="499" spans="1:1" x14ac:dyDescent="0.2">
      <c r="A499" s="9">
        <v>1887</v>
      </c>
    </row>
    <row r="500" spans="1:1" x14ac:dyDescent="0.2">
      <c r="A500" s="9">
        <v>4358</v>
      </c>
    </row>
    <row r="501" spans="1:1" x14ac:dyDescent="0.2">
      <c r="A501" s="9">
        <v>53</v>
      </c>
    </row>
    <row r="502" spans="1:1" x14ac:dyDescent="0.2">
      <c r="A502" s="9">
        <v>2414</v>
      </c>
    </row>
    <row r="503" spans="1:1" x14ac:dyDescent="0.2">
      <c r="A503" s="9">
        <v>80</v>
      </c>
    </row>
    <row r="504" spans="1:1" x14ac:dyDescent="0.2">
      <c r="A504" s="9">
        <v>193</v>
      </c>
    </row>
    <row r="505" spans="1:1" x14ac:dyDescent="0.2">
      <c r="A505" s="9">
        <v>52</v>
      </c>
    </row>
    <row r="506" spans="1:1" x14ac:dyDescent="0.2">
      <c r="A506" s="9">
        <v>290</v>
      </c>
    </row>
    <row r="507" spans="1:1" x14ac:dyDescent="0.2">
      <c r="A507" s="9">
        <v>122</v>
      </c>
    </row>
    <row r="508" spans="1:1" x14ac:dyDescent="0.2">
      <c r="A508" s="9">
        <v>1470</v>
      </c>
    </row>
    <row r="509" spans="1:1" x14ac:dyDescent="0.2">
      <c r="A509" s="9">
        <v>165</v>
      </c>
    </row>
    <row r="510" spans="1:1" x14ac:dyDescent="0.2">
      <c r="A510" s="9">
        <v>182</v>
      </c>
    </row>
    <row r="511" spans="1:1" x14ac:dyDescent="0.2">
      <c r="A511" s="9">
        <v>199</v>
      </c>
    </row>
    <row r="512" spans="1:1" x14ac:dyDescent="0.2">
      <c r="A512" s="9">
        <v>56</v>
      </c>
    </row>
    <row r="513" spans="1:1" x14ac:dyDescent="0.2">
      <c r="A513" s="9">
        <v>1460</v>
      </c>
    </row>
    <row r="514" spans="1:1" x14ac:dyDescent="0.2">
      <c r="A514" s="9">
        <v>123</v>
      </c>
    </row>
    <row r="515" spans="1:1" x14ac:dyDescent="0.2">
      <c r="A515" s="9">
        <v>159</v>
      </c>
    </row>
    <row r="516" spans="1:1" x14ac:dyDescent="0.2">
      <c r="A516" s="9">
        <v>110</v>
      </c>
    </row>
    <row r="517" spans="1:1" x14ac:dyDescent="0.2">
      <c r="A517" s="9">
        <v>236</v>
      </c>
    </row>
    <row r="518" spans="1:1" x14ac:dyDescent="0.2">
      <c r="A518" s="9">
        <v>191</v>
      </c>
    </row>
    <row r="519" spans="1:1" x14ac:dyDescent="0.2">
      <c r="A519" s="9">
        <v>3934</v>
      </c>
    </row>
    <row r="520" spans="1:1" x14ac:dyDescent="0.2">
      <c r="A520" s="9">
        <v>80</v>
      </c>
    </row>
    <row r="521" spans="1:1" x14ac:dyDescent="0.2">
      <c r="A521" s="9">
        <v>462</v>
      </c>
    </row>
    <row r="522" spans="1:1" x14ac:dyDescent="0.2">
      <c r="A522" s="9">
        <v>179</v>
      </c>
    </row>
    <row r="523" spans="1:1" x14ac:dyDescent="0.2">
      <c r="A523" s="9">
        <v>1866</v>
      </c>
    </row>
    <row r="524" spans="1:1" x14ac:dyDescent="0.2">
      <c r="A524" s="9">
        <v>156</v>
      </c>
    </row>
    <row r="525" spans="1:1" x14ac:dyDescent="0.2">
      <c r="A525" s="9">
        <v>255</v>
      </c>
    </row>
    <row r="526" spans="1:1" x14ac:dyDescent="0.2">
      <c r="A526" s="9">
        <v>2261</v>
      </c>
    </row>
    <row r="527" spans="1:1" x14ac:dyDescent="0.2">
      <c r="A527" s="9">
        <v>40</v>
      </c>
    </row>
    <row r="528" spans="1:1" x14ac:dyDescent="0.2">
      <c r="A528" s="9">
        <v>2289</v>
      </c>
    </row>
    <row r="529" spans="1:1" x14ac:dyDescent="0.2">
      <c r="A529" s="9">
        <v>65</v>
      </c>
    </row>
    <row r="530" spans="1:1" x14ac:dyDescent="0.2">
      <c r="A530" s="9">
        <v>3777</v>
      </c>
    </row>
    <row r="531" spans="1:1" x14ac:dyDescent="0.2">
      <c r="A531" s="9">
        <v>184</v>
      </c>
    </row>
    <row r="532" spans="1:1" x14ac:dyDescent="0.2">
      <c r="A532" s="9">
        <v>85</v>
      </c>
    </row>
    <row r="533" spans="1:1" x14ac:dyDescent="0.2">
      <c r="A533" s="9">
        <v>144</v>
      </c>
    </row>
    <row r="534" spans="1:1" x14ac:dyDescent="0.2">
      <c r="A534" s="9">
        <v>1902</v>
      </c>
    </row>
    <row r="535" spans="1:1" x14ac:dyDescent="0.2">
      <c r="A535" s="9">
        <v>105</v>
      </c>
    </row>
    <row r="536" spans="1:1" x14ac:dyDescent="0.2">
      <c r="A536" s="9">
        <v>132</v>
      </c>
    </row>
    <row r="537" spans="1:1" x14ac:dyDescent="0.2">
      <c r="A537" s="9">
        <v>96</v>
      </c>
    </row>
    <row r="538" spans="1:1" x14ac:dyDescent="0.2">
      <c r="A538" s="9">
        <v>114</v>
      </c>
    </row>
    <row r="539" spans="1:1" x14ac:dyDescent="0.2">
      <c r="A539" s="9">
        <v>203</v>
      </c>
    </row>
    <row r="540" spans="1:1" x14ac:dyDescent="0.2">
      <c r="A540" s="9">
        <v>1559</v>
      </c>
    </row>
    <row r="541" spans="1:1" x14ac:dyDescent="0.2">
      <c r="A541" s="9">
        <v>1548</v>
      </c>
    </row>
    <row r="542" spans="1:1" x14ac:dyDescent="0.2">
      <c r="A542" s="9">
        <v>80</v>
      </c>
    </row>
    <row r="543" spans="1:1" x14ac:dyDescent="0.2">
      <c r="A543" s="9">
        <v>131</v>
      </c>
    </row>
    <row r="544" spans="1:1" x14ac:dyDescent="0.2">
      <c r="A544" s="9">
        <v>112</v>
      </c>
    </row>
    <row r="545" spans="1:1" x14ac:dyDescent="0.2">
      <c r="A545" s="9">
        <v>155</v>
      </c>
    </row>
    <row r="546" spans="1:1" x14ac:dyDescent="0.2">
      <c r="A546" s="9">
        <v>266</v>
      </c>
    </row>
    <row r="547" spans="1:1" x14ac:dyDescent="0.2">
      <c r="A547" s="9">
        <v>155</v>
      </c>
    </row>
    <row r="548" spans="1:1" x14ac:dyDescent="0.2">
      <c r="A548" s="9">
        <v>207</v>
      </c>
    </row>
    <row r="549" spans="1:1" x14ac:dyDescent="0.2">
      <c r="A549" s="9">
        <v>245</v>
      </c>
    </row>
    <row r="550" spans="1:1" x14ac:dyDescent="0.2">
      <c r="A550" s="9">
        <v>1573</v>
      </c>
    </row>
    <row r="551" spans="1:1" x14ac:dyDescent="0.2">
      <c r="A551" s="9">
        <v>114</v>
      </c>
    </row>
    <row r="552" spans="1:1" x14ac:dyDescent="0.2">
      <c r="A552" s="9">
        <v>93</v>
      </c>
    </row>
    <row r="553" spans="1:1" x14ac:dyDescent="0.2">
      <c r="A553" s="9">
        <v>1681</v>
      </c>
    </row>
    <row r="554" spans="1:1" x14ac:dyDescent="0.2">
      <c r="A554" s="9">
        <v>32</v>
      </c>
    </row>
    <row r="555" spans="1:1" x14ac:dyDescent="0.2">
      <c r="A555" s="9">
        <v>135</v>
      </c>
    </row>
    <row r="556" spans="1:1" x14ac:dyDescent="0.2">
      <c r="A556" s="9">
        <v>140</v>
      </c>
    </row>
    <row r="557" spans="1:1" x14ac:dyDescent="0.2">
      <c r="A557" s="9">
        <v>92</v>
      </c>
    </row>
    <row r="558" spans="1:1" x14ac:dyDescent="0.2">
      <c r="A558" s="9">
        <v>1015</v>
      </c>
    </row>
    <row r="559" spans="1:1" x14ac:dyDescent="0.2">
      <c r="A559" s="9">
        <v>323</v>
      </c>
    </row>
    <row r="560" spans="1:1" x14ac:dyDescent="0.2">
      <c r="A560" s="9">
        <v>2326</v>
      </c>
    </row>
    <row r="561" spans="1:1" x14ac:dyDescent="0.2">
      <c r="A561" s="9">
        <v>381</v>
      </c>
    </row>
    <row r="562" spans="1:1" x14ac:dyDescent="0.2">
      <c r="A562" s="9">
        <v>480</v>
      </c>
    </row>
    <row r="563" spans="1:1" x14ac:dyDescent="0.2">
      <c r="A563" s="9">
        <v>226</v>
      </c>
    </row>
    <row r="564" spans="1:1" x14ac:dyDescent="0.2">
      <c r="A564" s="9">
        <v>241</v>
      </c>
    </row>
    <row r="565" spans="1:1" x14ac:dyDescent="0.2">
      <c r="A565" s="9">
        <v>132</v>
      </c>
    </row>
    <row r="566" spans="1:1" x14ac:dyDescent="0.2">
      <c r="A566" s="9">
        <v>2043</v>
      </c>
    </row>
  </sheetData>
  <conditionalFormatting sqref="E1:E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2024-05-03T01:45:25Z</dcterms:modified>
</cp:coreProperties>
</file>