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  <sheet state="visible" name="DASHBOARD" sheetId="2" r:id="rId5"/>
    <sheet state="visible" name="Tabelas Dinâmicas" sheetId="3" r:id="rId6"/>
    <sheet state="visible" name="Tabelas de Suporte" sheetId="4" r:id="rId7"/>
  </sheets>
  <definedNames>
    <definedName hidden="1" localSheetId="0" name="_xlnm._FilterDatabase">CONTROLE!$A$1:$N$752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<sst xmlns="http://schemas.openxmlformats.org/spreadsheetml/2006/main" count="3397" uniqueCount="565">
  <si>
    <t>Data_do_cadastro</t>
  </si>
  <si>
    <t>Curso</t>
  </si>
  <si>
    <t>Nome_aluno</t>
  </si>
  <si>
    <t>CPF</t>
  </si>
  <si>
    <t>Periodo_atual</t>
  </si>
  <si>
    <t>Email</t>
  </si>
  <si>
    <t>Telefone</t>
  </si>
  <si>
    <t>Nome_empresa</t>
  </si>
  <si>
    <t>Tipo_Empresa</t>
  </si>
  <si>
    <t>Tipo</t>
  </si>
  <si>
    <t>Inicio</t>
  </si>
  <si>
    <t>Fim</t>
  </si>
  <si>
    <t>horas/sem</t>
  </si>
  <si>
    <t>Orientador</t>
  </si>
  <si>
    <t>Engenharia Civil</t>
  </si>
  <si>
    <t>EMPRESA 169</t>
  </si>
  <si>
    <t>Obrigatório</t>
  </si>
  <si>
    <t>EMPRESA 1</t>
  </si>
  <si>
    <t>Privada</t>
  </si>
  <si>
    <t>EMPRESA 2</t>
  </si>
  <si>
    <t>EMPRESA 3</t>
  </si>
  <si>
    <t>EMPRESA 4</t>
  </si>
  <si>
    <t>EMPRESA 5</t>
  </si>
  <si>
    <t>EMPRESA 6</t>
  </si>
  <si>
    <t>EMPRESA 7</t>
  </si>
  <si>
    <t>Não Obrigatório</t>
  </si>
  <si>
    <t>EMPRESA 8</t>
  </si>
  <si>
    <t>EMPRESA 9</t>
  </si>
  <si>
    <t>EMPRESA 11</t>
  </si>
  <si>
    <t>EMPRESA 12</t>
  </si>
  <si>
    <t>EMPRESA 13</t>
  </si>
  <si>
    <t>Pública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</si>
  <si>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</si>
  <si>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</si>
  <si>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</si>
  <si>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</si>
  <si>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</si>
  <si>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</si>
  <si>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</si>
  <si>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</si>
  <si>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</si>
  <si>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</si>
  <si>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</si>
  <si>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</si>
  <si>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</si>
  <si>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</si>
  <si>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</si>
  <si>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</si>
  <si>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</si>
  <si>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</si>
  <si>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</si>
  <si>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</si>
  <si>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</si>
  <si>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</si>
  <si>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</si>
  <si>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</si>
  <si>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</si>
  <si>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</si>
  <si>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</si>
  <si>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</si>
  <si>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</si>
  <si>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</si>
  <si>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</si>
  <si>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</si>
  <si>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</si>
  <si>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</si>
  <si>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</si>
  <si>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</si>
  <si>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</si>
  <si>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EMPRESA 51</t>
  </si>
  <si>
    <t>EMPRESA 52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</si>
  <si>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</si>
  <si>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</si>
  <si>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</si>
  <si>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</si>
  <si>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</si>
  <si>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</si>
  <si>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</si>
  <si>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</si>
  <si>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</si>
  <si>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</si>
  <si>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</si>
  <si>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</si>
  <si>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</si>
  <si>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</si>
  <si>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</si>
  <si>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</si>
  <si>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</si>
  <si>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</si>
  <si>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EMPRESA 71</t>
  </si>
  <si>
    <t>EMPRESA 72</t>
  </si>
  <si>
    <t>EMPRESA 73</t>
  </si>
  <si>
    <t>EMPRESA 74</t>
  </si>
  <si>
    <t>EMPRESA 75</t>
  </si>
  <si>
    <t>EMPRESA 76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</si>
  <si>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</si>
  <si>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</si>
  <si>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</si>
  <si>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</si>
  <si>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</si>
  <si>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</si>
  <si>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</si>
  <si>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</si>
  <si>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EMPRESA 85</t>
  </si>
  <si>
    <t>EMPRESA 86</t>
  </si>
  <si>
    <t>EMPRESA 87</t>
  </si>
  <si>
    <t>EMPRESA 88</t>
  </si>
  <si>
    <t>EMPRESA 89</t>
  </si>
  <si>
    <t>EMPRESA 90</t>
  </si>
  <si>
    <t>EMPRESA 91</t>
  </si>
  <si>
    <t>EMPRESA 92</t>
  </si>
  <si>
    <t>EMPRESA 93</t>
  </si>
  <si>
    <t>EMPRESA 94</t>
  </si>
  <si>
    <t>EMPRESA 95</t>
  </si>
  <si>
    <t>EMPRESA 96</t>
  </si>
  <si>
    <t>EMPRESA 97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</si>
  <si>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</si>
  <si>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</si>
  <si>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</si>
  <si>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</si>
  <si>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</si>
  <si>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</si>
  <si>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</si>
  <si>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</si>
  <si>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Engenharia da Computação</t>
  </si>
  <si>
    <t>EMPRESA 106</t>
  </si>
  <si>
    <t>EMPRESA 107</t>
  </si>
  <si>
    <t>PRIVADA</t>
  </si>
  <si>
    <t>EMPRESA 108</t>
  </si>
  <si>
    <t>EMPRESA 109</t>
  </si>
  <si>
    <t>EMPRESA 110</t>
  </si>
  <si>
    <t>EMPRESA 111</t>
  </si>
  <si>
    <t>EMPRESA 112</t>
  </si>
  <si>
    <t>EMPRESA 113</t>
  </si>
  <si>
    <t>EMPRESA 114</t>
  </si>
  <si>
    <t>EMPRESA 115</t>
  </si>
  <si>
    <t>EMPRESA 116</t>
  </si>
  <si>
    <t>EMPRESA 117</t>
  </si>
  <si>
    <t>EMPRESA 118</t>
  </si>
  <si>
    <t>EMPRESA 119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</si>
  <si>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</si>
  <si>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</si>
  <si>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</si>
  <si>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</si>
  <si>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</si>
  <si>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</si>
  <si>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</si>
  <si>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</si>
  <si>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</si>
  <si>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</si>
  <si>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Engenharia Elétrica de Telecomunicações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</si>
  <si>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</si>
  <si>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</si>
  <si>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</si>
  <si>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</si>
  <si>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</si>
  <si>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</si>
  <si>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</si>
  <si>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137</t>
  </si>
  <si>
    <t>EMPRESA 138</t>
  </si>
  <si>
    <t>EMPRESA 139</t>
  </si>
  <si>
    <t>privada</t>
  </si>
  <si>
    <t>EMPRESA 140</t>
  </si>
  <si>
    <t>EMPRESA 141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</si>
  <si>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</si>
  <si>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</si>
  <si>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</si>
  <si>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</si>
  <si>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</si>
  <si>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</si>
  <si>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</si>
  <si>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</si>
  <si>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Engenharia Elétrica Eletrônica</t>
  </si>
  <si>
    <t>EMPRESA 150</t>
  </si>
  <si>
    <t>EMPRESA 151</t>
  </si>
  <si>
    <t>EMPRESA 152</t>
  </si>
  <si>
    <t>30 H/Sem</t>
  </si>
  <si>
    <t>pública</t>
  </si>
  <si>
    <t>EMPRESA 153</t>
  </si>
  <si>
    <t>EMPRESA 154</t>
  </si>
  <si>
    <t>EMPRESA 155</t>
  </si>
  <si>
    <t>EMPRESA 156</t>
  </si>
  <si>
    <t>EMPRESA 157</t>
  </si>
  <si>
    <t>EMPRESA 158</t>
  </si>
  <si>
    <t>EMPRESA 159</t>
  </si>
  <si>
    <t>EMPRESA 160</t>
  </si>
  <si>
    <t>Engenharia Mecânica Industrial</t>
  </si>
  <si>
    <t>EMPRESA 161</t>
  </si>
  <si>
    <t xml:space="preserve">20 horas </t>
  </si>
  <si>
    <t>EMPRESA 162</t>
  </si>
  <si>
    <t>EMPRESA 163</t>
  </si>
  <si>
    <t>EMPRESA 164</t>
  </si>
  <si>
    <t>EMPRESA 165</t>
  </si>
  <si>
    <t>EMPRESA 166</t>
  </si>
  <si>
    <t>Engenharia Elétrica Eletrotécnica</t>
  </si>
  <si>
    <t>EMPRESA 167</t>
  </si>
  <si>
    <t>EMPRESA 168</t>
  </si>
  <si>
    <t>EMPRESA 170</t>
  </si>
  <si>
    <t>EMPRESA 171</t>
  </si>
  <si>
    <t>EMPRESA 172</t>
  </si>
  <si>
    <t>EMPRESA 173</t>
  </si>
  <si>
    <t>EMPRESA 174</t>
  </si>
  <si>
    <t>EMPRESA 175</t>
  </si>
  <si>
    <t>EMPRESA 176</t>
  </si>
  <si>
    <t>EMPRESA 177</t>
  </si>
  <si>
    <t>EMPRESA 178</t>
  </si>
  <si>
    <t>EMPRESA 179</t>
  </si>
  <si>
    <t>EMPRESA 180</t>
  </si>
  <si>
    <t>EMPRESA 181</t>
  </si>
  <si>
    <t>EMPRESA 182</t>
  </si>
  <si>
    <t>EMPRESA 183</t>
  </si>
  <si>
    <t>EMPRESA 184</t>
  </si>
  <si>
    <t>EMPRESA 185</t>
  </si>
  <si>
    <t>EMPRESA 186</t>
  </si>
  <si>
    <t>EMPRESA 187</t>
  </si>
  <si>
    <t>EMPRESA 188</t>
  </si>
  <si>
    <t>EMPRESA 189</t>
  </si>
  <si>
    <t>EMPRESA 190</t>
  </si>
  <si>
    <t>EMPRESA 191</t>
  </si>
  <si>
    <t>EMPRESA 192</t>
  </si>
  <si>
    <t>EMPRESA 193</t>
  </si>
  <si>
    <t>EMPRESA 194</t>
  </si>
  <si>
    <t>EMPRESA 195</t>
  </si>
  <si>
    <t>EMPRESA 196</t>
  </si>
  <si>
    <t>EMPRESA 197</t>
  </si>
  <si>
    <t>EMPRESA 198</t>
  </si>
  <si>
    <t>EMPRESA 199</t>
  </si>
  <si>
    <t>EMPRESA 200</t>
  </si>
  <si>
    <t>EMPRESA 201</t>
  </si>
  <si>
    <t>EMPRESA 202</t>
  </si>
  <si>
    <t>EMPRESA 203</t>
  </si>
  <si>
    <t>EMPRESA 204</t>
  </si>
  <si>
    <t>EMPRESA 205</t>
  </si>
  <si>
    <t>EMPRESA 206</t>
  </si>
  <si>
    <t>EMPRESA 207</t>
  </si>
  <si>
    <t>EMPRESA 208</t>
  </si>
  <si>
    <t>EMPRESA 209</t>
  </si>
  <si>
    <t>EMPRESA 210</t>
  </si>
  <si>
    <t>EMPRESA 211</t>
  </si>
  <si>
    <t>EMPRESA 212</t>
  </si>
  <si>
    <t>EMPRESA 213</t>
  </si>
  <si>
    <t>EMPRESA 214</t>
  </si>
  <si>
    <t>EMPRESA 215</t>
  </si>
  <si>
    <t>EMPRESA 216</t>
  </si>
  <si>
    <t>EMPRESA 217</t>
  </si>
  <si>
    <t>EMPRESA 218</t>
  </si>
  <si>
    <t>EMPRESA 219</t>
  </si>
  <si>
    <t>EMPRESA 220</t>
  </si>
  <si>
    <t>EMPRESA 221</t>
  </si>
  <si>
    <t>EMPRESA 222</t>
  </si>
  <si>
    <t>EMPRESA 223</t>
  </si>
  <si>
    <t>EMPRESA 224</t>
  </si>
  <si>
    <t>EMPRESA 225</t>
  </si>
  <si>
    <t>EMPRESA 226</t>
  </si>
  <si>
    <t>Engenharia de Controle e Automação</t>
  </si>
  <si>
    <t>EMPRESA 227</t>
  </si>
  <si>
    <t>EMPRESA 228</t>
  </si>
  <si>
    <t>EMPRESA 229</t>
  </si>
  <si>
    <t>EMPRESA 230</t>
  </si>
  <si>
    <t>EMPRESA 231</t>
  </si>
  <si>
    <t>EMPRESA 232</t>
  </si>
  <si>
    <t>EMPRESA 233</t>
  </si>
  <si>
    <t>EMPRESA 234</t>
  </si>
  <si>
    <t>EMPRESA 235</t>
  </si>
  <si>
    <t>EMPRESA 236</t>
  </si>
  <si>
    <t>EMPRESA 237</t>
  </si>
  <si>
    <t>EMPRESA 238</t>
  </si>
  <si>
    <t>EMPRESA 239</t>
  </si>
  <si>
    <t>EMPRESA 240</t>
  </si>
  <si>
    <t>EMPRESA 241</t>
  </si>
  <si>
    <t>EMPRESA 242</t>
  </si>
  <si>
    <t>EMPRESA 243</t>
  </si>
  <si>
    <t>EMPRESA 244</t>
  </si>
  <si>
    <t>EMPRESA 245</t>
  </si>
  <si>
    <t>-</t>
  </si>
  <si>
    <t>EMPRESA 246</t>
  </si>
  <si>
    <t>30 hrs</t>
  </si>
  <si>
    <t>EMPRESA 247</t>
  </si>
  <si>
    <t>EMPRESA 248</t>
  </si>
  <si>
    <t>EMPRESA 249</t>
  </si>
  <si>
    <t>20 hrs</t>
  </si>
  <si>
    <t>EMPRESA 250</t>
  </si>
  <si>
    <t>EMPRESA 252</t>
  </si>
  <si>
    <t>EMPRESA 253</t>
  </si>
  <si>
    <t>EMPRESA 254</t>
  </si>
  <si>
    <t>EMPRESA 255</t>
  </si>
  <si>
    <t>EMPRESA 256</t>
  </si>
  <si>
    <t>EMPRESA 257</t>
  </si>
  <si>
    <t>EMPRESA 258</t>
  </si>
  <si>
    <t>EMPRESA 259</t>
  </si>
  <si>
    <t>EMPRESA 260</t>
  </si>
  <si>
    <t>EMPRESA 261</t>
  </si>
  <si>
    <t>EMPRESA 262</t>
  </si>
  <si>
    <t>EMPRESA 263</t>
  </si>
  <si>
    <t>EMPRESA 264</t>
  </si>
  <si>
    <t>EMPRESA 265</t>
  </si>
  <si>
    <t>EMPRESA 266</t>
  </si>
  <si>
    <t>EMPRESA 267</t>
  </si>
  <si>
    <t>EMPRESA 268</t>
  </si>
  <si>
    <t>EMPRESA 269</t>
  </si>
  <si>
    <t>EMPRESA 270</t>
  </si>
  <si>
    <t>EMPRESA 271</t>
  </si>
  <si>
    <t>EMPRESA 272</t>
  </si>
  <si>
    <t>EMPRESA 273</t>
  </si>
  <si>
    <t>EMPRESA 274</t>
  </si>
  <si>
    <t>EMPRESA 275</t>
  </si>
  <si>
    <t>EMPRESA 276</t>
  </si>
  <si>
    <t>EMPRESA 277</t>
  </si>
  <si>
    <t>EMPRESA 278</t>
  </si>
  <si>
    <t>EMPRESA 279</t>
  </si>
  <si>
    <t>EMPRESA 280</t>
  </si>
  <si>
    <t>EMPRESA 281</t>
  </si>
  <si>
    <t>EMPRESA 282</t>
  </si>
  <si>
    <t>EMPRESA 283</t>
  </si>
  <si>
    <t>EMPRESA 284</t>
  </si>
  <si>
    <t>EMPRESA 285</t>
  </si>
  <si>
    <t>EMPRESA 286</t>
  </si>
  <si>
    <t>EMPRESA 287</t>
  </si>
  <si>
    <t>EMPRESA 288</t>
  </si>
  <si>
    <t>EMPRESA 289</t>
  </si>
  <si>
    <t>EMPRESA 290</t>
  </si>
  <si>
    <t>EMPRESA 291</t>
  </si>
  <si>
    <t>EMPRESA 292</t>
  </si>
  <si>
    <t>EMPRESA 293</t>
  </si>
  <si>
    <t>F</t>
  </si>
  <si>
    <t>EMPRESA 295</t>
  </si>
  <si>
    <t>EMPRESA 296</t>
  </si>
  <si>
    <t>EMPRESA 297</t>
  </si>
  <si>
    <t>EMPRESA 298</t>
  </si>
  <si>
    <t>EMPRESA 300</t>
  </si>
  <si>
    <t>EMPRESA 301</t>
  </si>
  <si>
    <t>EMPRESA 302</t>
  </si>
  <si>
    <t>EMPRESA 303</t>
  </si>
  <si>
    <t>EMPRESA 304</t>
  </si>
  <si>
    <t>EMPRESA 305</t>
  </si>
  <si>
    <t>EMPRESA 306</t>
  </si>
  <si>
    <t>EMPRESA 307</t>
  </si>
  <si>
    <t>EMPRESA 308</t>
  </si>
  <si>
    <t>Dados do novo formulário de cadastro implementado em 23/08/2022</t>
  </si>
  <si>
    <t>1'----</t>
  </si>
  <si>
    <t>EMPRESA 309</t>
  </si>
  <si>
    <t>EMPRESA 310</t>
  </si>
  <si>
    <t>Não obrigatório</t>
  </si>
  <si>
    <t>EMPRESA 311</t>
  </si>
  <si>
    <t>EMPRESA 312</t>
  </si>
  <si>
    <t>EMPRESA 313</t>
  </si>
  <si>
    <t>EMPRESA 314</t>
  </si>
  <si>
    <t>EMPRESA 316</t>
  </si>
  <si>
    <t>EMPRESA 317</t>
  </si>
  <si>
    <t>EMPRESA 318</t>
  </si>
  <si>
    <t>EMPRESA 320</t>
  </si>
  <si>
    <t>EMPRESA 321</t>
  </si>
  <si>
    <t>EMPRESA 322</t>
  </si>
  <si>
    <t>EMPRESA 323</t>
  </si>
  <si>
    <t>EMPRESA 325</t>
  </si>
  <si>
    <t>EMPRESA 326</t>
  </si>
  <si>
    <t>EMPRESA 327</t>
  </si>
  <si>
    <t>EMPRESA 329</t>
  </si>
  <si>
    <t>EMPRESA 330</t>
  </si>
  <si>
    <t>EMPRESA 331</t>
  </si>
  <si>
    <t>EMPRESA 332</t>
  </si>
  <si>
    <t>EMPRESA 335</t>
  </si>
  <si>
    <t>EMPRESA 336</t>
  </si>
  <si>
    <t>EMPRESA 337</t>
  </si>
  <si>
    <t>EMPRESA 338</t>
  </si>
  <si>
    <t>EMPRESA 339</t>
  </si>
  <si>
    <t>EMPRESA 340</t>
  </si>
  <si>
    <t>EMPRESA 341</t>
  </si>
  <si>
    <t>EMPRESA 342</t>
  </si>
  <si>
    <t>EMPRESA 346</t>
  </si>
  <si>
    <t>EMPRESA 347</t>
  </si>
  <si>
    <t>EMPRESA 348</t>
  </si>
  <si>
    <t>EMPRESA 349</t>
  </si>
  <si>
    <t>EMPRESA 350</t>
  </si>
  <si>
    <t>EMPRESA 351</t>
  </si>
  <si>
    <t>EMPRESA 352</t>
  </si>
  <si>
    <t>EMPRESA 353</t>
  </si>
  <si>
    <t>EMPRESA 355</t>
  </si>
  <si>
    <t>EMPRESA 356</t>
  </si>
  <si>
    <t>EMPRESA 357</t>
  </si>
  <si>
    <t>EMPRESA 358</t>
  </si>
  <si>
    <t>EMPRESA 359</t>
  </si>
  <si>
    <t>EMPRESA 360</t>
  </si>
  <si>
    <t>EMPRESA 361</t>
  </si>
  <si>
    <t>EMPRESA 362</t>
  </si>
  <si>
    <t>EMPRESA 363</t>
  </si>
  <si>
    <t>EMPRESA 364</t>
  </si>
  <si>
    <t>EMPRESA 365</t>
  </si>
  <si>
    <t>EMPRESA 366</t>
  </si>
  <si>
    <t>EMPRESA 367</t>
  </si>
  <si>
    <t>EMPRESA 368</t>
  </si>
  <si>
    <t>EMPRESA 369</t>
  </si>
  <si>
    <t>EMPRESA 370</t>
  </si>
  <si>
    <t>EMPRESA 371</t>
  </si>
  <si>
    <t>EMPRESA 373</t>
  </si>
  <si>
    <t>EMPRESA 374</t>
  </si>
  <si>
    <t>3/22/0022</t>
  </si>
  <si>
    <t>9/25/0022</t>
  </si>
  <si>
    <t>EMPRESA 376</t>
  </si>
  <si>
    <t>EMPRESA 377</t>
  </si>
  <si>
    <t>Manual (Camila)</t>
  </si>
  <si>
    <t>EMPRESA 378</t>
  </si>
  <si>
    <t>EMPRESA 380</t>
  </si>
  <si>
    <t>EMPRESA 381</t>
  </si>
  <si>
    <t>EMPRESA 383</t>
  </si>
  <si>
    <t>EMPRESA 384</t>
  </si>
  <si>
    <t>EMPRESA 385</t>
  </si>
  <si>
    <t>EMPRESA 386</t>
  </si>
  <si>
    <t>EMPRESA 387</t>
  </si>
  <si>
    <t>EMPRESA 388</t>
  </si>
  <si>
    <t>EMPRESA 389</t>
  </si>
  <si>
    <t>EMPRESA 390</t>
  </si>
  <si>
    <t>EMPRESA 391</t>
  </si>
  <si>
    <t>EMPRESA 392</t>
  </si>
  <si>
    <t>EMPRESA 394</t>
  </si>
  <si>
    <t>Cadastro sistema antigo</t>
  </si>
  <si>
    <t>ALUNO DO CADASTRO ANTIGO,ENVIOU DOIS DOCUMENTOS PARA SER ASSINADOS</t>
  </si>
  <si>
    <t>EMPRESA 395</t>
  </si>
  <si>
    <t>EMPRESA 396</t>
  </si>
  <si>
    <t>EMPRESA 397</t>
  </si>
  <si>
    <t>EMPRESA 398</t>
  </si>
  <si>
    <t>EMPRESA 399</t>
  </si>
  <si>
    <t>EMPRESA 400</t>
  </si>
  <si>
    <t>EMPRESA 401</t>
  </si>
  <si>
    <t>EMPRESA 402</t>
  </si>
  <si>
    <t>EMPRESA 403</t>
  </si>
  <si>
    <t>EMPRESA 404</t>
  </si>
  <si>
    <t>EMPRESA 405</t>
  </si>
  <si>
    <t>EMPRESA 406</t>
  </si>
  <si>
    <t>EMPRESA 407</t>
  </si>
  <si>
    <t>EMPRESA 408</t>
  </si>
  <si>
    <t>EMPRESA 410</t>
  </si>
  <si>
    <t>EMPRESA 411</t>
  </si>
  <si>
    <t>EMPRESA 412</t>
  </si>
  <si>
    <t>EMPRESA 413</t>
  </si>
  <si>
    <t>EMPRESA 415</t>
  </si>
  <si>
    <t>EMPRESA 416</t>
  </si>
  <si>
    <t>EMPRESA 417</t>
  </si>
  <si>
    <t>EMPRESA 418</t>
  </si>
  <si>
    <t>EMPRESA 419</t>
  </si>
  <si>
    <t>EMPRESA 420</t>
  </si>
  <si>
    <t>EMPRESA 421</t>
  </si>
  <si>
    <t>EMPRESA 422</t>
  </si>
  <si>
    <t>cadastro antigo</t>
  </si>
  <si>
    <t>EMPRESA 424</t>
  </si>
  <si>
    <t>EMPRESA 425</t>
  </si>
  <si>
    <t>EMPRESA 426</t>
  </si>
  <si>
    <t>EMPRESA 427</t>
  </si>
  <si>
    <t>EMPRESA 428</t>
  </si>
  <si>
    <t>EMPRESA 429</t>
  </si>
  <si>
    <t>EMPRESA 430</t>
  </si>
  <si>
    <t>EMPRESA 431</t>
  </si>
  <si>
    <t>EMPRESA 432</t>
  </si>
  <si>
    <t>EMPRESA 433</t>
  </si>
  <si>
    <t>EMPRESA 434</t>
  </si>
  <si>
    <t>EMPRESA 435</t>
  </si>
  <si>
    <t>EMPRESA 436</t>
  </si>
  <si>
    <t>EMPRESA 437</t>
  </si>
  <si>
    <t>EMPRESA 438</t>
  </si>
  <si>
    <t>EMPRESA 439</t>
  </si>
  <si>
    <t>EMPRESA 440</t>
  </si>
  <si>
    <t>EMPRESA 441</t>
  </si>
  <si>
    <t>EMPRESA 442</t>
  </si>
  <si>
    <t>09</t>
  </si>
  <si>
    <t>EMPRESA 445</t>
  </si>
  <si>
    <t>EMPRESA 446</t>
  </si>
  <si>
    <t>EMPRESA 447</t>
  </si>
  <si>
    <t>EMPRESA 448</t>
  </si>
  <si>
    <t>EMPRESA 449</t>
  </si>
  <si>
    <t>EMPRESA 450</t>
  </si>
  <si>
    <t>EMPRESA 451</t>
  </si>
  <si>
    <t>EMPRESA 453</t>
  </si>
  <si>
    <t>EMPRESA 454</t>
  </si>
  <si>
    <t>ENGENHARIA ELÉTRICA ELETROTÉCNICA</t>
  </si>
  <si>
    <t>EMPRESA 455</t>
  </si>
  <si>
    <t>ENGENHARIA ELÉTRICA ELETRÔNICA</t>
  </si>
  <si>
    <t>ENGENHARIA MECÂNICA INDUSTRIAL</t>
  </si>
  <si>
    <t>EMPRESA 457</t>
  </si>
  <si>
    <t>EMPRESA 458</t>
  </si>
  <si>
    <t>ENGENHARIA CIVIL</t>
  </si>
  <si>
    <t>EMPRESA 459</t>
  </si>
  <si>
    <t>ENGENHARIA ELÉTRICA DE TELECOMUNICAÇÕES</t>
  </si>
  <si>
    <t>EMPRESA 460</t>
  </si>
  <si>
    <t>EMPRESA 461</t>
  </si>
  <si>
    <t>ENGENHARIA DE CONTROLE E AUTOMAÇÃO</t>
  </si>
  <si>
    <t>EMPRESA 462</t>
  </si>
  <si>
    <t>EMPRESA 463</t>
  </si>
  <si>
    <t>EMPRESA 464</t>
  </si>
  <si>
    <t>EMPRESA 465</t>
  </si>
  <si>
    <t>8h</t>
  </si>
  <si>
    <t>EMPRESA 466</t>
  </si>
  <si>
    <t>EMPRESA 467</t>
  </si>
  <si>
    <t>EMPRESA 468</t>
  </si>
  <si>
    <t>ENGENHARIA DA COMPUTAÇÃO</t>
  </si>
  <si>
    <t>EMPRESA 469</t>
  </si>
  <si>
    <t>EMPRESA 471</t>
  </si>
  <si>
    <t>EMPRESA 472</t>
  </si>
  <si>
    <t>EMPRESA 473</t>
  </si>
  <si>
    <t>Cadastro Antigo</t>
  </si>
  <si>
    <t>EMPRESA 474</t>
  </si>
  <si>
    <t>EMPRESA 475</t>
  </si>
  <si>
    <t>EMPRESA 476</t>
  </si>
  <si>
    <t>EMPRESA 477</t>
  </si>
  <si>
    <t>EMPRESA 478</t>
  </si>
  <si>
    <t>EMPRESA 479</t>
  </si>
  <si>
    <t>EMPRESA 480</t>
  </si>
  <si>
    <t>EMPRESA 481</t>
  </si>
  <si>
    <t>EMPRESA 482</t>
  </si>
  <si>
    <t>EMPRESA 483</t>
  </si>
  <si>
    <t>EMPRESA 484</t>
  </si>
  <si>
    <t>EMPRESA 485</t>
  </si>
  <si>
    <t>EMPRESA 486</t>
  </si>
  <si>
    <t>EMPRESA 487</t>
  </si>
  <si>
    <t>EMPRESA 488</t>
  </si>
  <si>
    <t>EMPRESA 489</t>
  </si>
  <si>
    <t>EMPRESA 490</t>
  </si>
  <si>
    <t>EMPRESA 491</t>
  </si>
  <si>
    <t>EMPRESA 492</t>
  </si>
  <si>
    <t>EMPRESA 493</t>
  </si>
  <si>
    <t>EMPRESA 494</t>
  </si>
  <si>
    <t>EMPRESA 495</t>
  </si>
  <si>
    <t>EMPRESA 496</t>
  </si>
  <si>
    <t>EMPRESA 498</t>
  </si>
  <si>
    <t>EMPRESA 499</t>
  </si>
  <si>
    <t>EMPRESA 500</t>
  </si>
  <si>
    <t>EMPRESA 501</t>
  </si>
  <si>
    <t>EMPRESA 502</t>
  </si>
  <si>
    <t>EMPRESA 503</t>
  </si>
  <si>
    <t>EMPRESA 504</t>
  </si>
  <si>
    <t>EMPRESA 505</t>
  </si>
  <si>
    <t>EMPRESA 506</t>
  </si>
  <si>
    <t>EMPRESA 507</t>
  </si>
  <si>
    <t>EMPRESA 508</t>
  </si>
  <si>
    <t>EMPRESA 509</t>
  </si>
  <si>
    <t>EMPRESA 510</t>
  </si>
  <si>
    <t>EMPRESA 512</t>
  </si>
  <si>
    <t>Manual (Vinicius)</t>
  </si>
  <si>
    <t>EMPRESA 513</t>
  </si>
  <si>
    <t>EMPRESA 514</t>
  </si>
  <si>
    <t>NÃO Obrigatório</t>
  </si>
  <si>
    <t>EMPRESA 515</t>
  </si>
  <si>
    <t>EMPRESA 516</t>
  </si>
  <si>
    <t>EMPRESA 517</t>
  </si>
  <si>
    <t>EMPRESA 518</t>
  </si>
  <si>
    <t>EMPRESA 519</t>
  </si>
  <si>
    <t>EMPRESA 520</t>
  </si>
  <si>
    <t>EMPRESA 521</t>
  </si>
  <si>
    <t>EMPRESA 522</t>
  </si>
  <si>
    <t>EMPRESA 523</t>
  </si>
  <si>
    <t>Painel de Logística</t>
  </si>
  <si>
    <t>RELATÓRIO DE ESTÁGIOS 2022</t>
  </si>
  <si>
    <t>Painel de Orientações</t>
  </si>
  <si>
    <t>Painel de Empresas</t>
  </si>
  <si>
    <t>Estágios Totais</t>
  </si>
  <si>
    <t>Notas Lançadas</t>
  </si>
  <si>
    <t>Orientadores</t>
  </si>
  <si>
    <t>Empresas</t>
  </si>
  <si>
    <t>ESTÁGIOS 2022</t>
  </si>
  <si>
    <t>Tipo do Estágio</t>
  </si>
  <si>
    <t>Total geral</t>
  </si>
  <si>
    <t>CLT</t>
  </si>
  <si>
    <t>Notas Sig@</t>
  </si>
  <si>
    <t>Empresa</t>
  </si>
  <si>
    <t>Estágios</t>
  </si>
  <si>
    <t>"=QUERY(G1:H168; "SELECT MONTH(G)+1, SUM(H) GROUP BY MONTH(G)")"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</si>
</sst>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 h:mm:ss"/>
    <numFmt numFmtId="166" formatCode="d/m/yyyy"/>
    <numFmt numFmtId="167" formatCode="dd/mm/yyyy"/>
    <numFmt numFmtId="168" formatCode="000\.000\.000-00"/>
  </numFmts>
  <fonts count="18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b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color rgb="FF000000"/>
      <name val="Arial"/>
    </font>
    <font>
      <color theme="1"/>
      <name val="Arial"/>
    </font>
    <font>
      <b/>
      <color rgb="FF000000"/>
      <name val="Calibri"/>
    </font>
    <font>
      <color theme="1"/>
      <name val="Calibri"/>
    </font>
    <font>
      <color rgb="FF000000"/>
      <name val="Arial"/>
    </font>
    <font>
      <b/>
      <sz val="20.0"/>
      <color theme="1"/>
      <name val="Calibri"/>
      <scheme val="minor"/>
    </font>
    <font/>
    <font>
      <color theme="1"/>
      <name val="Calibri"/>
      <scheme val="minor"/>
    </font>
    <font>
      <b/>
      <sz val="12.0"/>
      <color theme="1"/>
      <name val="Calibri"/>
      <scheme val="minor"/>
    </font>
    <font>
      <b/>
      <sz val="30.0"/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ill="1" applyFont="1">
      <alignment horizontal="left" readingOrder="0"/>
    </xf>
    <xf borderId="1" fillId="2" fontId="1" numFmtId="49" xfId="0" applyAlignment="1" applyBorder="1" applyFont="1" applyNumberFormat="1">
      <alignment horizontal="left"/>
    </xf>
    <xf borderId="1" fillId="2" fontId="1" numFmtId="164" xfId="0" applyAlignment="1" applyBorder="1" applyFont="1" applyNumberFormat="1">
      <alignment horizontal="left"/>
    </xf>
    <xf borderId="1" fillId="0" fontId="1" numFmtId="165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3" fontId="2" numFmtId="49" xfId="0" applyAlignment="1" applyBorder="1" applyFont="1" applyNumberFormat="1">
      <alignment horizontal="left" shrinkToFit="0" wrapText="0"/>
    </xf>
    <xf borderId="1" fillId="3" fontId="1" numFmtId="0" xfId="0" applyAlignment="1" applyBorder="1" applyFont="1">
      <alignment horizontal="left"/>
    </xf>
    <xf borderId="1" fillId="4" fontId="1" numFmtId="0" xfId="0" applyAlignment="1" applyBorder="1" applyFill="1" applyFont="1">
      <alignment horizontal="left" readingOrder="0"/>
    </xf>
    <xf borderId="1" fillId="4" fontId="1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vertical="bottom"/>
    </xf>
    <xf borderId="1" fillId="0" fontId="2" numFmtId="49" xfId="0" applyAlignment="1" applyBorder="1" applyFont="1" applyNumberFormat="1">
      <alignment horizontal="left" shrinkToFit="0" wrapText="0"/>
    </xf>
    <xf borderId="1" fillId="0" fontId="2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14" xfId="0" applyAlignment="1" applyBorder="1" applyFont="1" applyNumberFormat="1">
      <alignment horizontal="left"/>
    </xf>
    <xf borderId="1" fillId="0" fontId="1" numFmtId="166" xfId="0" applyAlignment="1" applyBorder="1" applyFont="1" applyNumberFormat="1">
      <alignment horizontal="left"/>
    </xf>
    <xf borderId="1" fillId="0" fontId="2" numFmtId="49" xfId="0" applyAlignment="1" applyBorder="1" applyFont="1" applyNumberFormat="1">
      <alignment horizontal="left"/>
    </xf>
    <xf borderId="1" fillId="0" fontId="1" numFmtId="167" xfId="0" applyAlignment="1" applyBorder="1" applyFont="1" applyNumberFormat="1">
      <alignment horizontal="left"/>
    </xf>
    <xf borderId="1" fillId="0" fontId="2" numFmtId="49" xfId="0" applyAlignment="1" applyBorder="1" applyFont="1" applyNumberFormat="1">
      <alignment horizontal="left" shrinkToFit="0" vertical="top" wrapText="0"/>
    </xf>
    <xf borderId="1" fillId="0" fontId="1" numFmtId="164" xfId="0" applyAlignment="1" applyBorder="1" applyFont="1" applyNumberFormat="1">
      <alignment horizontal="left" vertical="center"/>
    </xf>
    <xf borderId="1" fillId="0" fontId="1" numFmtId="1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vertical="bottom"/>
    </xf>
    <xf borderId="1" fillId="0" fontId="1" numFmtId="49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shrinkToFit="0" vertical="top" wrapText="0"/>
    </xf>
    <xf borderId="1" fillId="0" fontId="2" numFmtId="168" xfId="0" applyAlignment="1" applyBorder="1" applyFont="1" applyNumberFormat="1">
      <alignment horizontal="left" vertical="bottom"/>
    </xf>
    <xf borderId="1" fillId="0" fontId="2" numFmtId="165" xfId="0" applyAlignment="1" applyBorder="1" applyFont="1" applyNumberFormat="1">
      <alignment horizontal="left" vertical="bottom"/>
    </xf>
    <xf borderId="1" fillId="0" fontId="2" numFmtId="49" xfId="0" applyAlignment="1" applyBorder="1" applyFont="1" applyNumberFormat="1">
      <alignment horizontal="left" vertical="bottom"/>
    </xf>
    <xf borderId="1" fillId="0" fontId="2" numFmtId="164" xfId="0" applyAlignment="1" applyBorder="1" applyFont="1" applyNumberFormat="1">
      <alignment horizontal="left" vertical="bottom"/>
    </xf>
    <xf borderId="1" fillId="0" fontId="2" numFmtId="14" xfId="0" applyAlignment="1" applyBorder="1" applyFont="1" applyNumberFormat="1">
      <alignment horizontal="left" vertical="bottom"/>
    </xf>
    <xf borderId="1" fillId="0" fontId="2" numFmtId="14" xfId="0" applyAlignment="1" applyBorder="1" applyFont="1" applyNumberFormat="1">
      <alignment horizontal="left"/>
    </xf>
    <xf borderId="1" fillId="0" fontId="5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left" vertical="bottom"/>
    </xf>
    <xf borderId="1" fillId="0" fontId="5" numFmtId="14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shrinkToFit="0" vertical="center" wrapText="1"/>
    </xf>
    <xf borderId="1" fillId="0" fontId="1" numFmtId="165" xfId="0" applyAlignment="1" applyBorder="1" applyFont="1" applyNumberFormat="1">
      <alignment horizontal="left" vertical="bottom"/>
    </xf>
    <xf borderId="1" fillId="0" fontId="1" numFmtId="49" xfId="0" applyAlignment="1" applyBorder="1" applyFont="1" applyNumberFormat="1">
      <alignment horizontal="left" vertical="bottom"/>
    </xf>
    <xf borderId="1" fillId="0" fontId="1" numFmtId="14" xfId="0" applyAlignment="1" applyBorder="1" applyFont="1" applyNumberFormat="1">
      <alignment horizontal="left" vertical="bottom"/>
    </xf>
    <xf borderId="1" fillId="0" fontId="2" numFmtId="164" xfId="0" applyAlignment="1" applyBorder="1" applyFont="1" applyNumberFormat="1">
      <alignment horizontal="left"/>
    </xf>
    <xf borderId="1" fillId="0" fontId="4" numFmtId="165" xfId="0" applyAlignment="1" applyBorder="1" applyFont="1" applyNumberFormat="1">
      <alignment horizontal="left" vertical="bottom"/>
    </xf>
    <xf borderId="1" fillId="0" fontId="4" numFmtId="49" xfId="0" applyAlignment="1" applyBorder="1" applyFont="1" applyNumberFormat="1">
      <alignment horizontal="left" vertical="bottom"/>
    </xf>
    <xf borderId="1" fillId="0" fontId="4" numFmtId="14" xfId="0" applyAlignment="1" applyBorder="1" applyFont="1" applyNumberFormat="1">
      <alignment horizontal="left" vertical="bottom"/>
    </xf>
    <xf borderId="1" fillId="0" fontId="3" numFmtId="165" xfId="0" applyAlignment="1" applyBorder="1" applyFont="1" applyNumberFormat="1">
      <alignment horizontal="left" vertical="bottom"/>
    </xf>
    <xf borderId="1" fillId="0" fontId="3" numFmtId="49" xfId="0" applyAlignment="1" applyBorder="1" applyFont="1" applyNumberFormat="1">
      <alignment horizontal="left" vertical="bottom"/>
    </xf>
    <xf borderId="1" fillId="0" fontId="3" numFmtId="14" xfId="0" applyAlignment="1" applyBorder="1" applyFont="1" applyNumberFormat="1">
      <alignment horizontal="left" vertical="bottom"/>
    </xf>
    <xf borderId="1" fillId="0" fontId="4" numFmtId="165" xfId="0" applyAlignment="1" applyBorder="1" applyFont="1" applyNumberForma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49" xfId="0" applyAlignment="1" applyBorder="1" applyFont="1" applyNumberFormat="1">
      <alignment horizontal="left" shrinkToFit="0" vertical="bottom" wrapText="0"/>
    </xf>
    <xf borderId="1" fillId="0" fontId="4" numFmtId="14" xfId="0" applyAlignment="1" applyBorder="1" applyFont="1" applyNumberFormat="1">
      <alignment horizontal="left" shrinkToFit="0" vertical="bottom" wrapText="0"/>
    </xf>
    <xf quotePrefix="1"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/>
    </xf>
    <xf borderId="0" fillId="0" fontId="3" numFmtId="165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49" xfId="0" applyAlignment="1" applyFont="1" applyNumberFormat="1">
      <alignment horizontal="left" vertical="bottom"/>
    </xf>
    <xf borderId="0" fillId="0" fontId="3" numFmtId="14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49" xfId="0" applyAlignment="1" applyFont="1" applyNumberFormat="1">
      <alignment horizontal="left" vertical="bottom"/>
    </xf>
    <xf borderId="0" fillId="0" fontId="4" numFmtId="14" xfId="0" applyAlignment="1" applyFont="1" applyNumberFormat="1">
      <alignment horizontal="left" vertical="bottom"/>
    </xf>
    <xf borderId="0" fillId="0" fontId="7" numFmtId="165" xfId="0" applyAlignment="1" applyFont="1" applyNumberFormat="1">
      <alignment horizontal="left" vertical="bottom"/>
    </xf>
    <xf borderId="0" fillId="0" fontId="7" numFmtId="0" xfId="0" applyAlignment="1" applyFont="1">
      <alignment horizontal="left" vertical="bottom"/>
    </xf>
    <xf borderId="0" fillId="0" fontId="7" numFmtId="49" xfId="0" applyAlignment="1" applyFont="1" applyNumberFormat="1">
      <alignment horizontal="left" vertical="bottom"/>
    </xf>
    <xf borderId="0" fillId="0" fontId="7" numFmtId="14" xfId="0" applyAlignment="1" applyFont="1" applyNumberFormat="1">
      <alignment horizontal="left" vertical="bottom"/>
    </xf>
    <xf borderId="0" fillId="0" fontId="8" numFmtId="165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14" xfId="0" applyAlignment="1" applyFont="1" applyNumberForma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7" numFmtId="14" xfId="0" applyAlignment="1" applyFont="1" applyNumberFormat="1">
      <alignment horizontal="right" vertical="bottom"/>
    </xf>
    <xf borderId="0" fillId="0" fontId="8" numFmtId="49" xfId="0" applyAlignment="1" applyFont="1" applyNumberFormat="1">
      <alignment vertical="bottom"/>
    </xf>
    <xf borderId="0" fillId="0" fontId="9" numFmtId="0" xfId="0" applyFont="1"/>
    <xf borderId="0" fillId="0" fontId="7" numFmtId="49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4" xfId="0" applyAlignment="1" applyFont="1" applyNumberFormat="1">
      <alignment horizontal="right" vertical="bottom"/>
    </xf>
    <xf borderId="0" fillId="0" fontId="8" numFmtId="0" xfId="0" applyFont="1"/>
    <xf borderId="0" fillId="0" fontId="8" numFmtId="167" xfId="0" applyAlignment="1" applyFont="1" applyNumberForma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10" numFmtId="0" xfId="0" applyFont="1"/>
    <xf borderId="0" fillId="0" fontId="10" numFmtId="14" xfId="0" applyFont="1" applyNumberFormat="1"/>
    <xf borderId="0" fillId="0" fontId="2" numFmtId="0" xfId="0" applyFont="1"/>
    <xf borderId="0" fillId="0" fontId="1" numFmtId="0" xfId="0" applyFont="1"/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1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2" fillId="5" fontId="12" numFmtId="0" xfId="0" applyAlignment="1" applyBorder="1" applyFill="1" applyFont="1">
      <alignment horizontal="center" readingOrder="0" textRotation="90" vertical="center"/>
    </xf>
    <xf borderId="3" fillId="5" fontId="12" numFmtId="0" xfId="0" applyAlignment="1" applyBorder="1" applyFont="1">
      <alignment horizontal="center" readingOrder="0" vertical="center"/>
    </xf>
    <xf borderId="4" fillId="0" fontId="13" numFmtId="0" xfId="0" applyBorder="1" applyFont="1"/>
    <xf borderId="5" fillId="0" fontId="13" numFmtId="0" xfId="0" applyBorder="1" applyFont="1"/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3" fillId="0" fontId="14" numFmtId="0" xfId="0" applyBorder="1" applyFont="1"/>
    <xf borderId="2" fillId="5" fontId="15" numFmtId="0" xfId="0" applyAlignment="1" applyBorder="1" applyFont="1">
      <alignment horizontal="center" readingOrder="0" vertical="center"/>
    </xf>
    <xf borderId="10" fillId="0" fontId="13" numFmtId="0" xfId="0" applyBorder="1" applyFont="1"/>
    <xf borderId="11" fillId="0" fontId="13" numFmtId="0" xfId="0" applyBorder="1" applyFont="1"/>
    <xf borderId="6" fillId="0" fontId="16" numFmtId="0" xfId="0" applyAlignment="1" applyBorder="1" applyFont="1">
      <alignment horizontal="center" vertical="center"/>
    </xf>
    <xf borderId="12" fillId="0" fontId="13" numFmtId="0" xfId="0" applyBorder="1" applyFont="1"/>
    <xf borderId="0" fillId="0" fontId="14" numFmtId="0" xfId="0" applyAlignment="1" applyFont="1">
      <alignment horizontal="center" vertical="center"/>
    </xf>
    <xf borderId="0" fillId="0" fontId="17" numFmtId="0" xfId="0" applyAlignment="1" applyFont="1">
      <alignment horizontal="center"/>
    </xf>
    <xf borderId="0" fillId="0" fontId="14" numFmtId="0" xfId="0" applyFont="1"/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 readingOrder="0"/>
    </xf>
    <xf borderId="0" fillId="0" fontId="17" numFmtId="164" xfId="0" applyAlignment="1" applyFont="1" applyNumberFormat="1">
      <alignment horizontal="left"/>
    </xf>
    <xf borderId="0" fillId="0" fontId="14" numFmtId="164" xfId="0" applyFont="1" applyNumberFormat="1"/>
    <xf borderId="0" fillId="0" fontId="14" numFmtId="0" xfId="0" applyAlignment="1" applyFont="1">
      <alignment horizontal="left" readingOrder="0"/>
    </xf>
    <xf borderId="0" fillId="0" fontId="14" numFmtId="14" xfId="0" applyFont="1" applyNumberFormat="1"/>
    <xf borderId="0" fillId="0" fontId="14" numFmtId="0" xfId="0" applyAlignment="1" applyFont="1">
      <alignment readingOrder="0" shrinkToFit="0" wrapText="0"/>
    </xf>
    <xf borderId="0" fillId="0" fontId="14" numFmtId="0" xfId="0" applyFont="1"/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'Tabelas de Suporte'!$E$1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'Tabelas de Suporte'!$D$2:$D$6</c:f>
            </c:strRef>
          </c:cat>
          <c:val>
            <c:numRef>
              <c:f>'Tabelas de Suporte'!$E$2:$E$6</c:f>
              <c:numCache/>
            </c:numRef>
          </c:val>
        </c:ser>
        <c:axId val="1291979055"/>
        <c:axId val="1116849705"/>
      </c:barChart>
      <c:catAx>
        <c:axId val="129197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849705"/>
      </c:catAx>
      <c:valAx>
        <c:axId val="1116849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Estágios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979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'Tabelas de Suporte'!$O$1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'Tabelas de Suporte'!$N$2:$N$13</c:f>
            </c:strRef>
          </c:cat>
          <c:val>
            <c:numRef>
              <c:f>'Tabelas de Suporte'!$O$2:$O$13</c:f>
              <c:numCache/>
            </c:numRef>
          </c:val>
          <c:smooth val="0"/>
        </c:ser>
        <c:axId val="1789433277"/>
        <c:axId val="1310103134"/>
      </c:lineChart>
      <c:catAx>
        <c:axId val="178943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103134"/>
      </c:catAx>
      <c:valAx>
        <c:axId val="1310103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ESTÁGIOS 2022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433277"/>
        <c:majorUnit val="10.0"/>
        <c:minorUnit val="3.333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4895850" cy="3390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</xdr:row>
      <xdr:rowOff>0</xdr:rowOff>
    </xdr:from>
    <xdr:ext cx="4895850" cy="3390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752" sheet="CONTROLE"/>
  </cacheSource>
  <cacheFields>
    <cacheField name="Data_do_cadastro">
      <sharedItems containsDate="1" containsBlank="1" containsMixedTypes="1">
        <d v="2023-04-08T19:49:53Z"/>
        <m/>
        <d v="2022-07-29T12:56:32Z"/>
        <d v="2022-08-05T12:31:06Z"/>
        <d v="2022-08-08T14:23:10Z"/>
        <d v="2022-08-15T09:30:44Z"/>
        <d v="2022-08-16T12:13:27Z"/>
        <d v="2022-08-12T12:03:25Z"/>
        <d v="2022-08-17T10:22:27Z"/>
        <d v="2022-08-10T09:20:43Z"/>
        <d v="2022-08-15T09:56:28Z"/>
        <d v="2022-08-16T14:22:10Z"/>
        <d v="2022-07-29T21:29:14Z"/>
        <d v="2022-08-01T11:40:39Z"/>
        <d v="2022-08-09T09:49:08Z"/>
        <d v="2022-08-10T16:07:21Z"/>
        <d v="2022-08-13T17:39:56Z"/>
        <d v="2022-08-16T21:41:58Z"/>
        <d v="2022-07-29T10:15:56Z"/>
        <d v="2022-08-08T22:38:57Z"/>
        <d v="2022-08-11T11:47:03Z"/>
        <d v="2022-08-04T20:21:12Z"/>
        <d v="2022-08-08T18:44:13Z"/>
        <d v="2022-08-18T09:42:31Z"/>
        <d v="2022-08-26T11:28:43Z"/>
        <d v="2022-08-18T18:46:22Z"/>
        <d v="2022-08-15T09:02:06Z"/>
        <d v="2022-07-27T11:49:29Z"/>
        <d v="2022-08-22T12:41:59Z"/>
        <d v="2022-08-10T09:15:54Z"/>
        <d v="2022-08-12T12:42:06Z"/>
        <d v="2022-08-08T14:19:17Z"/>
        <d v="2022-08-24T10:27:49Z"/>
        <d v="2022-08-15T16:04:56Z"/>
        <d v="2022-08-08T15:31:25Z"/>
        <d v="2022-07-26T22:26:29Z"/>
        <d v="2022-08-04T14:22:45Z"/>
        <d v="2022-08-04T09:54:34Z"/>
        <d v="2022-08-03T16:04:50Z"/>
        <d v="2022-08-01T18:18:19Z"/>
        <d v="2022-08-15T11:19:40Z"/>
        <d v="2022-08-04T10:51:24Z"/>
        <d v="2022-08-01T22:18:04Z"/>
        <d v="2022-07-29T14:21:40Z"/>
        <d v="2022-08-09T18:35:54Z"/>
        <d v="2022-08-12T08:07:21Z"/>
        <d v="2022-08-15T01:04:50Z"/>
        <d v="2022-08-01T23:54:24Z"/>
        <d v="2022-08-07T18:08:07Z"/>
        <d v="2022-08-23T17:20:20Z"/>
        <d v="2022-08-06T12:31:50Z"/>
        <d v="2022-08-12T11:48:44Z"/>
        <d v="2022-08-07T17:21:53Z"/>
        <d v="2022-08-16T09:25:01Z"/>
        <d v="2022-08-09T12:19:33Z"/>
        <s v="F"/>
        <d v="2022-08-15T09:40:12Z"/>
        <d v="2022-08-19T15:32:26Z"/>
        <d v="2022-07-27T11:27:53Z"/>
        <d v="2022-07-28T08:34:56Z"/>
        <d v="2022-07-26T19:51:45Z"/>
        <d v="2022-08-11T13:35:13Z"/>
        <d v="2022-08-04T22:32:29Z"/>
        <d v="2022-08-22T16:18:51Z"/>
        <d v="2022-08-01T14:09:49Z"/>
        <d v="2022-08-16T06:41:03Z"/>
        <d v="2022-08-19T15:31:12Z"/>
        <d v="2022-08-09T10:30:24Z"/>
        <d v="2022-08-04T14:05:58Z"/>
        <d v="2022-08-04T14:08:58Z"/>
        <d v="2022-08-24T10:24:38Z"/>
        <d v="2022-08-09T10:17:20Z"/>
        <s v="Dados do novo formulário de cadastro implementado em 23/08/2022"/>
        <s v="1'----"/>
        <d v="2022-08-27T16:51:51Z"/>
        <d v="2022-08-28T16:17:28Z"/>
        <d v="2022-08-29T11:44:08Z"/>
        <d v="2022-08-29T16:05:31Z"/>
        <d v="2022-08-30T10:15:43Z"/>
        <d v="2022-08-30T11:18:24Z"/>
        <d v="2022-08-30T13:00:02Z"/>
        <d v="2022-08-30T14:09:32Z"/>
        <d v="2022-08-31T06:58:42Z"/>
        <d v="2022-08-31T11:25:22Z"/>
        <n v="0.0"/>
        <d v="2022-08-31T13:21:46Z"/>
        <d v="2022-09-01T11:32:56Z"/>
        <d v="2022-08-31T15:55:23Z"/>
        <d v="2022-08-31T16:04:57Z"/>
        <d v="2022-09-01T13:25:35Z"/>
        <d v="2022-09-02T01:55:44Z"/>
        <d v="2022-09-02T14:38:32Z"/>
        <d v="2022-09-02T14:34:44Z"/>
        <d v="2022-09-02T17:10:18Z"/>
        <d v="2022-09-02T19:20:30Z"/>
        <d v="2022-09-03T15:11:52Z"/>
        <d v="2022-09-03T17:03:04Z"/>
        <d v="2022-09-02T20:40:58Z"/>
        <d v="2022-09-05T07:50:23Z"/>
        <d v="2022-09-05T10:04:43Z"/>
        <d v="2022-09-05T14:01:06Z"/>
        <d v="2022-09-05T14:13:17Z"/>
        <d v="2022-09-05T16:57:17Z"/>
        <d v="2022-09-05T19:03:28Z"/>
        <d v="2022-09-06T12:07:57Z"/>
        <d v="2022-09-06T14:32:35Z"/>
        <d v="2022-09-06T16:09:58Z"/>
        <d v="2022-09-07T10:10:05Z"/>
        <d v="2022-08-30T16:03:42Z"/>
        <d v="2022-09-09T09:20:41Z"/>
        <d v="2022-09-09T10:49:11Z"/>
        <d v="2022-09-09T16:13:32Z"/>
        <d v="2022-09-08T12:21:01Z"/>
        <d v="2022-09-12T08:52:09Z"/>
        <d v="2022-09-12T13:13:08Z"/>
        <d v="2022-09-13T11:04:20Z"/>
        <d v="2022-09-13T11:37:31Z"/>
        <d v="2022-09-13T11:40:09Z"/>
        <d v="2022-09-13T14:59:28Z"/>
        <d v="2022-09-13T15:54:15Z"/>
        <d v="2022-09-13T23:19:44Z"/>
        <d v="2022-09-14T14:28:15Z"/>
        <d v="2022-09-14T09:50:29Z"/>
        <d v="2022-09-14T07:58:12Z"/>
        <d v="2022-09-15T10:26:05Z"/>
        <d v="2022-09-11T20:49:26Z"/>
        <d v="2022-09-15T21:53:54Z"/>
        <d v="2022-09-16T08:23:48Z"/>
        <d v="2022-09-17T11:06:17Z"/>
        <d v="2022-09-18T11:55:06Z"/>
        <d v="2022-09-14T21:37:26Z"/>
        <d v="2022-09-20T15:15:24Z"/>
        <d v="2022-09-20T16:48:23Z"/>
        <d v="2022-09-20T21:52:50Z"/>
        <d v="2022-09-21T14:08:54Z"/>
        <d v="2022-09-21T12:46:13Z"/>
        <d v="2022-09-21T17:07:33Z"/>
        <d v="2022-09-21T17:44:39Z"/>
        <d v="2022-09-21T19:40:11Z"/>
        <d v="2022-09-22T07:42:39Z"/>
        <d v="2022-09-22T12:39:09Z"/>
        <d v="2022-09-22T14:43:22Z"/>
        <d v="2022-09-23T10:57:13Z"/>
        <d v="2022-09-23T15:05:01Z"/>
        <d v="2022-09-23T16:20:00Z"/>
        <d v="2022-09-23T16:34:34Z"/>
        <d v="2022-09-25T00:45:56Z"/>
        <d v="2022-09-25T01:15:31Z"/>
        <d v="2022-09-26T13:19:44Z"/>
        <d v="2022-09-26T15:43:49Z"/>
        <d v="2022-09-26T17:19:27Z"/>
        <d v="2022-09-27T08:38:53Z"/>
        <d v="2022-09-27T10:07:38Z"/>
        <s v="Manual (Camila)"/>
        <d v="2022-09-27T14:48:28Z"/>
        <d v="2022-09-27T15:25:19Z"/>
        <d v="2022-09-27T16:51:06Z"/>
        <d v="2022-09-28T09:46:23Z"/>
        <d v="2022-09-28T11:28:31Z"/>
        <d v="2022-09-28T11:50:24Z"/>
        <d v="2022-09-28T16:04:44Z"/>
        <d v="2022-09-28T16:21:01Z"/>
        <d v="2022-09-28T20:59:59Z"/>
        <d v="2022-09-28T22:01:43Z"/>
        <d v="2022-09-28T22:46:25Z"/>
        <d v="2022-09-28T15:40:50Z"/>
        <d v="2022-09-29T09:18:10Z"/>
        <d v="2022-09-29T20:53:10Z"/>
        <d v="2022-09-29T20:35:41Z"/>
        <d v="2022-08-03T10:10:29Z"/>
        <d v="2022-09-29T20:38:58Z"/>
        <d v="2022-09-29T16:26:40Z"/>
        <d v="2022-09-29T17:25:22Z"/>
        <s v="Cadastro sistema antigo"/>
        <s v="ALUNO DO CADASTRO ANTIGO,ENVIOU DOIS DOCUMENTOS PARA SER ASSINADOS"/>
        <d v="2022-09-30T10:14:35Z"/>
        <d v="2022-09-30T14:50:46Z"/>
        <d v="2022-09-30T16:09:51Z"/>
        <d v="2022-09-30T19:08:12Z"/>
        <d v="2022-10-01T09:55:16Z"/>
        <d v="2022-10-03T08:47:24Z"/>
        <d v="2022-10-03T09:57:26Z"/>
        <d v="2022-09-30T20:10:03Z"/>
        <d v="2022-10-03T13:22:03Z"/>
        <d v="2022-10-03T13:57:29Z"/>
        <d v="2022-10-03T14:02:35Z"/>
        <d v="2022-10-03T16:21:47Z"/>
        <d v="2022-10-03T21:17:07Z"/>
        <d v="2022-10-04T04:05:48Z"/>
        <d v="2022-09-29T14:22:19Z"/>
        <d v="2022-10-04T11:38:13Z"/>
        <d v="2022-10-04T12:32:28Z"/>
        <d v="2022-10-04T13:56:37Z"/>
        <d v="2022-10-05T08:36:57Z"/>
        <d v="2022-10-04T22:50:52Z"/>
        <d v="2022-10-04T20:29:27Z"/>
        <d v="2022-10-04T17:54:24Z"/>
        <d v="2022-10-05T09:02:35Z"/>
        <d v="2022-10-05T12:43:32Z"/>
        <d v="2022-10-05T19:55:16Z"/>
        <d v="2022-10-05T21:56:15Z"/>
        <d v="2022-10-05T23:17:25Z"/>
        <d v="2022-10-06T07:44:30Z"/>
        <d v="2022-10-06T11:00:42Z"/>
        <s v="cadastro antigo"/>
        <d v="2022-10-07T14:43:24Z"/>
        <d v="2022-10-07T18:46:54Z"/>
        <d v="2022-10-08T18:40:27Z"/>
        <d v="2022-09-15T20:48:05Z"/>
        <d v="2022-10-10T11:20:23Z"/>
        <d v="2022-10-10T11:52:58Z"/>
        <d v="2022-10-10T14:14:56Z"/>
        <d v="2022-10-10T17:10:10Z"/>
        <d v="2022-10-10T19:31:10Z"/>
        <d v="2022-10-11T07:36:03Z"/>
        <d v="2022-10-10T21:05:27Z"/>
        <d v="2022-10-10T22:10:52Z"/>
        <d v="2022-10-11T11:03:54Z"/>
        <d v="2022-10-11T12:08:15Z"/>
        <d v="2022-10-11T14:00:25Z"/>
        <d v="2022-10-11T14:05:35Z"/>
        <d v="2022-10-11T15:55:15Z"/>
        <d v="2022-10-11T16:13:25Z"/>
        <d v="2022-10-13T02:55:45Z"/>
        <d v="2022-10-13T08:34:47Z"/>
        <d v="2022-10-12T21:21:14Z"/>
        <d v="2022-10-13T14:56:31Z"/>
        <d v="2022-10-14T12:02:12Z"/>
        <d v="2022-10-14T15:19:06Z"/>
        <d v="2022-10-14T18:21:10Z"/>
        <d v="2022-10-15T15:35:45Z"/>
        <d v="2022-10-14T16:57:59Z"/>
        <d v="2022-10-16T13:30:51Z"/>
        <d v="2022-10-16T19:20:10Z"/>
        <d v="2022-10-17T10:56:17Z"/>
        <d v="2022-10-17T19:45:17Z"/>
        <d v="2022-10-18T09:47:41Z"/>
        <d v="2022-10-18T11:23:45Z"/>
        <d v="2022-10-18T16:02:34Z"/>
        <d v="2022-10-18T19:17:57Z"/>
        <d v="2022-10-20T06:36:55Z"/>
        <d v="2022-10-20T08:50:28Z"/>
        <d v="2022-10-20T09:19:12Z"/>
        <d v="2022-10-20T09:11:38Z"/>
        <d v="2022-10-20T17:06:43Z"/>
        <d v="2022-10-20T20:43:25Z"/>
        <d v="2022-10-21T07:16:19Z"/>
        <d v="2022-10-21T09:29:10Z"/>
        <d v="2022-10-21T09:43:31Z"/>
        <d v="2022-10-21T14:18:35Z"/>
        <d v="2022-10-22T11:37:53Z"/>
        <d v="2022-10-24T11:34:08Z"/>
        <d v="2022-10-24T12:52:19Z"/>
        <d v="2022-10-24T15:42:32Z"/>
        <d v="2022-10-24T22:57:33Z"/>
        <d v="2022-10-25T09:22:09Z"/>
        <d v="2022-10-24T17:21:52Z"/>
        <d v="2022-10-25T12:08:50Z"/>
        <d v="2022-10-25T22:44:24Z"/>
        <d v="2022-10-26T09:46:24Z"/>
        <d v="2022-10-26T09:42:29Z"/>
        <d v="2022-10-26T13:52:42Z"/>
        <d v="2022-10-26T14:44:08Z"/>
        <d v="2022-10-26T15:48:03Z"/>
        <d v="2022-10-26T16:33:22Z"/>
        <d v="2022-10-26T16:55:36Z"/>
        <d v="2022-10-27T00:07:11Z"/>
        <d v="2022-10-27T09:16:07Z"/>
        <d v="2022-10-27T09:44:08Z"/>
        <d v="2022-10-27T13:40:36Z"/>
        <d v="2022-10-27T15:08:54Z"/>
        <d v="2022-10-27T18:40:33Z"/>
        <d v="2022-10-27T19:42:00Z"/>
        <d v="2022-10-28T11:33:00Z"/>
        <d v="2022-10-28T11:44:32Z"/>
        <d v="2022-10-28T14:49:22Z"/>
        <d v="2022-10-28T15:03:43Z"/>
        <d v="2022-10-28T18:29:37Z"/>
        <d v="2022-10-31T10:44:54Z"/>
        <d v="2022-10-31T10:39:32Z"/>
        <d v="2022-10-31T12:34:31Z"/>
        <d v="2022-10-31T13:26:05Z"/>
        <d v="2022-10-31T21:09:10Z"/>
        <d v="2022-10-31T21:46:43Z"/>
        <d v="2022-11-01T09:11:48Z"/>
        <d v="2022-11-01T10:25:05Z"/>
        <d v="2022-11-01T10:33:40Z"/>
        <d v="2022-11-01T10:37:00Z"/>
        <d v="2022-10-31T17:31:13Z"/>
        <d v="2022-10-31T19:14:04Z"/>
        <d v="2022-11-01T11:59:39Z"/>
        <d v="2022-10-31T12:29:26Z"/>
        <d v="2022-11-01T14:45:57Z"/>
        <d v="2022-10-24T12:28:47Z"/>
        <d v="2022-11-01T12:57:01Z"/>
        <d v="2022-11-01T16:00:57Z"/>
        <d v="2022-11-02T00:25:21Z"/>
        <d v="2022-11-02T18:12:18Z"/>
        <d v="2022-11-03T08:59:40Z"/>
        <d v="2022-11-03T15:09:41Z"/>
        <d v="2022-11-03T15:31:27Z"/>
        <d v="2022-10-27T17:31:59Z"/>
        <d v="2022-11-04T10:31:06Z"/>
        <d v="2022-11-04T10:23:34Z"/>
        <d v="2022-11-01T18:57:52Z"/>
        <d v="2022-11-04T14:18:48Z"/>
        <d v="2022-11-04T15:34:23Z"/>
        <d v="2022-11-04T15:42:24Z"/>
        <d v="2022-11-07T01:12:57Z"/>
        <d v="2022-11-07T12:14:38Z"/>
        <s v="Manual (Vinicius)"/>
        <d v="2022-11-07T15:17:54Z"/>
        <d v="2022-11-07T17:38:01Z"/>
        <d v="2022-11-07T17:41:14Z"/>
        <d v="2022-11-07T23:35:02Z"/>
        <d v="2022-11-08T13:42:47Z"/>
        <d v="2022-11-08T18:45:25Z"/>
        <d v="2022-11-09T09:11:24Z"/>
        <d v="2022-11-09T09:58:56Z"/>
        <d v="2022-11-09T09:55:42Z"/>
        <d v="2022-11-09T13:45:47Z"/>
        <d v="2022-11-11T13:13:36Z"/>
        <d v="2022-11-11T15:50:12Z"/>
      </sharedItems>
    </cacheField>
    <cacheField name="Curso" numFmtId="0">
      <sharedItems containsBlank="1">
        <s v="Engenharia Civil"/>
        <s v="Engenharia da Computação"/>
        <s v="Engenharia Elétrica de Telecomunicações"/>
        <s v="Engenharia Elétrica Eletrônica"/>
        <s v="Engenharia Mecânica Industrial"/>
        <s v="Engenharia Elétrica Eletrotécnica"/>
        <s v="Engenharia de Controle e Automação"/>
        <m/>
      </sharedItems>
    </cacheField>
    <cacheField name="Nome_aluno" numFmtId="0">
      <sharedItems containsSemiMixedTypes="0" containsString="0" containsNumber="1" containsInteger="1">
        <n v="0.0"/>
        <n v="2.0"/>
        <n v="3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40.0"/>
        <n v="41.0"/>
        <n v="42.0"/>
        <n v="43.0"/>
        <n v="44.0"/>
        <n v="45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5.0"/>
        <n v="216.0"/>
        <n v="217.0"/>
        <n v="218.0"/>
        <n v="219.0"/>
        <n v="220.0"/>
        <n v="222.0"/>
        <n v="223.0"/>
        <n v="224.0"/>
        <n v="225.0"/>
        <n v="226.0"/>
        <n v="227.0"/>
        <n v="228.0"/>
        <n v="229.0"/>
        <n v="230.0"/>
        <n v="231.0"/>
        <n v="232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4.0"/>
        <n v="255.0"/>
        <n v="256.0"/>
        <n v="257.0"/>
        <n v="258.0"/>
        <n v="259.0"/>
        <n v="260.0"/>
        <n v="261.0"/>
        <n v="262.0"/>
        <n v="263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8.0"/>
        <n v="379.0"/>
        <n v="380.0"/>
        <n v="381.0"/>
        <n v="382.0"/>
        <n v="383.0"/>
        <n v="384.0"/>
        <n v="385.0"/>
        <n v="386.0"/>
        <n v="387.0"/>
        <n v="388.0"/>
        <n v="390.0"/>
        <n v="391.0"/>
        <n v="392.0"/>
        <n v="393.0"/>
        <n v="394.0"/>
        <n v="395.0"/>
        <n v="396.0"/>
        <n v="397.0"/>
        <n v="399.0"/>
        <n v="400.0"/>
        <n v="401.0"/>
        <n v="402.0"/>
        <n v="403.0"/>
        <n v="405.0"/>
        <n v="406.0"/>
        <n v="407.0"/>
        <n v="409.0"/>
        <n v="410.0"/>
        <n v="411.0"/>
        <n v="412.0"/>
        <n v="413.0"/>
        <n v="414.0"/>
        <n v="416.0"/>
        <n v="417.0"/>
        <n v="419.0"/>
        <n v="422.0"/>
        <n v="423.0"/>
        <n v="425.0"/>
        <n v="427.0"/>
        <n v="428.0"/>
        <n v="429.0"/>
        <n v="430.0"/>
        <n v="431.0"/>
        <n v="432.0"/>
        <n v="433.0"/>
        <n v="434.0"/>
        <n v="435.0"/>
        <n v="436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4.0"/>
        <n v="495.0"/>
        <n v="496.0"/>
        <n v="497.0"/>
        <n v="498.0"/>
        <n v="499.0"/>
        <n v="500.0"/>
        <n v="501.0"/>
        <n v="503.0"/>
        <n v="504.0"/>
        <n v="505.0"/>
        <n v="508.0"/>
        <n v="511.0"/>
        <n v="512.0"/>
        <n v="513.0"/>
        <n v="514.0"/>
        <n v="515.0"/>
        <n v="516.0"/>
        <n v="517.0"/>
        <n v="518.0"/>
        <n v="519.0"/>
        <n v="520.0"/>
        <n v="521.0"/>
        <n v="523.0"/>
        <n v="524.0"/>
        <n v="525.0"/>
        <n v="526.0"/>
        <n v="527.0"/>
        <n v="528.0"/>
        <n v="529.0"/>
        <n v="530.0"/>
        <n v="531.0"/>
        <n v="533.0"/>
        <n v="534.0"/>
        <n v="535.0"/>
        <n v="536.0"/>
        <n v="537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8.0"/>
        <n v="559.0"/>
        <n v="560.0"/>
        <n v="561.0"/>
        <n v="562.0"/>
        <n v="564.0"/>
        <n v="565.0"/>
        <n v="566.0"/>
        <n v="567.0"/>
        <n v="569.0"/>
        <n v="570.0"/>
        <n v="571.0"/>
        <n v="572.0"/>
        <n v="573.0"/>
        <n v="574.0"/>
        <n v="576.0"/>
        <n v="577.0"/>
        <n v="578.0"/>
        <n v="579.0"/>
        <n v="580.0"/>
        <n v="581.0"/>
        <n v="583.0"/>
        <n v="584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6.0"/>
        <n v="627.0"/>
        <n v="628.0"/>
        <n v="629.0"/>
        <n v="630.0"/>
        <n v="631.0"/>
        <n v="632.0"/>
        <n v="633.0"/>
        <n v="634.0"/>
        <n v="636.0"/>
        <n v="637.0"/>
        <n v="638.0"/>
        <n v="639.0"/>
        <n v="640.0"/>
        <n v="641.0"/>
        <n v="642.0"/>
        <n v="644.0"/>
        <n v="645.0"/>
        <n v="646.0"/>
        <n v="647.0"/>
        <n v="648.0"/>
        <n v="649.0"/>
        <n v="650.0"/>
        <n v="651.0"/>
        <n v="652.0"/>
        <n v="653.0"/>
        <n v="655.0"/>
        <n v="656.0"/>
        <n v="658.0"/>
        <n v="659.0"/>
        <n v="660.0"/>
        <n v="661.0"/>
        <n v="662.0"/>
        <n v="663.0"/>
        <n v="664.0"/>
        <n v="665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</sharedItems>
    </cacheField>
    <cacheField name="CPF" numFmtId="49">
      <sharedItems containsSemiMixedTypes="0" containsString="0" containsNumber="1" containsInteger="1">
        <n v="0.0"/>
        <n v="10.0"/>
        <n v="20.0"/>
        <n v="30.0"/>
        <n v="40.0"/>
        <n v="50.0"/>
        <n v="60.0"/>
        <n v="70.0"/>
        <n v="80.0"/>
        <n v="90.0"/>
        <n v="100.0"/>
        <n v="110.0"/>
        <n v="120.0"/>
        <n v="130.0"/>
        <n v="140.0"/>
        <n v="150.0"/>
        <n v="160.0"/>
        <n v="170.0"/>
        <n v="180.0"/>
        <n v="190.0"/>
        <n v="200.0"/>
        <n v="210.0"/>
        <n v="220.0"/>
        <n v="230.0"/>
        <n v="240.0"/>
        <n v="250.0"/>
        <n v="260.0"/>
        <n v="270.0"/>
        <n v="280.0"/>
        <n v="290.0"/>
        <n v="300.0"/>
        <n v="310.0"/>
        <n v="320.0"/>
        <n v="330.0"/>
        <n v="340.0"/>
        <n v="350.0"/>
        <n v="360.0"/>
        <n v="370.0"/>
        <n v="380.0"/>
        <n v="390.0"/>
        <n v="400.0"/>
        <n v="410.0"/>
        <n v="420.0"/>
        <n v="430.0"/>
        <n v="440.0"/>
        <n v="450.0"/>
        <n v="460.0"/>
        <n v="470.0"/>
        <n v="480.0"/>
        <n v="490.0"/>
        <n v="500.0"/>
        <n v="510.0"/>
        <n v="520.0"/>
        <n v="530.0"/>
        <n v="540.0"/>
        <n v="550.0"/>
        <n v="560.0"/>
        <n v="570.0"/>
        <n v="580.0"/>
        <n v="590.0"/>
        <n v="600.0"/>
        <n v="610.0"/>
        <n v="620.0"/>
        <n v="630.0"/>
        <n v="640.0"/>
        <n v="650.0"/>
        <n v="660.0"/>
        <n v="670.0"/>
        <n v="680.0"/>
        <n v="690.0"/>
        <n v="700.0"/>
        <n v="710.0"/>
        <n v="720.0"/>
        <n v="730.0"/>
        <n v="740.0"/>
        <n v="750.0"/>
        <n v="760.0"/>
        <n v="770.0"/>
        <n v="780.0"/>
        <n v="790.0"/>
        <n v="800.0"/>
        <n v="810.0"/>
        <n v="820.0"/>
        <n v="830.0"/>
        <n v="840.0"/>
        <n v="850.0"/>
        <n v="860.0"/>
        <n v="870.0"/>
        <n v="880.0"/>
        <n v="890.0"/>
        <n v="900.0"/>
        <n v="910.0"/>
        <n v="920.0"/>
        <n v="930.0"/>
        <n v="940.0"/>
        <n v="950.0"/>
        <n v="960.0"/>
        <n v="970.0"/>
        <n v="980.0"/>
        <n v="990.0"/>
        <n v="1000.0"/>
        <n v="1010.0"/>
        <n v="1020.0"/>
        <n v="1030.0"/>
        <n v="1040.0"/>
        <n v="1050.0"/>
        <n v="1060.0"/>
        <n v="1070.0"/>
        <n v="1080.0"/>
        <n v="1090.0"/>
        <n v="1100.0"/>
        <n v="1110.0"/>
        <n v="1120.0"/>
        <n v="1130.0"/>
        <n v="1140.0"/>
        <n v="1150.0"/>
        <n v="1160.0"/>
        <n v="1170.0"/>
        <n v="1180.0"/>
        <n v="1190.0"/>
        <n v="1200.0"/>
        <n v="1210.0"/>
        <n v="1220.0"/>
        <n v="1230.0"/>
        <n v="1240.0"/>
        <n v="1250.0"/>
        <n v="1260.0"/>
        <n v="1270.0"/>
        <n v="1280.0"/>
        <n v="1290.0"/>
        <n v="1300.0"/>
        <n v="1310.0"/>
        <n v="1320.0"/>
        <n v="1330.0"/>
        <n v="1340.0"/>
        <n v="1350.0"/>
        <n v="1360.0"/>
        <n v="1370.0"/>
        <n v="1380.0"/>
        <n v="1390.0"/>
        <n v="1400.0"/>
        <n v="1410.0"/>
        <n v="1420.0"/>
        <n v="1430.0"/>
        <n v="1440.0"/>
        <n v="1450.0"/>
        <n v="1460.0"/>
        <n v="1470.0"/>
        <n v="1480.0"/>
        <n v="1490.0"/>
        <n v="1500.0"/>
        <n v="1510.0"/>
        <n v="1520.0"/>
        <n v="1530.0"/>
        <n v="1540.0"/>
        <n v="1550.0"/>
        <n v="1560.0"/>
        <n v="1570.0"/>
        <n v="1580.0"/>
        <n v="1590.0"/>
        <n v="1600.0"/>
        <n v="1610.0"/>
        <n v="1620.0"/>
        <n v="1630.0"/>
        <n v="1640.0"/>
        <n v="1650.0"/>
        <n v="1660.0"/>
        <n v="1670.0"/>
        <n v="1680.0"/>
        <n v="1690.0"/>
        <n v="1700.0"/>
        <n v="1710.0"/>
        <n v="1720.0"/>
        <n v="1730.0"/>
        <n v="1740.0"/>
        <n v="1750.0"/>
        <n v="1760.0"/>
        <n v="1770.0"/>
        <n v="1780.0"/>
        <n v="1790.0"/>
        <n v="1800.0"/>
        <n v="1810.0"/>
        <n v="1820.0"/>
        <n v="1830.0"/>
        <n v="1840.0"/>
        <n v="1850.0"/>
        <n v="1860.0"/>
        <n v="1870.0"/>
        <n v="1880.0"/>
        <n v="1890.0"/>
        <n v="1900.0"/>
        <n v="1910.0"/>
        <n v="1920.0"/>
        <n v="1930.0"/>
        <n v="1940.0"/>
        <n v="1950.0"/>
        <n v="1960.0"/>
        <n v="1970.0"/>
        <n v="1980.0"/>
        <n v="1990.0"/>
        <n v="2000.0"/>
        <n v="2010.0"/>
        <n v="2020.0"/>
        <n v="2030.0"/>
        <n v="2040.0"/>
        <n v="2050.0"/>
        <n v="2060.0"/>
        <n v="2070.0"/>
        <n v="2080.0"/>
        <n v="2090.0"/>
        <n v="2100.0"/>
        <n v="2110.0"/>
        <n v="2120.0"/>
        <n v="2130.0"/>
        <n v="2140.0"/>
        <n v="2150.0"/>
        <n v="2160.0"/>
        <n v="2170.0"/>
        <n v="2180.0"/>
        <n v="2190.0"/>
        <n v="2200.0"/>
        <n v="2210.0"/>
        <n v="2220.0"/>
        <n v="2230.0"/>
        <n v="2240.0"/>
        <n v="2250.0"/>
        <n v="2260.0"/>
        <n v="2270.0"/>
        <n v="2280.0"/>
        <n v="2290.0"/>
        <n v="2300.0"/>
        <n v="2310.0"/>
        <n v="2320.0"/>
        <n v="2330.0"/>
        <n v="2340.0"/>
        <n v="2350.0"/>
        <n v="2360.0"/>
        <n v="2370.0"/>
        <n v="2380.0"/>
        <n v="2390.0"/>
        <n v="2400.0"/>
        <n v="2410.0"/>
        <n v="2420.0"/>
        <n v="2430.0"/>
        <n v="2440.0"/>
        <n v="2450.0"/>
        <n v="2460.0"/>
        <n v="2470.0"/>
        <n v="2480.0"/>
        <n v="2490.0"/>
        <n v="2500.0"/>
        <n v="2510.0"/>
        <n v="2520.0"/>
        <n v="2530.0"/>
        <n v="2540.0"/>
        <n v="2550.0"/>
        <n v="2560.0"/>
        <n v="2570.0"/>
        <n v="2580.0"/>
        <n v="2590.0"/>
        <n v="2600.0"/>
        <n v="2610.0"/>
        <n v="2620.0"/>
        <n v="2630.0"/>
        <n v="2640.0"/>
        <n v="2650.0"/>
        <n v="2660.0"/>
        <n v="2670.0"/>
        <n v="2680.0"/>
        <n v="2690.0"/>
        <n v="2700.0"/>
        <n v="2710.0"/>
        <n v="2720.0"/>
        <n v="2730.0"/>
        <n v="2740.0"/>
        <n v="2750.0"/>
        <n v="2760.0"/>
        <n v="2770.0"/>
        <n v="2780.0"/>
        <n v="2790.0"/>
        <n v="2800.0"/>
        <n v="2810.0"/>
        <n v="2820.0"/>
        <n v="2830.0"/>
        <n v="2840.0"/>
        <n v="2850.0"/>
        <n v="2860.0"/>
        <n v="2870.0"/>
        <n v="2880.0"/>
        <n v="2890.0"/>
        <n v="2900.0"/>
        <n v="2910.0"/>
        <n v="2920.0"/>
        <n v="2930.0"/>
        <n v="2940.0"/>
        <n v="2950.0"/>
        <n v="2960.0"/>
        <n v="2970.0"/>
        <n v="2980.0"/>
        <n v="2990.0"/>
        <n v="3000.0"/>
        <n v="3010.0"/>
        <n v="3020.0"/>
        <n v="3030.0"/>
        <n v="3040.0"/>
        <n v="3050.0"/>
        <n v="3060.0"/>
        <n v="3070.0"/>
        <n v="3080.0"/>
        <n v="3090.0"/>
        <n v="3100.0"/>
        <n v="3110.0"/>
        <n v="3120.0"/>
        <n v="3130.0"/>
        <n v="3140.0"/>
        <n v="3150.0"/>
        <n v="3160.0"/>
        <n v="3170.0"/>
        <n v="3180.0"/>
        <n v="3190.0"/>
        <n v="3200.0"/>
        <n v="3210.0"/>
        <n v="3220.0"/>
        <n v="3230.0"/>
        <n v="3240.0"/>
        <n v="3250.0"/>
        <n v="3260.0"/>
        <n v="3270.0"/>
        <n v="3280.0"/>
        <n v="3290.0"/>
        <n v="3300.0"/>
        <n v="3310.0"/>
        <n v="3320.0"/>
        <n v="3330.0"/>
        <n v="3340.0"/>
        <n v="3350.0"/>
        <n v="3360.0"/>
        <n v="3370.0"/>
        <n v="3380.0"/>
        <n v="3390.0"/>
        <n v="3400.0"/>
        <n v="3410.0"/>
        <n v="3420.0"/>
        <n v="3430.0"/>
        <n v="3440.0"/>
        <n v="3450.0"/>
        <n v="3460.0"/>
        <n v="3470.0"/>
        <n v="3480.0"/>
        <n v="3490.0"/>
        <n v="3500.0"/>
        <n v="3510.0"/>
        <n v="3520.0"/>
        <n v="3530.0"/>
        <n v="3540.0"/>
        <n v="3550.0"/>
        <n v="3560.0"/>
        <n v="3570.0"/>
        <n v="3580.0"/>
        <n v="3590.0"/>
        <n v="3600.0"/>
        <n v="3610.0"/>
        <n v="3620.0"/>
        <n v="3630.0"/>
        <n v="3640.0"/>
        <n v="3650.0"/>
        <n v="3660.0"/>
        <n v="3670.0"/>
        <n v="3680.0"/>
        <n v="3690.0"/>
        <n v="3700.0"/>
        <n v="3710.0"/>
        <n v="3720.0"/>
        <n v="3730.0"/>
        <n v="3740.0"/>
        <n v="3750.0"/>
        <n v="3760.0"/>
        <n v="3770.0"/>
        <n v="3780.0"/>
        <n v="3790.0"/>
        <n v="3800.0"/>
        <n v="3810.0"/>
        <n v="3820.0"/>
        <n v="3830.0"/>
        <n v="3840.0"/>
        <n v="3850.0"/>
        <n v="3860.0"/>
        <n v="3870.0"/>
        <n v="3880.0"/>
        <n v="3890.0"/>
        <n v="3900.0"/>
        <n v="3910.0"/>
        <n v="3920.0"/>
        <n v="3930.0"/>
        <n v="3940.0"/>
        <n v="3950.0"/>
        <n v="3960.0"/>
        <n v="3970.0"/>
        <n v="3980.0"/>
        <n v="3990.0"/>
        <n v="4000.0"/>
        <n v="4010.0"/>
        <n v="4020.0"/>
        <n v="4030.0"/>
        <n v="4040.0"/>
        <n v="4050.0"/>
        <n v="4060.0"/>
        <n v="4070.0"/>
        <n v="4080.0"/>
        <n v="4090.0"/>
        <n v="4100.0"/>
        <n v="4110.0"/>
        <n v="4120.0"/>
        <n v="4130.0"/>
        <n v="4140.0"/>
        <n v="4150.0"/>
        <n v="4160.0"/>
        <n v="4170.0"/>
        <n v="4180.0"/>
        <n v="4190.0"/>
        <n v="4200.0"/>
        <n v="4210.0"/>
        <n v="4220.0"/>
        <n v="4230.0"/>
        <n v="4240.0"/>
        <n v="4250.0"/>
        <n v="4260.0"/>
        <n v="4270.0"/>
        <n v="4280.0"/>
        <n v="4290.0"/>
        <n v="4300.0"/>
        <n v="4310.0"/>
        <n v="4320.0"/>
        <n v="4330.0"/>
        <n v="4340.0"/>
        <n v="4350.0"/>
        <n v="4360.0"/>
        <n v="4370.0"/>
        <n v="4380.0"/>
        <n v="4390.0"/>
        <n v="4400.0"/>
        <n v="4410.0"/>
        <n v="4420.0"/>
        <n v="4430.0"/>
        <n v="4440.0"/>
        <n v="4450.0"/>
        <n v="4460.0"/>
        <n v="4470.0"/>
        <n v="4480.0"/>
        <n v="4490.0"/>
        <n v="4500.0"/>
        <n v="4510.0"/>
        <n v="4520.0"/>
        <n v="4530.0"/>
        <n v="4540.0"/>
        <n v="4550.0"/>
        <n v="4560.0"/>
        <n v="4570.0"/>
        <n v="4580.0"/>
        <n v="4590.0"/>
        <n v="4600.0"/>
        <n v="4610.0"/>
        <n v="4620.0"/>
        <n v="4630.0"/>
        <n v="4640.0"/>
        <n v="4650.0"/>
        <n v="4660.0"/>
        <n v="4670.0"/>
        <n v="4680.0"/>
        <n v="4690.0"/>
        <n v="4700.0"/>
        <n v="4710.0"/>
        <n v="4720.0"/>
        <n v="4730.0"/>
        <n v="4740.0"/>
        <n v="4750.0"/>
        <n v="4760.0"/>
        <n v="4770.0"/>
        <n v="4780.0"/>
        <n v="4790.0"/>
        <n v="4800.0"/>
        <n v="4810.0"/>
        <n v="4820.0"/>
        <n v="4830.0"/>
        <n v="4840.0"/>
        <n v="4850.0"/>
        <n v="4860.0"/>
        <n v="4870.0"/>
        <n v="4880.0"/>
        <n v="4890.0"/>
        <n v="4900.0"/>
        <n v="4910.0"/>
        <n v="4920.0"/>
        <n v="4930.0"/>
        <n v="4940.0"/>
        <n v="4950.0"/>
        <n v="4960.0"/>
        <n v="4970.0"/>
        <n v="4980.0"/>
        <n v="4990.0"/>
        <n v="5000.0"/>
        <n v="5010.0"/>
        <n v="5020.0"/>
        <n v="5030.0"/>
        <n v="5040.0"/>
        <n v="5050.0"/>
        <n v="5060.0"/>
        <n v="5070.0"/>
        <n v="5080.0"/>
        <n v="5090.0"/>
        <n v="5100.0"/>
        <n v="5110.0"/>
        <n v="5120.0"/>
        <n v="5130.0"/>
        <n v="5140.0"/>
        <n v="5150.0"/>
        <n v="5160.0"/>
        <n v="5170.0"/>
        <n v="5180.0"/>
        <n v="5190.0"/>
        <n v="5200.0"/>
        <n v="5210.0"/>
        <n v="5220.0"/>
        <n v="5230.0"/>
        <n v="5240.0"/>
        <n v="5250.0"/>
        <n v="5260.0"/>
        <n v="5270.0"/>
        <n v="5280.0"/>
        <n v="5290.0"/>
        <n v="5300.0"/>
        <n v="5310.0"/>
        <n v="5320.0"/>
        <n v="5330.0"/>
        <n v="5340.0"/>
        <n v="5350.0"/>
        <n v="5360.0"/>
        <n v="5370.0"/>
        <n v="5380.0"/>
        <n v="5390.0"/>
        <n v="5400.0"/>
        <n v="5410.0"/>
        <n v="5420.0"/>
        <n v="5430.0"/>
        <n v="5440.0"/>
        <n v="5450.0"/>
        <n v="5460.0"/>
        <n v="5470.0"/>
        <n v="5480.0"/>
        <n v="5490.0"/>
        <n v="5500.0"/>
        <n v="5510.0"/>
        <n v="5520.0"/>
        <n v="5530.0"/>
        <n v="5540.0"/>
        <n v="5550.0"/>
        <n v="5560.0"/>
        <n v="5570.0"/>
        <n v="5580.0"/>
        <n v="5590.0"/>
        <n v="5600.0"/>
        <n v="5610.0"/>
        <n v="5620.0"/>
        <n v="5630.0"/>
        <n v="5640.0"/>
        <n v="5650.0"/>
        <n v="5660.0"/>
        <n v="5670.0"/>
        <n v="5680.0"/>
        <n v="5690.0"/>
        <n v="5700.0"/>
        <n v="5710.0"/>
        <n v="5720.0"/>
        <n v="5730.0"/>
        <n v="5740.0"/>
        <n v="5750.0"/>
        <n v="5760.0"/>
        <n v="5770.0"/>
        <n v="5780.0"/>
        <n v="5790.0"/>
        <n v="5800.0"/>
        <n v="5810.0"/>
        <n v="5820.0"/>
        <n v="5830.0"/>
        <n v="5840.0"/>
        <n v="5850.0"/>
        <n v="5860.0"/>
        <n v="5870.0"/>
        <n v="5880.0"/>
        <n v="5890.0"/>
        <n v="5900.0"/>
        <n v="5910.0"/>
        <n v="5920.0"/>
        <n v="5930.0"/>
        <n v="5940.0"/>
        <n v="5950.0"/>
        <n v="5960.0"/>
        <n v="5970.0"/>
        <n v="5980.0"/>
        <n v="5990.0"/>
        <n v="6000.0"/>
        <n v="6010.0"/>
        <n v="6020.0"/>
        <n v="6030.0"/>
        <n v="6040.0"/>
        <n v="6050.0"/>
        <n v="6060.0"/>
        <n v="6070.0"/>
        <n v="6080.0"/>
        <n v="6090.0"/>
        <n v="6100.0"/>
        <n v="6110.0"/>
        <n v="6120.0"/>
        <n v="6130.0"/>
        <n v="6140.0"/>
        <n v="6150.0"/>
        <n v="6160.0"/>
        <n v="6170.0"/>
        <n v="6180.0"/>
        <n v="6190.0"/>
        <n v="6200.0"/>
        <n v="6210.0"/>
      </sharedItems>
    </cacheField>
    <cacheField name="Periodo_atual">
      <sharedItems containsBlank="1" containsMixedTypes="1" containsNumber="1" containsInteger="1">
        <m/>
        <s v="-"/>
        <n v="4.0"/>
        <n v="15.0"/>
        <n v="10.0"/>
        <n v="5.0"/>
        <n v="13.0"/>
        <n v="7.0"/>
        <n v="3.0"/>
        <n v="11.0"/>
        <n v="8.0"/>
        <n v="6.0"/>
        <n v="14.0"/>
        <n v="9.0"/>
        <n v="12.0"/>
        <n v="1.0"/>
        <n v="22.0"/>
        <n v="2.0"/>
        <n v="17.0"/>
        <n v="26.0"/>
        <n v="18.0"/>
        <n v="16.0"/>
        <s v="09"/>
        <n v="24.0"/>
        <n v="20.0"/>
      </sharedItems>
    </cacheField>
    <cacheField name="Email" numFmtId="0">
      <sharedItems containsString="0" containsBlank="1">
        <m/>
      </sharedItems>
    </cacheField>
    <cacheField name="Telefone" numFmtId="0">
      <sharedItems containsString="0" containsBlank="1">
        <m/>
      </sharedItems>
    </cacheField>
    <cacheField name="Nome_empresa" numFmtId="0">
      <sharedItems>
        <s v="EMPRESA 169"/>
        <s v="EMPRESA 1"/>
        <s v="EMPRESA 2"/>
        <s v="EMPRESA 3"/>
        <s v="EMPRESA 4"/>
        <s v="EMPRESA 5"/>
        <s v="EMPRESA 6"/>
        <s v="EMPRESA 7"/>
        <s v="EMPRESA 8"/>
        <s v="EMPRESA 9"/>
        <s v="EMPRESA 11"/>
        <s v="EMPRESA 12"/>
        <s v="EMPRESA 13"/>
        <s v="EMPRESA 14"/>
        <s v="EMPRESA 15"/>
        <s v="EMPRESA 16"/>
        <s v="EMPRESA 17"/>
        <s v="EMPRESA 18"/>
        <s v="EMPRESA 19"/>
        <s v="EMPRESA 20"/>
        <s v="EMPRESA 21"/>
        <s v="EMPRESA 22"/>
        <s v="EMPRESA 23"/>
        <s v="EMPRESA 24"/>
        <s v="EMPRESA 25"/>
        <s v="EMPRESA 26"/>
        <s v="EMPRESA 27"/>
        <s v="EMPRESA 28"/>
        <s v="EMPRESA 29"/>
        <s v="EMPRESA 30"/>
        <s v="EMPRESA 31"/>
        <s v="EMPRESA 32"/>
        <s v="EMPRESA 33"/>
        <s v="EMPRESA 34"/>
        <s v="EMPRESA 35"/>
        <s v="EMPRESA 36"/>
        <s v="EMPRESA 37"/>
        <s v="EMPRESA 38"/>
        <s v="EMPRESA 39"/>
        <s v="EMPRESA 40"/>
        <s v="EMPRESA 41"/>
        <s v="EMPRESA 42"/>
        <s v="EMPRESA 43"/>
        <s v="EMPRESA 44"/>
        <s v="EMPRESA 45"/>
        <s v="EMPRESA 46"/>
        <s v="EMPRESA 47"/>
        <s v="EMPRESA 48"/>
        <s v="EMPRESA 49"/>
        <s v="EMPRESA 50"/>
        <s v="EMPRESA 51"/>
        <s v="EMPRESA 52"/>
        <s v="EMPRESA 53"/>
        <s v="EMPRESA 54"/>
        <s v="EMPRESA 55"/>
        <s v="EMPRESA 56"/>
        <s v="EMPRESA 57"/>
        <s v="EMPRESA 58"/>
        <s v="EMPRESA 59"/>
        <s v="EMPRESA 60"/>
        <s v="EMPRESA 61"/>
        <s v="EMPRESA 62"/>
        <s v="EMPRESA 63"/>
        <s v="EMPRESA 64"/>
        <s v="EMPRESA 65"/>
        <s v="EMPRESA 66"/>
        <s v="EMPRESA 67"/>
        <s v="EMPRESA 68"/>
        <s v="EMPRESA 69"/>
        <s v="EMPRESA 70"/>
        <s v="EMPRESA 71"/>
        <s v="EMPRESA 72"/>
        <s v="EMPRESA 73"/>
        <s v="EMPRESA 74"/>
        <s v="EMPRESA 75"/>
        <s v="EMPRESA 76"/>
        <s v="EMPRESA 77"/>
        <s v="EMPRESA 78"/>
        <s v="EMPRESA 79"/>
        <s v="EMPRESA 80"/>
        <s v="EMPRESA 81"/>
        <s v="EMPRESA 82"/>
        <s v="EMPRESA 83"/>
        <s v="EMPRESA 84"/>
        <s v="EMPRESA 85"/>
        <s v="EMPRESA 86"/>
        <s v="EMPRESA 87"/>
        <s v="EMPRESA 88"/>
        <s v="EMPRESA 89"/>
        <s v="EMPRESA 90"/>
        <s v="EMPRESA 91"/>
        <s v="EMPRESA 92"/>
        <s v="EMPRESA 93"/>
        <s v="EMPRESA 94"/>
        <s v="EMPRESA 95"/>
        <s v="EMPRESA 96"/>
        <s v="EMPRESA 97"/>
        <s v="EMPRESA 98"/>
        <s v="EMPRESA 99"/>
        <s v="EMPRESA 100"/>
        <s v="EMPRESA 101"/>
        <s v="EMPRESA 102"/>
        <s v="EMPRESA 103"/>
        <s v="EMPRESA 104"/>
        <s v="EMPRESA 105"/>
        <s v="EMPRESA 106"/>
        <s v="EMPRESA 107"/>
        <s v="EMPRESA 108"/>
        <s v="EMPRESA 109"/>
        <s v="EMPRESA 110"/>
        <s v="EMPRESA 111"/>
        <s v="EMPRESA 112"/>
        <s v="EMPRESA 113"/>
        <s v="EMPRESA 114"/>
        <s v="EMPRESA 115"/>
        <s v="EMPRESA 116"/>
        <s v="EMPRESA 117"/>
        <s v="EMPRESA 118"/>
        <s v="EMPRESA 119"/>
        <s v="EMPRESA 120"/>
        <s v="EMPRESA 121"/>
        <s v="EMPRESA 122"/>
        <s v="EMPRESA 123"/>
        <s v="EMPRESA 124"/>
        <s v="EMPRESA 125"/>
        <s v="EMPRESA 126"/>
        <s v="EMPRESA 127"/>
        <s v="EMPRESA 128"/>
        <s v="EMPRESA 129"/>
        <s v="EMPRESA 130"/>
        <s v="EMPRESA 131"/>
        <s v="EMPRESA 132"/>
        <s v="EMPRESA 133"/>
        <s v="EMPRESA 134"/>
        <s v="EMPRESA 135"/>
        <s v="EMPRESA 136"/>
        <s v="EMPRESA 137"/>
        <s v="EMPRESA 138"/>
        <s v="EMPRESA 139"/>
        <s v="EMPRESA 140"/>
        <s v="EMPRESA 141"/>
        <s v="EMPRESA 142"/>
        <s v="EMPRESA 143"/>
        <s v="EMPRESA 144"/>
        <s v="EMPRESA 145"/>
        <s v="EMPRESA 146"/>
        <s v="EMPRESA 147"/>
        <s v="EMPRESA 148"/>
        <s v="EMPRESA 149"/>
        <s v="EMPRESA 150"/>
        <s v="EMPRESA 151"/>
        <s v="EMPRESA 152"/>
        <s v="EMPRESA 153"/>
        <s v="EMPRESA 154"/>
        <s v="EMPRESA 155"/>
        <s v="EMPRESA 156"/>
        <s v="EMPRESA 157"/>
        <s v="EMPRESA 158"/>
        <s v="EMPRESA 159"/>
        <s v="EMPRESA 160"/>
        <s v="EMPRESA 161"/>
        <s v="EMPRESA 162"/>
        <s v="EMPRESA 163"/>
        <s v="EMPRESA 164"/>
        <s v="EMPRESA 165"/>
        <s v="EMPRESA 166"/>
        <s v="EMPRESA 167"/>
        <s v="EMPRESA 168"/>
        <s v="EMPRESA 170"/>
        <s v="EMPRESA 171"/>
        <s v="EMPRESA 172"/>
        <s v="EMPRESA 173"/>
        <s v="EMPRESA 174"/>
        <s v="EMPRESA 175"/>
        <s v="EMPRESA 176"/>
        <s v="EMPRESA 177"/>
        <s v="EMPRESA 178"/>
        <s v="EMPRESA 179"/>
        <s v="EMPRESA 180"/>
        <s v="EMPRESA 181"/>
        <s v="EMPRESA 182"/>
        <s v="EMPRESA 183"/>
        <s v="EMPRESA 184"/>
        <s v="EMPRESA 185"/>
        <s v="EMPRESA 186"/>
        <s v="EMPRESA 187"/>
        <s v="EMPRESA 188"/>
        <s v="EMPRESA 189"/>
        <s v="EMPRESA 190"/>
        <s v="EMPRESA 191"/>
        <s v="EMPRESA 192"/>
        <s v="EMPRESA 193"/>
        <s v="EMPRESA 194"/>
        <s v="EMPRESA 195"/>
        <s v="EMPRESA 196"/>
        <s v="EMPRESA 197"/>
        <s v="EMPRESA 198"/>
        <s v="EMPRESA 199"/>
        <s v="EMPRESA 200"/>
        <s v="EMPRESA 201"/>
        <s v="EMPRESA 202"/>
        <s v="EMPRESA 203"/>
        <s v="EMPRESA 204"/>
        <s v="EMPRESA 205"/>
        <s v="EMPRESA 206"/>
        <s v="EMPRESA 207"/>
        <s v="EMPRESA 208"/>
        <s v="EMPRESA 209"/>
        <s v="EMPRESA 210"/>
        <s v="EMPRESA 211"/>
        <s v="EMPRESA 212"/>
        <s v="EMPRESA 213"/>
        <s v="EMPRESA 214"/>
        <s v="EMPRESA 215"/>
        <s v="EMPRESA 216"/>
        <s v="EMPRESA 217"/>
        <s v="EMPRESA 218"/>
        <s v="EMPRESA 219"/>
        <s v="EMPRESA 220"/>
        <s v="EMPRESA 221"/>
        <s v="EMPRESA 222"/>
        <s v="EMPRESA 223"/>
        <s v="EMPRESA 224"/>
        <s v="EMPRESA 225"/>
        <s v="EMPRESA 226"/>
        <s v="EMPRESA 227"/>
        <s v="EMPRESA 228"/>
        <s v="EMPRESA 229"/>
        <s v="EMPRESA 230"/>
        <s v="EMPRESA 231"/>
        <s v="EMPRESA 232"/>
        <s v="EMPRESA 233"/>
        <s v="EMPRESA 234"/>
        <s v="EMPRESA 235"/>
        <s v="EMPRESA 236"/>
        <s v="EMPRESA 237"/>
        <s v="EMPRESA 238"/>
        <s v="EMPRESA 239"/>
        <s v="EMPRESA 240"/>
        <s v="EMPRESA 241"/>
        <s v="EMPRESA 242"/>
        <s v="EMPRESA 243"/>
        <s v="EMPRESA 244"/>
        <s v="EMPRESA 245"/>
        <s v="EMPRESA 246"/>
        <s v="EMPRESA 247"/>
        <s v="EMPRESA 248"/>
        <s v="EMPRESA 249"/>
        <s v="EMPRESA 250"/>
        <s v="EMPRESA 252"/>
        <s v="EMPRESA 253"/>
        <s v="EMPRESA 254"/>
        <s v="EMPRESA 255"/>
        <s v="EMPRESA 256"/>
        <s v="EMPRESA 257"/>
        <s v="EMPRESA 258"/>
        <s v="EMPRESA 259"/>
        <s v="EMPRESA 260"/>
        <s v="EMPRESA 261"/>
        <s v="EMPRESA 262"/>
        <s v="EMPRESA 263"/>
        <s v="EMPRESA 264"/>
        <s v="EMPRESA 265"/>
        <s v="EMPRESA 266"/>
        <s v="EMPRESA 267"/>
        <s v="EMPRESA 268"/>
        <s v="EMPRESA 269"/>
        <s v="EMPRESA 270"/>
        <s v="EMPRESA 271"/>
        <s v="EMPRESA 272"/>
        <s v="EMPRESA 273"/>
        <s v="EMPRESA 274"/>
        <s v="EMPRESA 275"/>
        <s v="EMPRESA 276"/>
        <s v="EMPRESA 277"/>
        <s v="EMPRESA 278"/>
        <s v="EMPRESA 279"/>
        <s v="EMPRESA 280"/>
        <s v="EMPRESA 281"/>
        <s v="EMPRESA 282"/>
        <s v="EMPRESA 283"/>
        <s v="EMPRESA 284"/>
        <s v="EMPRESA 285"/>
        <s v="EMPRESA 286"/>
        <s v="EMPRESA 287"/>
        <s v="EMPRESA 288"/>
        <s v="EMPRESA 289"/>
        <s v="EMPRESA 290"/>
        <s v="EMPRESA 291"/>
        <s v="EMPRESA 292"/>
        <s v="EMPRESA 293"/>
        <s v="EMPRESA 295"/>
        <s v="EMPRESA 296"/>
        <s v="EMPRESA 297"/>
        <s v="EMPRESA 298"/>
        <s v="EMPRESA 300"/>
        <s v="EMPRESA 301"/>
        <s v="EMPRESA 302"/>
        <s v="EMPRESA 303"/>
        <s v="EMPRESA 304"/>
        <s v="EMPRESA 305"/>
        <s v="EMPRESA 306"/>
        <s v="EMPRESA 307"/>
        <s v="EMPRESA 308"/>
        <s v="EMPRESA 309"/>
        <s v="EMPRESA 310"/>
        <s v="EMPRESA 311"/>
        <s v="EMPRESA 312"/>
        <s v="EMPRESA 313"/>
        <s v="EMPRESA 314"/>
        <s v="EMPRESA 316"/>
        <s v="EMPRESA 317"/>
        <s v="EMPRESA 318"/>
        <s v="EMPRESA 320"/>
        <s v="EMPRESA 321"/>
        <s v="EMPRESA 322"/>
        <s v="EMPRESA 323"/>
        <s v="EMPRESA 325"/>
        <s v="EMPRESA 326"/>
        <s v="EMPRESA 327"/>
        <s v="EMPRESA 329"/>
        <s v="EMPRESA 330"/>
        <s v="EMPRESA 331"/>
        <s v="EMPRESA 332"/>
        <s v="EMPRESA 335"/>
        <s v="EMPRESA 336"/>
        <s v="EMPRESA 337"/>
        <s v="EMPRESA 338"/>
        <s v="EMPRESA 339"/>
        <s v="EMPRESA 340"/>
        <s v="EMPRESA 341"/>
        <s v="EMPRESA 342"/>
        <s v="EMPRESA 346"/>
        <s v="EMPRESA 347"/>
        <s v="EMPRESA 348"/>
        <s v="EMPRESA 349"/>
        <s v="EMPRESA 350"/>
        <s v="EMPRESA 351"/>
        <s v="EMPRESA 352"/>
        <s v="EMPRESA 353"/>
        <s v="EMPRESA 355"/>
        <s v="EMPRESA 356"/>
        <s v="EMPRESA 357"/>
        <s v="EMPRESA 358"/>
        <s v="EMPRESA 359"/>
        <s v="EMPRESA 360"/>
        <s v="EMPRESA 361"/>
        <s v="EMPRESA 362"/>
        <s v="EMPRESA 363"/>
        <s v="EMPRESA 364"/>
        <s v="EMPRESA 365"/>
        <s v="EMPRESA 366"/>
        <s v="EMPRESA 367"/>
        <s v="EMPRESA 368"/>
        <s v="EMPRESA 369"/>
        <s v="EMPRESA 370"/>
        <s v="EMPRESA 371"/>
        <s v="EMPRESA 373"/>
        <s v="EMPRESA 374"/>
        <s v="EMPRESA 376"/>
        <s v="EMPRESA 377"/>
        <s v="EMPRESA 378"/>
        <s v="EMPRESA 380"/>
        <s v="EMPRESA 381"/>
        <s v="EMPRESA 383"/>
        <s v="EMPRESA 384"/>
        <s v="EMPRESA 385"/>
        <s v="EMPRESA 386"/>
        <s v="EMPRESA 387"/>
        <s v="EMPRESA 388"/>
        <s v="EMPRESA 389"/>
        <s v="EMPRESA 390"/>
        <s v="EMPRESA 391"/>
        <s v="EMPRESA 392"/>
        <s v="EMPRESA 394"/>
        <s v="EMPRESA 395"/>
        <s v="EMPRESA 396"/>
        <s v="EMPRESA 397"/>
        <s v="EMPRESA 398"/>
        <s v="EMPRESA 399"/>
        <s v="EMPRESA 400"/>
        <s v="EMPRESA 401"/>
        <s v="EMPRESA 402"/>
        <s v="EMPRESA 403"/>
        <s v="EMPRESA 404"/>
        <s v="EMPRESA 405"/>
        <s v="EMPRESA 406"/>
        <s v="EMPRESA 407"/>
        <s v="EMPRESA 408"/>
        <s v="EMPRESA 410"/>
        <s v="EMPRESA 411"/>
        <s v="EMPRESA 412"/>
        <s v="EMPRESA 413"/>
        <s v="EMPRESA 415"/>
        <s v="EMPRESA 416"/>
        <s v="EMPRESA 417"/>
        <s v="EMPRESA 418"/>
        <s v="EMPRESA 419"/>
        <s v="EMPRESA 420"/>
        <s v="EMPRESA 421"/>
        <s v="EMPRESA 422"/>
        <s v="EMPRESA 424"/>
        <s v="EMPRESA 425"/>
        <s v="EMPRESA 426"/>
        <s v="EMPRESA 427"/>
        <s v="EMPRESA 428"/>
        <s v="EMPRESA 429"/>
        <s v="EMPRESA 430"/>
        <s v="EMPRESA 431"/>
        <s v="EMPRESA 432"/>
        <s v="EMPRESA 433"/>
        <s v="EMPRESA 434"/>
        <s v="EMPRESA 435"/>
        <s v="EMPRESA 436"/>
        <s v="EMPRESA 437"/>
        <s v="EMPRESA 438"/>
        <s v="EMPRESA 439"/>
        <s v="EMPRESA 440"/>
        <s v="EMPRESA 441"/>
        <s v="EMPRESA 442"/>
        <s v="EMPRESA 445"/>
        <s v="EMPRESA 446"/>
        <s v="EMPRESA 447"/>
        <s v="EMPRESA 448"/>
        <s v="EMPRESA 449"/>
        <s v="EMPRESA 450"/>
        <s v="EMPRESA 451"/>
        <s v="EMPRESA 453"/>
        <s v="EMPRESA 454"/>
        <s v="EMPRESA 455"/>
        <s v="EMPRESA 457"/>
        <s v="EMPRESA 458"/>
        <s v="EMPRESA 459"/>
        <s v="EMPRESA 460"/>
        <s v="EMPRESA 461"/>
        <s v="EMPRESA 462"/>
        <s v="EMPRESA 463"/>
        <s v="EMPRESA 464"/>
        <s v="EMPRESA 465"/>
        <s v="EMPRESA 466"/>
        <s v="EMPRESA 467"/>
        <s v="EMPRESA 468"/>
        <s v="EMPRESA 469"/>
        <s v="EMPRESA 471"/>
        <s v="EMPRESA 472"/>
        <s v="EMPRESA 473"/>
        <s v="EMPRESA 474"/>
        <s v="EMPRESA 475"/>
        <s v="EMPRESA 476"/>
        <s v="EMPRESA 477"/>
        <s v="EMPRESA 478"/>
        <s v="EMPRESA 479"/>
        <s v="EMPRESA 480"/>
        <s v="EMPRESA 481"/>
        <s v="EMPRESA 482"/>
        <s v="EMPRESA 483"/>
        <s v="EMPRESA 484"/>
        <s v="EMPRESA 485"/>
        <s v="EMPRESA 486"/>
        <s v="EMPRESA 487"/>
        <s v="EMPRESA 488"/>
        <s v="EMPRESA 489"/>
        <s v="EMPRESA 490"/>
        <s v="EMPRESA 491"/>
        <s v="EMPRESA 492"/>
        <s v="EMPRESA 493"/>
        <s v="EMPRESA 494"/>
        <s v="EMPRESA 495"/>
        <s v="EMPRESA 496"/>
        <s v="EMPRESA 498"/>
        <s v="EMPRESA 499"/>
        <s v="EMPRESA 500"/>
        <s v="EMPRESA 501"/>
        <s v="EMPRESA 502"/>
        <s v="EMPRESA 503"/>
        <s v="EMPRESA 504"/>
        <s v="EMPRESA 505"/>
        <s v="EMPRESA 506"/>
        <s v="EMPRESA 507"/>
        <s v="EMPRESA 508"/>
        <s v="EMPRESA 509"/>
        <s v="EMPRESA 510"/>
        <s v="EMPRESA 512"/>
        <s v="EMPRESA 513"/>
        <s v="EMPRESA 514"/>
        <s v="EMPRESA 515"/>
        <s v="EMPRESA 516"/>
        <s v="EMPRESA 517"/>
        <s v="EMPRESA 518"/>
        <s v="EMPRESA 519"/>
        <s v="EMPRESA 520"/>
        <s v="EMPRESA 521"/>
        <s v="EMPRESA 522"/>
        <s v="EMPRESA 523"/>
      </sharedItems>
    </cacheField>
    <cacheField name="Tipo_Empresa" numFmtId="0">
      <sharedItems containsBlank="1">
        <m/>
        <s v="Privada"/>
        <s v="Pública"/>
      </sharedItems>
    </cacheField>
    <cacheField name="Tipo" numFmtId="0">
      <sharedItems containsBlank="1">
        <s v="Obrigatório"/>
        <s v="Não Obrigatório"/>
        <m/>
      </sharedItems>
    </cacheField>
    <cacheField name="Inicio">
      <sharedItems containsDate="1" containsBlank="1" containsMixedTypes="1">
        <d v="2022-06-15T00:00:00Z"/>
        <d v="2021-09-01T00:00:00Z"/>
        <d v="2019-09-15T00:00:00Z"/>
        <d v="2022-02-10T00:00:00Z"/>
        <d v="2021-11-08T00:00:00Z"/>
        <d v="2022-03-01T00:00:00Z"/>
        <d v="2021-11-03T00:00:00Z"/>
        <d v="2021-11-04T00:00:00Z"/>
        <d v="2021-03-19T00:00:00Z"/>
        <d v="2021-02-20T00:00:00Z"/>
        <d v="2021-11-10T00:00:00Z"/>
        <d v="2021-08-23T00:00:00Z"/>
        <d v="2021-12-01T00:00:00Z"/>
        <d v="2022-02-07T00:00:00Z"/>
        <d v="2022-03-20T00:00:00Z"/>
        <d v="2022-03-03T00:00:00Z"/>
        <d v="2022-07-11T00:00:00Z"/>
        <d v="2021-06-04T00:00:00Z"/>
        <d v="2022-02-14T00:00:00Z"/>
        <d v="2021-10-13T00:00:00Z"/>
        <d v="2021-07-05T00:00:00Z"/>
        <d v="2021-10-04T00:00:00Z"/>
        <d v="2022-01-06T00:00:00Z"/>
        <d v="2022-01-17T00:00:00Z"/>
        <d v="2021-11-01T00:00:00Z"/>
        <d v="2022-01-22T00:00:00Z"/>
        <d v="2022-02-16T00:00:00Z"/>
        <d v="2021-12-06T00:00:00Z"/>
        <d v="2021-08-31T00:00:00Z"/>
        <d v="2021-08-16T00:00:00Z"/>
        <d v="2022-05-20T00:00:00Z"/>
        <d v="2022-02-06T00:00:00Z"/>
        <d v="2022-01-10T00:00:00Z"/>
        <d v="2022-04-11T00:00:00Z"/>
        <d v="2022-02-21T00:00:00Z"/>
        <d v="2021-09-17T00:00:00Z"/>
        <d v="2021-10-01T00:00:00Z"/>
        <d v="2021-10-11T00:00:00Z"/>
        <d v="2022-03-17T00:00:00Z"/>
        <d v="2022-05-18T00:00:00Z"/>
        <d v="2022-03-22T00:00:00Z"/>
        <d v="2021-09-20T00:00:00Z"/>
        <d v="2022-05-02T00:00:00Z"/>
        <d v="2022-04-01T00:00:00Z"/>
        <d v="2022-02-01T00:00:00Z"/>
        <d v="2021-07-20T00:00:00Z"/>
        <d v="2022-07-10T00:00:00Z"/>
        <d v="2022-03-02T00:00:00Z"/>
        <d v="2021-05-10T00:00:00Z"/>
        <d v="2022-07-18T00:00:00Z"/>
        <d v="2022-06-10T00:00:00Z"/>
        <d v="2021-11-25T00:00:00Z"/>
        <d v="2021-09-23T00:00:00Z"/>
        <d v="2022-04-12T00:00:00Z"/>
        <d v="2022-07-05T00:00:00Z"/>
        <d v="2022-02-02T00:00:00Z"/>
        <d v="2022-04-04T00:00:00Z"/>
        <d v="2021-08-19T00:00:00Z"/>
        <d v="2022-06-22T00:00:00Z"/>
        <d v="2022-02-09T00:00:00Z"/>
        <d v="2021-02-15T00:00:00Z"/>
        <d v="2022-05-06T00:00:00Z"/>
        <d v="2022-02-15T00:00:00Z"/>
        <d v="2022-06-07T00:00:00Z"/>
        <d v="2022-01-04T00:00:00Z"/>
        <d v="2021-08-02T00:00:00Z"/>
        <d v="2021-10-14T00:00:00Z"/>
        <d v="2022-06-01T00:00:00Z"/>
        <d v="2021-07-01T00:00:00Z"/>
        <d v="2021-07-14T00:00:00Z"/>
        <d v="2021-07-19T00:00:00Z"/>
        <d v="2022-01-31T00:00:00Z"/>
        <d v="2021-10-18T00:00:00Z"/>
        <d v="2021-10-25T00:00:00Z"/>
        <d v="2022-04-20T00:00:00Z"/>
        <d v="2022-07-13T00:00:00Z"/>
        <d v="2022-04-18T00:00:00Z"/>
        <d v="2022-01-03T00:00:00Z"/>
        <d v="2021-08-03T00:00:00Z"/>
        <d v="2021-11-23T00:00:00Z"/>
        <d v="2022-03-07T00:00:00Z"/>
        <d v="2022-03-21T00:00:00Z"/>
        <d v="2021-07-13T00:00:00Z"/>
        <d v="2021-11-29T00:00:00Z"/>
        <d v="2019-08-01T00:00:00Z"/>
        <d v="2021-12-20T00:00:00Z"/>
        <d v="2022-06-11T00:00:00Z"/>
        <d v="2022-06-25T00:00:00Z"/>
        <d v="2022-07-04T00:00:00Z"/>
        <d v="2021-07-07T00:00:00Z"/>
        <d v="2021-06-15T00:00:00Z"/>
        <d v="2022-06-27T00:00:00Z"/>
        <d v="2022-05-05T00:00:00Z"/>
        <d v="2022-05-16T00:00:00Z"/>
        <d v="2021-10-20T00:00:00Z"/>
        <d v="2022-02-08T00:00:00Z"/>
        <d v="2022-05-10T00:00:00Z"/>
        <d v="2021-12-10T00:00:00Z"/>
        <d v="2021-07-21T00:00:00Z"/>
        <d v="2022-05-15T00:00:00Z"/>
        <d v="2020-10-22T00:00:00Z"/>
        <d v="2022-05-27T00:00:00Z"/>
        <d v="2021-01-08T00:00:00Z"/>
        <d v="2022-02-22T00:00:00Z"/>
        <d v="2022-01-01T00:00:00Z"/>
        <d v="2021-12-07T00:00:00Z"/>
        <d v="2022-04-21T00:00:00Z"/>
        <d v="2022-06-20T00:00:00Z"/>
        <d v="2021-03-01T00:00:00Z"/>
        <d v="2022-07-01T00:00:00Z"/>
        <d v="2022-06-13T00:00:00Z"/>
        <d v="2021-06-07T00:00:00Z"/>
        <d v="2022-03-14T00:00:00Z"/>
        <d v="2022-06-02T00:00:00Z"/>
        <d v="2022-03-12T00:00:00Z"/>
        <d v="2022-05-24T00:00:00Z"/>
        <d v="2021-08-05T00:00:00Z"/>
        <d v="2021-09-02T00:00:00Z"/>
        <d v="2021-08-18T00:00:00Z"/>
        <d v="2022-06-28T00:00:00Z"/>
        <d v="2021-11-22T00:00:00Z"/>
        <d v="2021-09-27T00:00:00Z"/>
        <m/>
        <d v="2021-12-05T00:00:00Z"/>
        <d v="2022-05-09T00:00:00Z"/>
        <d v="2022-03-18T00:00:00Z"/>
        <d v="2022-01-18T00:00:00Z"/>
        <d v="2021-07-16T00:00:00Z"/>
        <d v="2022-07-16T00:00:00Z"/>
        <d v="2021-07-15T00:00:00Z"/>
        <d v="2022-12-16T00:00:00Z"/>
        <d v="2022-02-03T00:00:00Z"/>
        <d v="2022-02-24T00:00:00Z"/>
        <d v="2021-11-15T00:00:00Z"/>
        <d v="2021-09-22T00:00:00Z"/>
        <d v="2022-06-30T00:00:00Z"/>
        <d v="2022-03-28T00:00:00Z"/>
        <d v="2022-06-06T00:00:00Z"/>
        <d v="2021-12-02T00:00:00Z"/>
        <d v="2022-04-17T00:00:00Z"/>
        <d v="2021-09-15T00:00:00Z"/>
        <d v="2022-07-20T00:00:00Z"/>
        <d v="2021-12-09T00:00:00Z"/>
        <d v="2022-04-14T00:00:00Z"/>
        <d v="2022-04-19T00:00:00Z"/>
        <d v="2022-05-23T00:00:00Z"/>
        <d v="2021-10-05T00:00:00Z"/>
        <d v="2019-04-15T00:00:00Z"/>
        <d v="2022-04-06T00:00:00Z"/>
        <d v="2021-07-12T00:00:00Z"/>
        <d v="2021-09-14T00:00:00Z"/>
        <d v="2022-05-03T00:00:00Z"/>
        <d v="2022-03-09T00:00:00Z"/>
        <d v="2021-08-01T00:00:00Z"/>
        <d v="2021-09-08T00:00:00Z"/>
        <d v="2021-08-11T00:00:00Z"/>
        <d v="2022-03-30T00:00:00Z"/>
        <d v="2021-10-08T00:00:00Z"/>
        <d v="2022-09-08T00:00:00Z"/>
        <d v="2022-10-17T00:00:00Z"/>
        <d v="2022-01-05T00:00:00Z"/>
        <d v="2022-05-22T00:00:00Z"/>
        <d v="2021-09-16T00:00:00Z"/>
        <d v="2022-07-25T00:00:00Z"/>
        <d v="2022-09-01T00:00:00Z"/>
        <d v="2021-08-12T00:00:00Z"/>
        <d v="2022-05-04T00:00:00Z"/>
        <d v="2022-05-11T00:00:00Z"/>
        <d v="2021-08-25T00:00:00Z"/>
        <d v="2022-03-10T00:00:00Z"/>
        <d v="2021-11-09T00:00:00Z"/>
        <d v="2021-11-17T00:00:00Z"/>
        <d v="2021-05-03T00:00:00Z"/>
        <d v="2022-01-14T00:00:00Z"/>
        <d v="2021-10-19T00:00:00Z"/>
        <d v="2021-07-09T00:00:00Z"/>
        <d v="2021-08-09T00:00:00Z"/>
        <d v="2022-06-04T00:00:00Z"/>
        <d v="2021-06-01T00:00:00Z"/>
        <d v="2020-01-08T00:00:00Z"/>
        <d v="2021-11-24T00:00:00Z"/>
        <d v="2022-05-17T00:00:00Z"/>
        <d v="2021-09-05T00:00:00Z"/>
        <d v="2022-08-15T00:00:00Z"/>
        <d v="2022-08-17T00:00:00Z"/>
        <d v="2022-08-24T00:00:00Z"/>
        <d v="2022-08-12T00:00:00Z"/>
        <d v="2022-08-10T00:00:00Z"/>
        <d v="2022-07-12T00:00:00Z"/>
        <d v="2022-07-27T00:00:00Z"/>
        <d v="2022-08-01T00:00:00Z"/>
        <d v="2021-02-01T00:00:00Z"/>
        <d v="2022-08-18T00:00:00Z"/>
        <d v="2021-08-27T00:00:00Z"/>
        <d v="2021-01-18T00:00:00Z"/>
        <d v="2022-08-22T00:00:00Z"/>
        <d v="2022-08-16T00:00:00Z"/>
        <d v="2022-08-08T00:00:00Z"/>
        <d v="2022-01-24T00:00:00Z"/>
        <d v="2022-08-19T00:00:00Z"/>
        <d v="2020-11-23T00:00:00Z"/>
        <d v="2022-05-31T00:00:00Z"/>
        <d v="2022-09-05T00:00:00Z"/>
        <d v="2022-01-21T00:00:00Z"/>
        <d v="2022-09-12T00:00:00Z"/>
        <d v="2022-07-28T00:00:00Z"/>
        <d v="2022-08-11T00:00:00Z"/>
        <d v="2021-11-16T00:00:00Z"/>
        <d v="2022-09-15T00:00:00Z"/>
        <d v="2022-09-21T00:00:00Z"/>
        <d v="2022-09-16T00:00:00Z"/>
        <d v="2022-09-14T00:00:00Z"/>
        <d v="2022-08-29T00:00:00Z"/>
        <d v="2022-09-19T00:00:00Z"/>
        <d v="2022-09-06T00:00:00Z"/>
        <d v="2022-08-04T00:00:00Z"/>
        <d v="2021-11-26T00:00:00Z"/>
        <d v="2022-10-11T00:00:00Z"/>
        <d v="2022-10-03T00:00:00Z"/>
        <d v="2022-08-21T00:00:00Z"/>
        <d v="2022-09-26T00:00:00Z"/>
        <d v="2022-09-27T00:00:00Z"/>
        <d v="2022-10-05T00:00:00Z"/>
        <d v="2022-10-13T00:00:00Z"/>
        <d v="2022-11-14T00:00:00Z"/>
        <s v="3/22/0022"/>
        <d v="2022-10-04T00:00:00Z"/>
        <d v="2022-10-02T00:00:00Z"/>
        <d v="2022-10-19T00:00:00Z"/>
        <d v="2022-09-09T00:00:00Z"/>
        <d v="2022-07-06T00:00:00Z"/>
        <d v="2020-10-10T00:00:00Z"/>
        <d v="2021-12-27T00:00:00Z"/>
        <d v="2021-04-05T00:00:00Z"/>
        <d v="2022-06-12T00:00:00Z"/>
        <d v="2022-04-25T00:00:00Z"/>
        <d v="2022-10-18T00:00:00Z"/>
        <d v="2020-09-02T00:00:00Z"/>
        <d v="2022-09-03T00:00:00Z"/>
        <d v="2022-10-07T00:00:00Z"/>
        <d v="2022-10-10T00:00:00Z"/>
        <d v="2022-10-20T00:00:00Z"/>
        <d v="2022-11-01T00:00:00Z"/>
        <d v="2022-07-08T00:00:00Z"/>
        <d v="2022-09-20T00:00:00Z"/>
        <d v="2022-08-03T00:00:00Z"/>
        <d v="2022-03-15T00:00:00Z"/>
        <d v="2022-11-10T00:00:00Z"/>
        <d v="2020-03-02T00:00:00Z"/>
        <d v="2022-11-03T00:00:00Z"/>
        <d v="2022-03-16T00:00:00Z"/>
        <d v="2020-07-01T00:00:00Z"/>
        <d v="2022-11-07T00:00:00Z"/>
        <d v="2022-10-24T00:00:00Z"/>
        <d v="2021-05-17T00:00:00Z"/>
        <d v="2022-10-28T00:00:00Z"/>
        <d v="2022-05-01T00:00:00Z"/>
        <d v="2022-11-16T00:00:00Z"/>
        <d v="2023-01-01T00:00:00Z"/>
        <d v="2022-10-01T00:00:00Z"/>
        <d v="2021-04-01T00:00:00Z"/>
        <d v="2022-10-25T00:00:00Z"/>
        <d v="2019-06-03T00:00:00Z"/>
        <d v="2021-10-06T00:00:00Z"/>
        <d v="2022-11-04T00:00:00Z"/>
        <d v="2021-02-08T00:00:00Z"/>
        <d v="2022-11-25T00:00:00Z"/>
        <d v="2020-06-05T00:00:00Z"/>
        <d v="2022-11-08T00:00:00Z"/>
        <d v="2022-12-05T00:00:00Z"/>
        <d v="2022-11-09T00:00:00Z"/>
        <d v="2020-01-05T00:00:00Z"/>
        <d v="2022-08-05T00:00:00Z"/>
      </sharedItems>
    </cacheField>
    <cacheField name="Fim">
      <sharedItems containsDate="1" containsBlank="1" containsMixedTypes="1">
        <d v="2023-01-04T00:00:00Z"/>
        <d v="2024-06-15T00:00:00Z"/>
        <d v="2022-03-31T00:00:00Z"/>
        <d v="2020-01-15T00:00:00Z"/>
        <d v="2023-02-10T00:00:00Z"/>
        <d v="2022-05-07T00:00:00Z"/>
        <d v="2022-06-11T00:00:00Z"/>
        <d v="2022-11-02T00:00:00Z"/>
        <d v="2022-04-19T00:00:00Z"/>
        <d v="2022-03-19T00:00:00Z"/>
        <d v="2022-05-20T00:00:00Z"/>
        <d v="2022-05-10T00:00:00Z"/>
        <d v="2021-12-31T00:00:00Z"/>
        <d v="2022-09-01T00:00:00Z"/>
        <d v="2022-08-31T00:00:00Z"/>
        <d v="2023-03-20T00:00:00Z"/>
        <d v="2022-09-03T00:00:00Z"/>
        <d v="2022-10-31T00:00:00Z"/>
        <d v="2022-01-17T00:00:00Z"/>
        <d v="2022-08-15T00:00:00Z"/>
        <d v="2022-04-13T00:00:00Z"/>
        <d v="2022-01-04T00:00:00Z"/>
        <d v="2022-02-04T00:00:00Z"/>
        <d v="2022-05-03T00:00:00Z"/>
        <d v="2022-07-05T00:00:00Z"/>
        <d v="2022-06-17T00:00:00Z"/>
        <d v="2022-04-30T00:00:00Z"/>
        <d v="2022-07-30T00:00:00Z"/>
        <d v="2023-12-05T00:00:00Z"/>
        <d v="2022-05-16T00:00:00Z"/>
        <d v="2023-01-06T00:00:00Z"/>
        <d v="2022-07-06T00:00:00Z"/>
        <d v="2022-07-09T00:00:00Z"/>
        <d v="2023-06-30T00:00:00Z"/>
        <d v="2022-08-20T00:00:00Z"/>
        <d v="2022-03-16T00:00:00Z"/>
        <d v="2022-03-06T00:00:00Z"/>
        <d v="2022-04-06T00:00:00Z"/>
        <d v="2022-09-16T00:00:00Z"/>
        <d v="2022-11-17T00:00:00Z"/>
        <d v="2022-09-14T00:00:00Z"/>
        <d v="2022-09-20T00:00:00Z"/>
        <d v="2023-03-31T00:00:00Z"/>
        <d v="2022-09-11T00:00:00Z"/>
        <d v="2022-08-01T00:00:00Z"/>
        <d v="2023-07-20T00:00:00Z"/>
        <d v="2022-12-01T00:00:00Z"/>
        <d v="2022-09-22T00:00:00Z"/>
        <d v="2022-09-02T00:00:00Z"/>
        <d v="2022-05-09T00:00:00Z"/>
        <d v="2023-01-17T00:00:00Z"/>
        <d v="2022-12-09T00:00:00Z"/>
        <d v="2022-04-25T00:00:00Z"/>
        <d v="2022-05-04T00:00:00Z"/>
        <d v="2022-10-12T00:00:00Z"/>
        <d v="2022-01-31T00:00:00Z"/>
        <d v="2022-09-29T00:00:00Z"/>
        <d v="2022-07-07T00:00:00Z"/>
        <d v="2022-08-18T00:00:00Z"/>
        <d v="2024-06-21T00:00:00Z"/>
        <d v="2022-11-06T00:00:00Z"/>
        <d v="2023-01-20T00:00:00Z"/>
        <d v="2024-02-14T00:00:00Z"/>
        <d v="2023-03-09T00:00:00Z"/>
        <d v="2023-06-06T00:00:00Z"/>
        <d v="2022-08-07T00:00:00Z"/>
        <d v="2022-11-07T00:00:00Z"/>
        <d v="2022-07-31T00:00:00Z"/>
        <d v="2022-08-21T00:00:00Z"/>
        <d v="2022-02-01T00:00:00Z"/>
        <d v="2022-04-12T00:00:00Z"/>
        <d v="2023-05-31T00:00:00Z"/>
        <d v="2022-06-30T00:00:00Z"/>
        <d v="2022-06-01T00:00:00Z"/>
        <d v="2022-02-14T00:00:00Z"/>
        <d v="2022-07-18T00:00:00Z"/>
        <d v="2024-02-06T00:00:00Z"/>
        <d v="2023-10-17T00:00:00Z"/>
        <d v="2022-10-19T00:00:00Z"/>
        <d v="2023-01-13T00:00:00Z"/>
        <d v="2023-04-17T00:00:00Z"/>
        <d v="2022-08-03T00:00:00Z"/>
        <d v="2022-02-03T00:00:00Z"/>
        <d v="2022-05-23T00:00:00Z"/>
        <d v="2022-02-22T00:00:00Z"/>
        <d v="2023-03-06T00:00:00Z"/>
        <d v="2022-05-15T00:00:00Z"/>
        <d v="2022-09-21T00:00:00Z"/>
        <d v="2022-07-13T00:00:00Z"/>
        <d v="2022-05-29T00:00:00Z"/>
        <d v="2022-09-07T00:00:00Z"/>
        <d v="2022-09-30T00:00:00Z"/>
        <d v="2020-02-01T00:00:00Z"/>
        <d v="2023-07-31T00:00:00Z"/>
        <d v="2022-12-11T00:00:00Z"/>
        <d v="2023-06-21T00:00:00Z"/>
        <d v="2023-07-04T00:00:00Z"/>
        <d v="2021-09-30T00:00:00Z"/>
        <d v="2022-12-27T00:00:00Z"/>
        <d v="2023-02-01T00:00:00Z"/>
        <d v="2023-01-10T00:00:00Z"/>
        <d v="2022-10-20T00:00:00Z"/>
        <d v="2022-10-10T00:00:00Z"/>
        <d v="2022-11-10T00:00:00Z"/>
        <d v="2022-06-10T00:00:00Z"/>
        <d v="2023-04-01T00:00:00Z"/>
        <d v="2022-05-21T00:00:00Z"/>
        <d v="2023-05-18T00:00:00Z"/>
        <d v="2021-04-22T00:00:00Z"/>
        <d v="2022-11-27T00:00:00Z"/>
        <d v="2023-05-05T00:00:00Z"/>
        <d v="2022-10-18T00:00:00Z"/>
        <d v="2023-02-22T00:00:00Z"/>
        <d v="2022-06-15T00:00:00Z"/>
        <d v="2022-06-07T00:00:00Z"/>
        <d v="2023-04-21T00:00:00Z"/>
        <d v="2022-12-20T00:00:00Z"/>
        <d v="2021-09-01T00:00:00Z"/>
        <d v="2022-07-01T00:00:00Z"/>
        <d v="2023-05-01T00:00:00Z"/>
        <d v="2023-04-18T00:00:00Z"/>
        <d v="2022-12-05T00:00:00Z"/>
        <d v="2024-06-13T00:00:00Z"/>
        <d v="2022-09-13T00:00:00Z"/>
        <d v="2022-10-01T00:00:00Z"/>
        <d v="2022-05-31T00:00:00Z"/>
        <d v="2022-03-01T00:00:00Z"/>
        <d v="2022-08-02T00:00:00Z"/>
        <d v="2023-06-02T00:00:00Z"/>
        <d v="2023-03-12T00:00:00Z"/>
        <d v="2024-05-29T00:00:00Z"/>
        <d v="2022-11-23T00:00:00Z"/>
        <d v="2022-02-23T00:00:00Z"/>
        <d v="2023-08-01T00:00:00Z"/>
        <d v="2022-02-28T00:00:00Z"/>
        <d v="2022-05-01T00:00:00Z"/>
        <d v="2022-12-19T00:00:00Z"/>
        <d v="2022-02-18T00:00:00Z"/>
        <d v="2022-12-28T00:00:00Z"/>
        <d v="2022-10-11T00:00:00Z"/>
        <d v="2022-01-07T00:00:00Z"/>
        <d v="2022-03-26T00:00:00Z"/>
        <m/>
        <d v="2021-06-05T00:00:00Z"/>
        <d v="2022-06-04T00:00:00Z"/>
        <d v="2021-11-08T00:00:00Z"/>
        <d v="2022-11-09T00:00:00Z"/>
        <d v="2023-07-13T00:00:00Z"/>
        <d v="2022-05-05T00:00:00Z"/>
        <d v="2022-05-18T00:00:00Z"/>
        <d v="2022-07-16T00:00:00Z"/>
        <d v="2022-11-30T00:00:00Z"/>
        <d v="2022-11-01T00:00:00Z"/>
        <d v="2022-03-08T00:00:00Z"/>
        <d v="2022-09-06T00:00:00Z"/>
        <d v="2023-06-12T00:00:00Z"/>
        <d v="2022-12-02T00:00:00Z"/>
        <d v="2023-01-01T00:00:00Z"/>
        <d v="2022-08-06T00:00:00Z"/>
        <d v="2022-08-16T00:00:00Z"/>
        <d v="2023-02-23T00:00:00Z"/>
        <d v="2023-07-17T00:00:00Z"/>
        <d v="2022-03-14T00:00:00Z"/>
        <d v="2023-03-13T00:00:00Z"/>
        <d v="2022-09-26T00:00:00Z"/>
        <d v="2022-12-31T00:00:00Z"/>
        <d v="2022-12-29T00:00:00Z"/>
        <d v="2022-04-03T00:00:00Z"/>
        <d v="2023-12-31T00:00:00Z"/>
        <d v="2022-08-10T00:00:00Z"/>
        <d v="2023-06-05T00:00:00Z"/>
        <d v="2023-06-01T00:00:00Z"/>
        <d v="2022-04-17T00:00:00Z"/>
        <d v="2022-05-02T00:00:00Z"/>
        <d v="2023-05-08T00:00:00Z"/>
        <d v="2022-10-17T00:00:00Z"/>
        <d v="2022-11-04T00:00:00Z"/>
        <d v="2022-06-08T00:00:00Z"/>
        <d v="2023-04-14T00:00:00Z"/>
        <d v="2023-04-30T00:00:00Z"/>
        <d v="2023-03-01T00:00:00Z"/>
        <d v="2022-07-15T00:00:00Z"/>
        <d v="2022-04-04T00:00:00Z"/>
        <d v="2020-04-14T00:00:00Z"/>
        <d v="2023-04-04T00:00:00Z"/>
        <d v="2023-04-06T00:00:00Z"/>
        <d v="2022-07-12T00:00:00Z"/>
        <d v="2023-02-21T00:00:00Z"/>
        <d v="2023-04-10T00:00:00Z"/>
        <d v="2022-07-17T00:00:00Z"/>
        <d v="2023-06-14T00:00:00Z"/>
        <d v="2022-09-08T00:00:00Z"/>
        <d v="2022-12-26T00:00:00Z"/>
        <d v="2022-04-08T00:00:00Z"/>
        <d v="2021-10-15T00:00:00Z"/>
        <d v="2021-08-12T00:00:00Z"/>
        <d v="2023-07-10T00:00:00Z"/>
        <d v="2023-01-31T00:00:00Z"/>
        <d v="2022-03-10T00:00:00Z"/>
        <d v="2022-11-22T00:00:00Z"/>
        <d v="2022-10-14T00:00:00Z"/>
        <d v="2022-04-18T00:00:00Z"/>
        <d v="2023-08-31T00:00:00Z"/>
        <d v="2022-02-12T00:00:00Z"/>
        <d v="2022-02-16T00:00:00Z"/>
        <d v="2023-05-04T00:00:00Z"/>
        <d v="2023-07-03T00:00:00Z"/>
        <d v="2022-12-30T00:00:00Z"/>
        <d v="2022-08-11T00:00:00Z"/>
        <d v="2022-02-24T00:00:00Z"/>
        <d v="2022-07-19T00:00:00Z"/>
        <d v="2023-06-13T00:00:00Z"/>
        <d v="2021-09-16T00:00:00Z"/>
        <d v="2022-09-10T00:00:00Z"/>
        <d v="2022-11-16T00:00:00Z"/>
        <d v="2022-01-01T00:00:00Z"/>
        <d v="2023-07-15T00:00:00Z"/>
        <d v="2022-07-08T00:00:00Z"/>
        <d v="2022-02-09T00:00:00Z"/>
        <d v="2022-01-12T00:00:00Z"/>
        <d v="2023-06-03T00:00:00Z"/>
        <d v="2020-07-07T00:00:00Z"/>
        <d v="2022-07-11T00:00:00Z"/>
        <d v="2022-02-05T00:00:00Z"/>
        <d v="2022-08-04T00:00:00Z"/>
        <d v="2022-12-15T00:00:00Z"/>
        <d v="2022-05-24T00:00:00Z"/>
        <d v="2023-02-07T00:00:00Z"/>
        <d v="2021-12-01T00:00:00Z"/>
        <d v="2022-10-15T00:00:00Z"/>
        <d v="2022-09-05T00:00:00Z"/>
        <d v="2023-02-15T00:00:00Z"/>
        <d v="2023-02-17T00:00:00Z"/>
        <d v="2023-02-20T00:00:00Z"/>
        <d v="2023-02-11T00:00:00Z"/>
        <d v="2023-08-04T00:00:00Z"/>
        <d v="2023-08-10T00:00:00Z"/>
        <d v="2022-06-24T00:00:00Z"/>
        <d v="2024-07-04T00:00:00Z"/>
        <d v="2023-02-09T00:00:00Z"/>
        <d v="2023-03-30T00:00:00Z"/>
        <d v="2023-08-24T00:00:00Z"/>
        <d v="2023-02-14T00:00:00Z"/>
        <d v="2022-12-24T00:00:00Z"/>
        <d v="2024-08-17T00:00:00Z"/>
        <d v="2022-08-27T00:00:00Z"/>
        <d v="2023-08-22T00:00:00Z"/>
        <d v="2023-08-16T00:00:00Z"/>
        <d v="2023-06-19T00:00:00Z"/>
        <d v="2023-01-07T00:00:00Z"/>
        <d v="2023-08-23T00:00:00Z"/>
        <d v="2023-08-14T00:00:00Z"/>
        <d v="2023-08-15T00:00:00Z"/>
        <d v="2023-02-19T00:00:00Z"/>
        <d v="2023-08-09T00:00:00Z"/>
        <d v="2023-02-28T00:00:00Z"/>
        <d v="2022-12-06T00:00:00Z"/>
        <d v="2022-12-18T00:00:00Z"/>
        <d v="2022-09-15T00:00:00Z"/>
        <d v="2024-08-31T00:00:00Z"/>
        <d v="2024-02-01T00:00:00Z"/>
        <d v="2024-09-01T00:00:00Z"/>
        <d v="2023-09-04T00:00:00Z"/>
        <d v="2022-07-21T00:00:00Z"/>
        <d v="2023-09-05T00:00:00Z"/>
        <d v="2023-09-11T00:00:00Z"/>
        <d v="2023-03-04T00:00:00Z"/>
        <d v="2022-11-19T00:00:00Z"/>
        <d v="2023-01-28T00:00:00Z"/>
        <d v="2022-11-15T00:00:00Z"/>
        <d v="2023-01-24T00:00:00Z"/>
        <d v="2022-09-04T00:00:00Z"/>
        <d v="2023-03-15T00:00:00Z"/>
        <d v="2022-07-26T00:00:00Z"/>
        <d v="2023-03-11T00:00:00Z"/>
        <d v="2023-10-13T00:00:00Z"/>
        <d v="2023-09-14T00:00:00Z"/>
        <d v="2022-01-09T00:00:00Z"/>
        <d v="2024-09-19T00:00:00Z"/>
        <d v="2022-11-25T00:00:00Z"/>
        <d v="2023-10-10T00:00:00Z"/>
        <d v="2023-10-03T00:00:00Z"/>
        <d v="2023-03-25T00:00:00Z"/>
        <d v="2023-09-13T00:00:00Z"/>
        <d v="2023-09-26T00:00:00Z"/>
        <d v="2023-10-05T00:00:00Z"/>
        <d v="2023-05-10T00:00:00Z"/>
        <d v="2023-03-22T00:00:00Z"/>
        <d v="2023-11-15T00:00:00Z"/>
        <d v="2023-03-14T00:00:00Z"/>
        <s v="9/25/0022"/>
        <d v="2023-04-03T00:00:00Z"/>
        <d v="2023-05-19T00:00:00Z"/>
        <d v="2023-04-02T00:00:00Z"/>
        <d v="2023-03-18T00:00:00Z"/>
        <d v="2022-07-29T00:00:00Z"/>
        <d v="2023-09-30T00:00:00Z"/>
        <d v="2023-10-02T00:00:00Z"/>
        <d v="2023-02-02T00:00:00Z"/>
        <d v="2022-03-07T00:00:00Z"/>
        <d v="2023-01-05T00:00:00Z"/>
        <d v="2023-10-04T00:00:00Z"/>
        <d v="2023-06-04T00:00:00Z"/>
        <d v="2023-04-09T00:00:00Z"/>
        <d v="2022-11-26T00:00:00Z"/>
        <d v="2022-10-25T00:00:00Z"/>
        <d v="2023-04-15T00:00:00Z"/>
        <d v="2022-03-15T00:00:00Z"/>
        <d v="2023-03-19T00:00:00Z"/>
        <d v="2023-03-02T00:00:00Z"/>
        <d v="2023-01-18T00:00:00Z"/>
        <d v="2022-10-04T00:00:00Z"/>
        <d v="2024-10-11T00:00:00Z"/>
        <d v="2023-10-18T00:00:00Z"/>
        <d v="2023-04-16T00:00:00Z"/>
        <d v="2023-10-31T00:00:00Z"/>
        <d v="2023-10-19T00:00:00Z"/>
        <d v="2023-10-16T00:00:00Z"/>
        <d v="2023-03-27T00:00:00Z"/>
        <d v="2023-05-17T00:00:00Z"/>
        <d v="2023-04-20T00:00:00Z"/>
        <d v="2024-07-31T00:00:00Z"/>
        <d v="2023-05-15T00:00:00Z"/>
        <d v="2023-05-09T00:00:00Z"/>
        <d v="2020-09-01T00:00:00Z"/>
        <d v="2023-05-02T00:00:00Z"/>
        <d v="2022-08-22T00:00:00Z"/>
        <d v="2024-10-31T00:00:00Z"/>
        <d v="2022-10-26T00:00:00Z"/>
        <d v="2023-11-06T00:00:00Z"/>
        <d v="2023-11-03T00:00:00Z"/>
        <d v="2022-07-10T00:00:00Z"/>
        <d v="2021-12-23T00:00:00Z"/>
        <d v="2022-03-29T00:00:00Z"/>
        <d v="2023-11-16T00:00:00Z"/>
        <d v="2023-02-08T00:00:00Z"/>
        <d v="2023-04-25T00:00:00Z"/>
        <d v="2020-06-02T00:00:00Z"/>
        <d v="2023-11-04T00:00:00Z"/>
        <d v="2023-05-25T00:00:00Z"/>
        <d v="2024-04-04T00:00:00Z"/>
        <d v="2023-11-07T00:00:00Z"/>
        <d v="2023-11-02T00:00:00Z"/>
        <d v="2023-05-06T00:00:00Z"/>
        <d v="2023-11-30T00:00:00Z"/>
        <d v="2023-11-08T00:00:00Z"/>
        <d v="2020-07-05T00:00:00Z"/>
        <d v="2023-04-23T00:00:00Z"/>
        <d v="2023-12-04T00:00:00Z"/>
        <d v="2022-05-13T00:00:00Z"/>
        <d v="2023-11-10T00:00:00Z"/>
        <d v="2022-11-03T00:00:00Z"/>
        <d v="2023-05-07T00:00:00Z"/>
        <d v="2023-05-14T00:00:00Z"/>
      </sharedItems>
    </cacheField>
    <cacheField name="horas/sem">
      <sharedItems containsBlank="1" containsMixedTypes="1" containsNumber="1" containsInteger="1">
        <m/>
        <s v="30 H/Sem"/>
        <s v="20 horas "/>
        <s v="30 hrs"/>
        <s v="20 hrs"/>
        <n v="30.0"/>
        <n v="20.0"/>
        <n v="40.0"/>
        <n v="25.0"/>
        <n v="28.0"/>
        <n v="24.0"/>
        <s v="8h"/>
        <n v="26.0"/>
      </sharedItems>
    </cacheField>
    <cacheField name="Orientador" numFmtId="0">
      <sharedItems containsSemiMixedTypes="0" containsString="0" containsNumber="1" containsInteger="1"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9.0"/>
        <n v="8110.0"/>
        <n v="8111.0"/>
        <n v="8112.0"/>
        <n v="81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s Dinâmicas" cacheId="0" dataCaption="" createdVersion="6" compact="0" compactData="0">
  <location ref="A14:B22" firstHeaderRow="0" firstDataRow="1" firstDataCol="0" rowPageCount="1" colPageCount="1"/>
  <pivotFields>
    <pivotField name="Data_do_cada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Curso" axis="axisRow" compact="0" outline="0" multipleItemSelectionAllowed="1" showAll="0" sortType="ascending">
      <items>
        <item x="7"/>
        <item x="0"/>
        <item x="1"/>
        <item x="6"/>
        <item x="2"/>
        <item x="3"/>
        <item x="5"/>
        <item x="4"/>
        <item t="default"/>
      </items>
    </pivotField>
    <pivotField name="Nome_alu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CPF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t="default"/>
      </items>
    </pivotField>
    <pivotField name="Periodo_at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Telefone" compact="0" outline="0" multipleItemSelectionAllowed="1" showAll="0">
      <items>
        <item x="0"/>
        <item t="default"/>
      </items>
    </pivotField>
    <pivotField name="Nome_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Tipo_Empresa" compact="0" outline="0" multipleItemSelectionAllowed="1" showAll="0">
      <items>
        <item x="0"/>
        <item x="1"/>
        <item x="2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Inic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F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horas/s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ient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"/>
  </rowFields>
  <pageFields>
    <pageField fld="10"/>
  </pageFields>
  <dataFields>
    <dataField name="CLT" fld="3" subtotal="count" baseField="0"/>
  </dataFields>
  <filters>
    <filter fld="10" type="captionBetween" evalOrder="-1" id="1" stringValue1="01/01/2022" stringValue2="31/12/2022">
      <autoFilter ref="A1">
        <filterColumn colId="0">
          <customFilters and="1">
            <customFilter operator="greaterThanOrEqual" val="01/01/2022"/>
            <customFilter operator="lessThanOrEqual" val="31/12/2022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Tabelas Dinâmicas 2" cacheId="0" dataCaption="" createdVersion="6" compact="0" compactData="0">
  <location ref="F14:F15" firstHeaderRow="0" firstDataRow="0" firstDataCol="0" rowPageCount="1" colPageCount="1"/>
  <pivotFields>
    <pivotField name="Data_do_cada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Curs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e_alu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CPF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t="default"/>
      </items>
    </pivotField>
    <pivotField name="Periodo_at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Telefone" compact="0" outline="0" multipleItemSelectionAllowed="1" showAll="0">
      <items>
        <item x="0"/>
        <item t="default"/>
      </items>
    </pivotField>
    <pivotField name="Nome_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Tipo_Empresa" compact="0" outline="0" multipleItemSelectionAllowed="1" showAll="0">
      <items>
        <item x="0"/>
        <item x="1"/>
        <item x="2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Inic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F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horas/s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ient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pageFields>
    <pageField fld="10"/>
  </pageFields>
  <dataFields>
    <dataField name="Notas Sig@" fld="3" subtotal="count" baseField="0"/>
  </dataFields>
  <filters>
    <filter fld="10" type="captionBetween" evalOrder="-1" id="1" stringValue1="01/01/2022" stringValue2="31/12/2022">
      <autoFilter ref="A1">
        <filterColumn colId="0">
          <customFilters and="1">
            <customFilter operator="greaterThanOrEqual" val="01/01/2022"/>
            <customFilter operator="lessThanOrEqual" val="31/12/2022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Tabelas de Suporte" cacheId="0" dataCaption="" createdVersion="6" compact="0" compactData="0">
  <location ref="A3:B361" firstHeaderRow="0" firstDataRow="1" firstDataCol="0" rowPageCount="1" colPageCount="1"/>
  <pivotFields>
    <pivotField name="Data_do_cada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Curs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e_alu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CPF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t="default"/>
      </items>
    </pivotField>
    <pivotField name="Periodo_at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Telefone" compact="0" outline="0" multipleItemSelectionAllowed="1" showAll="0">
      <items>
        <item x="0"/>
        <item t="default"/>
      </items>
    </pivotField>
    <pivotField name="Empresa" axis="axisRow" compact="0" outline="0" multipleItemSelectionAllowed="1" showAll="0" sortType="ascending">
      <items>
        <item x="1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0"/>
        <item x="16"/>
        <item x="168"/>
        <item x="169"/>
        <item x="170"/>
        <item x="171"/>
        <item x="172"/>
        <item x="173"/>
        <item x="174"/>
        <item x="175"/>
        <item x="176"/>
        <item x="177"/>
        <item x="17"/>
        <item x="178"/>
        <item x="179"/>
        <item x="180"/>
        <item x="181"/>
        <item x="182"/>
        <item x="183"/>
        <item x="184"/>
        <item x="185"/>
        <item x="186"/>
        <item x="187"/>
        <item x="18"/>
        <item x="188"/>
        <item x="189"/>
        <item x="190"/>
        <item x="191"/>
        <item x="192"/>
        <item x="193"/>
        <item x="194"/>
        <item x="195"/>
        <item x="196"/>
        <item x="197"/>
        <item x="2"/>
        <item x="19"/>
        <item x="198"/>
        <item x="199"/>
        <item x="200"/>
        <item x="201"/>
        <item x="202"/>
        <item x="203"/>
        <item x="204"/>
        <item x="205"/>
        <item x="206"/>
        <item x="207"/>
        <item x="20"/>
        <item x="208"/>
        <item x="209"/>
        <item x="210"/>
        <item x="211"/>
        <item x="212"/>
        <item x="213"/>
        <item x="214"/>
        <item x="215"/>
        <item x="216"/>
        <item x="217"/>
        <item x="21"/>
        <item x="218"/>
        <item x="219"/>
        <item x="220"/>
        <item x="221"/>
        <item x="222"/>
        <item x="223"/>
        <item x="224"/>
        <item x="225"/>
        <item x="226"/>
        <item x="227"/>
        <item x="22"/>
        <item x="228"/>
        <item x="229"/>
        <item x="230"/>
        <item x="231"/>
        <item x="232"/>
        <item x="233"/>
        <item x="234"/>
        <item x="235"/>
        <item x="236"/>
        <item x="237"/>
        <item x="23"/>
        <item x="238"/>
        <item x="239"/>
        <item x="240"/>
        <item x="241"/>
        <item x="242"/>
        <item x="243"/>
        <item x="244"/>
        <item x="245"/>
        <item x="246"/>
        <item x="247"/>
        <item x="24"/>
        <item x="248"/>
        <item x="249"/>
        <item x="250"/>
        <item x="251"/>
        <item x="252"/>
        <item x="253"/>
        <item x="254"/>
        <item x="255"/>
        <item x="256"/>
        <item x="25"/>
        <item x="257"/>
        <item x="258"/>
        <item x="259"/>
        <item x="260"/>
        <item x="261"/>
        <item x="262"/>
        <item x="263"/>
        <item x="264"/>
        <item x="265"/>
        <item x="266"/>
        <item x="26"/>
        <item x="267"/>
        <item x="268"/>
        <item x="269"/>
        <item x="270"/>
        <item x="271"/>
        <item x="272"/>
        <item x="273"/>
        <item x="274"/>
        <item x="275"/>
        <item x="276"/>
        <item x="27"/>
        <item x="277"/>
        <item x="278"/>
        <item x="279"/>
        <item x="280"/>
        <item x="281"/>
        <item x="282"/>
        <item x="283"/>
        <item x="284"/>
        <item x="285"/>
        <item x="286"/>
        <item x="28"/>
        <item x="287"/>
        <item x="288"/>
        <item x="289"/>
        <item x="290"/>
        <item x="291"/>
        <item x="292"/>
        <item x="293"/>
        <item x="294"/>
        <item x="3"/>
        <item x="29"/>
        <item x="295"/>
        <item x="296"/>
        <item x="297"/>
        <item x="298"/>
        <item x="299"/>
        <item x="300"/>
        <item x="301"/>
        <item x="302"/>
        <item x="303"/>
        <item x="304"/>
        <item x="30"/>
        <item x="305"/>
        <item x="306"/>
        <item x="307"/>
        <item x="308"/>
        <item x="309"/>
        <item x="310"/>
        <item x="311"/>
        <item x="312"/>
        <item x="31"/>
        <item x="313"/>
        <item x="314"/>
        <item x="315"/>
        <item x="316"/>
        <item x="317"/>
        <item x="318"/>
        <item x="319"/>
        <item x="320"/>
        <item x="32"/>
        <item x="321"/>
        <item x="322"/>
        <item x="323"/>
        <item x="324"/>
        <item x="325"/>
        <item x="326"/>
        <item x="327"/>
        <item x="328"/>
        <item x="33"/>
        <item x="329"/>
        <item x="330"/>
        <item x="331"/>
        <item x="332"/>
        <item x="333"/>
        <item x="334"/>
        <item x="335"/>
        <item x="34"/>
        <item x="336"/>
        <item x="337"/>
        <item x="338"/>
        <item x="339"/>
        <item x="340"/>
        <item x="341"/>
        <item x="342"/>
        <item x="343"/>
        <item x="344"/>
        <item x="35"/>
        <item x="345"/>
        <item x="346"/>
        <item x="347"/>
        <item x="348"/>
        <item x="349"/>
        <item x="350"/>
        <item x="351"/>
        <item x="352"/>
        <item x="353"/>
        <item x="354"/>
        <item x="36"/>
        <item x="355"/>
        <item x="356"/>
        <item x="357"/>
        <item x="358"/>
        <item x="359"/>
        <item x="360"/>
        <item x="361"/>
        <item x="37"/>
        <item x="362"/>
        <item x="363"/>
        <item x="364"/>
        <item x="365"/>
        <item x="366"/>
        <item x="367"/>
        <item x="368"/>
        <item x="369"/>
        <item x="370"/>
        <item x="38"/>
        <item x="371"/>
        <item x="372"/>
        <item x="373"/>
        <item x="374"/>
        <item x="375"/>
        <item x="376"/>
        <item x="377"/>
        <item x="378"/>
        <item x="379"/>
        <item x="4"/>
        <item x="39"/>
        <item x="380"/>
        <item x="381"/>
        <item x="382"/>
        <item x="383"/>
        <item x="384"/>
        <item x="385"/>
        <item x="386"/>
        <item x="387"/>
        <item x="388"/>
        <item x="40"/>
        <item x="389"/>
        <item x="390"/>
        <item x="391"/>
        <item x="392"/>
        <item x="393"/>
        <item x="394"/>
        <item x="395"/>
        <item x="396"/>
        <item x="397"/>
        <item x="41"/>
        <item x="398"/>
        <item x="399"/>
        <item x="400"/>
        <item x="401"/>
        <item x="402"/>
        <item x="403"/>
        <item x="404"/>
        <item x="405"/>
        <item x="406"/>
        <item x="42"/>
        <item x="407"/>
        <item x="408"/>
        <item x="409"/>
        <item x="410"/>
        <item x="411"/>
        <item x="412"/>
        <item x="413"/>
        <item x="414"/>
        <item x="415"/>
        <item x="416"/>
        <item x="43"/>
        <item x="417"/>
        <item x="418"/>
        <item x="419"/>
        <item x="420"/>
        <item x="421"/>
        <item x="422"/>
        <item x="423"/>
        <item x="424"/>
        <item x="44"/>
        <item x="425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6"/>
        <item x="443"/>
        <item x="444"/>
        <item x="445"/>
        <item x="446"/>
        <item x="447"/>
        <item x="448"/>
        <item x="449"/>
        <item x="450"/>
        <item x="451"/>
        <item x="47"/>
        <item x="452"/>
        <item x="453"/>
        <item x="454"/>
        <item x="455"/>
        <item x="456"/>
        <item x="457"/>
        <item x="458"/>
        <item x="459"/>
        <item x="460"/>
        <item x="461"/>
        <item x="48"/>
        <item x="462"/>
        <item x="463"/>
        <item x="464"/>
        <item x="465"/>
        <item x="466"/>
        <item x="467"/>
        <item x="468"/>
        <item x="469"/>
        <item x="470"/>
        <item x="5"/>
        <item x="49"/>
        <item x="471"/>
        <item x="472"/>
        <item x="473"/>
        <item x="474"/>
        <item x="475"/>
        <item x="476"/>
        <item x="477"/>
        <item x="478"/>
        <item x="479"/>
        <item x="480"/>
        <item x="50"/>
        <item x="481"/>
        <item x="482"/>
        <item x="483"/>
        <item x="484"/>
        <item x="485"/>
        <item x="486"/>
        <item x="487"/>
        <item x="488"/>
        <item x="489"/>
        <item x="51"/>
        <item x="490"/>
        <item x="491"/>
        <item x="492"/>
        <item x="493"/>
        <item x="52"/>
        <item x="53"/>
        <item x="54"/>
        <item x="55"/>
        <item x="56"/>
        <item x="57"/>
        <item x="58"/>
        <item x="6"/>
        <item x="59"/>
        <item x="60"/>
        <item x="61"/>
        <item x="62"/>
        <item x="63"/>
        <item x="64"/>
        <item x="65"/>
        <item x="66"/>
        <item x="67"/>
        <item x="68"/>
        <item x="7"/>
        <item x="69"/>
        <item x="70"/>
        <item x="71"/>
        <item x="72"/>
        <item x="73"/>
        <item x="74"/>
        <item x="75"/>
        <item x="76"/>
        <item x="77"/>
        <item x="78"/>
        <item x="8"/>
        <item x="79"/>
        <item x="80"/>
        <item x="81"/>
        <item x="82"/>
        <item x="83"/>
        <item x="84"/>
        <item x="85"/>
        <item x="86"/>
        <item x="87"/>
        <item x="88"/>
        <item x="9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ipo_Empresa" compact="0" outline="0" multipleItemSelectionAllowed="1" showAll="0">
      <items>
        <item x="0"/>
        <item x="1"/>
        <item x="2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Inic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F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horas/s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ient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7"/>
  </rowFields>
  <pageFields>
    <pageField fld="10"/>
  </pageFields>
  <dataFields>
    <dataField name="Estágios" fld="3" subtotal="count" baseField="0"/>
  </dataFields>
  <filters>
    <filter fld="10" type="captionBetween" evalOrder="-1" id="1" stringValue1="01/01/2022" stringValue2="31/12/2022">
      <autoFilter ref="A1">
        <filterColumn colId="0">
          <customFilters and="1">
            <customFilter operator="greaterThanOrEqual" val="01/01/2022"/>
            <customFilter operator="lessThanOrEqual" val="31/12/2022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Tabelas de Suporte 2" cacheId="0" dataCaption="" createdVersion="6" compact="0" compactData="0">
  <location ref="G1:H168" firstHeaderRow="0" firstDataRow="1" firstDataCol="0"/>
  <pivotFields>
    <pivotField name="Data_do_cada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Curs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e_alu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CPF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t="default"/>
      </items>
    </pivotField>
    <pivotField name="Periodo_at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Telefone" compact="0" outline="0" multipleItemSelectionAllowed="1" showAll="0">
      <items>
        <item x="0"/>
        <item t="default"/>
      </items>
    </pivotField>
    <pivotField name="Nome_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Tipo_Empresa" compact="0" outline="0" multipleItemSelectionAllowed="1" showAll="0">
      <items>
        <item x="0"/>
        <item x="1"/>
        <item x="2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Inicio" axis="axisRow" compact="0" outline="0" multipleItemSelectionAllowed="1" showAll="0" sortType="ascending">
      <items>
        <item h="1" x="122"/>
        <item x="147"/>
        <item x="262"/>
        <item x="84"/>
        <item x="2"/>
        <item x="271"/>
        <item x="179"/>
        <item x="248"/>
        <item x="267"/>
        <item x="251"/>
        <item x="237"/>
        <item x="231"/>
        <item x="100"/>
        <item x="200"/>
        <item x="102"/>
        <item x="194"/>
        <item x="191"/>
        <item x="265"/>
        <item x="60"/>
        <item x="9"/>
        <item x="108"/>
        <item x="8"/>
        <item x="260"/>
        <item x="233"/>
        <item x="172"/>
        <item x="48"/>
        <item x="254"/>
        <item x="178"/>
        <item x="17"/>
        <item x="111"/>
        <item x="90"/>
        <item x="68"/>
        <item x="20"/>
        <item x="89"/>
        <item x="175"/>
        <item x="149"/>
        <item x="82"/>
        <item x="69"/>
        <item x="129"/>
        <item x="127"/>
        <item x="70"/>
        <item x="45"/>
        <item x="98"/>
        <item x="153"/>
        <item x="65"/>
        <item x="78"/>
        <item x="116"/>
        <item x="176"/>
        <item x="155"/>
        <item x="165"/>
        <item x="29"/>
        <item x="118"/>
        <item x="57"/>
        <item x="11"/>
        <item x="168"/>
        <item x="193"/>
        <item x="28"/>
        <item x="1"/>
        <item x="117"/>
        <item x="182"/>
        <item x="154"/>
        <item x="150"/>
        <item x="140"/>
        <item x="162"/>
        <item x="35"/>
        <item x="41"/>
        <item x="134"/>
        <item x="52"/>
        <item x="121"/>
        <item x="36"/>
        <item x="21"/>
        <item x="146"/>
        <item x="263"/>
        <item x="157"/>
        <item x="37"/>
        <item x="19"/>
        <item x="66"/>
        <item x="72"/>
        <item x="174"/>
        <item x="94"/>
        <item x="73"/>
        <item x="24"/>
        <item x="6"/>
        <item x="7"/>
        <item x="4"/>
        <item x="170"/>
        <item x="10"/>
        <item x="133"/>
        <item x="207"/>
        <item x="171"/>
        <item x="120"/>
        <item x="79"/>
        <item x="180"/>
        <item x="51"/>
        <item x="216"/>
        <item x="83"/>
        <item x="12"/>
        <item x="138"/>
        <item x="123"/>
        <item x="27"/>
        <item x="105"/>
        <item x="142"/>
        <item x="97"/>
        <item x="85"/>
        <item x="232"/>
        <item x="104"/>
        <item x="77"/>
        <item x="64"/>
        <item x="160"/>
        <item x="22"/>
        <item x="32"/>
        <item x="173"/>
        <item x="23"/>
        <item x="126"/>
        <item x="203"/>
        <item x="25"/>
        <item x="198"/>
        <item x="71"/>
        <item x="44"/>
        <item x="55"/>
        <item x="131"/>
        <item x="31"/>
        <item x="13"/>
        <item x="95"/>
        <item x="59"/>
        <item x="3"/>
        <item x="18"/>
        <item x="62"/>
        <item x="26"/>
        <item x="34"/>
        <item x="103"/>
        <item x="132"/>
        <item x="5"/>
        <item x="47"/>
        <item x="15"/>
        <item x="80"/>
        <item x="152"/>
        <item x="169"/>
        <item x="114"/>
        <item x="112"/>
        <item x="246"/>
        <item x="250"/>
        <item x="38"/>
        <item x="125"/>
        <item x="14"/>
        <item x="81"/>
        <item x="40"/>
        <item x="136"/>
        <item x="156"/>
        <item x="43"/>
        <item x="56"/>
        <item x="148"/>
        <item x="33"/>
        <item x="53"/>
        <item x="143"/>
        <item x="139"/>
        <item x="76"/>
        <item x="144"/>
        <item x="74"/>
        <item x="106"/>
        <item x="235"/>
        <item x="256"/>
        <item x="42"/>
        <item x="151"/>
        <item x="166"/>
        <item x="92"/>
        <item x="61"/>
        <item x="124"/>
        <item x="96"/>
        <item x="167"/>
        <item x="99"/>
        <item x="93"/>
        <item x="181"/>
        <item x="39"/>
        <item x="30"/>
        <item x="161"/>
        <item x="145"/>
        <item x="115"/>
        <item x="101"/>
        <item x="201"/>
        <item x="67"/>
        <item x="113"/>
        <item x="177"/>
        <item x="137"/>
        <item x="63"/>
        <item x="50"/>
        <item x="86"/>
        <item x="234"/>
        <item x="110"/>
        <item x="0"/>
        <item x="107"/>
        <item x="58"/>
        <item x="87"/>
        <item x="91"/>
        <item x="119"/>
        <item x="135"/>
        <item x="109"/>
        <item x="88"/>
        <item x="54"/>
        <item x="230"/>
        <item x="243"/>
        <item x="46"/>
        <item x="16"/>
        <item x="188"/>
        <item x="75"/>
        <item x="128"/>
        <item x="49"/>
        <item x="141"/>
        <item x="163"/>
        <item x="189"/>
        <item x="205"/>
        <item x="190"/>
        <item x="245"/>
        <item x="215"/>
        <item x="272"/>
        <item x="197"/>
        <item x="187"/>
        <item x="206"/>
        <item x="186"/>
        <item x="183"/>
        <item x="196"/>
        <item x="184"/>
        <item x="192"/>
        <item x="199"/>
        <item x="219"/>
        <item x="195"/>
        <item x="185"/>
        <item x="212"/>
        <item x="164"/>
        <item x="238"/>
        <item x="202"/>
        <item x="214"/>
        <item x="158"/>
        <item x="229"/>
        <item x="204"/>
        <item x="211"/>
        <item x="208"/>
        <item x="210"/>
        <item x="213"/>
        <item x="244"/>
        <item x="209"/>
        <item x="220"/>
        <item x="221"/>
        <item x="259"/>
        <item x="227"/>
        <item x="218"/>
        <item x="226"/>
        <item x="222"/>
        <item x="239"/>
        <item x="240"/>
        <item x="217"/>
        <item x="223"/>
        <item x="159"/>
        <item x="236"/>
        <item x="228"/>
        <item x="241"/>
        <item x="253"/>
        <item x="261"/>
        <item x="255"/>
        <item x="242"/>
        <item x="249"/>
        <item x="264"/>
        <item x="252"/>
        <item x="268"/>
        <item x="270"/>
        <item x="247"/>
        <item x="224"/>
        <item x="257"/>
        <item x="266"/>
        <item x="269"/>
        <item x="130"/>
        <item x="258"/>
        <item x="225"/>
        <item t="default"/>
      </items>
    </pivotField>
    <pivotField name="F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horas/s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ient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0"/>
  </rowFields>
  <dataFields>
    <dataField name="ESTÁGIOS 2022" fld="3" subtotal="count" baseField="0"/>
  </dataFields>
  <filters>
    <filter fld="10" type="captionBetween" evalOrder="-1" id="1" stringValue1="01/01/2022" stringValue2="31/12/2022">
      <autoFilter ref="A1">
        <filterColumn colId="0">
          <customFilters and="1">
            <customFilter operator="greaterThanOrEqual" val="01/01/2022"/>
            <customFilter operator="lessThanOrEqual" val="31/12/2022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71"/>
    <col customWidth="1" min="2" max="2" width="55.57"/>
    <col customWidth="1" min="3" max="3" width="59.71"/>
    <col customWidth="1" min="4" max="4" width="24.14"/>
    <col customWidth="1" min="5" max="5" width="16.0"/>
    <col customWidth="1" min="6" max="6" width="28.86"/>
    <col customWidth="1" min="7" max="7" width="32.0"/>
    <col customWidth="1" min="8" max="8" width="83.14"/>
    <col customWidth="1" min="9" max="9" width="15.57"/>
    <col customWidth="1" min="10" max="10" width="17.0"/>
    <col customWidth="1" min="11" max="11" width="15.71"/>
    <col customWidth="1" min="12" max="12" width="14.86"/>
    <col customWidth="1" min="13" max="13" width="0.43"/>
    <col customWidth="1" min="14" max="14" width="54.29"/>
  </cols>
  <sheetData>
    <row r="1" ht="15.0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5" t="s">
        <v>10</v>
      </c>
      <c r="L1" s="5" t="s">
        <v>11</v>
      </c>
      <c r="M1" s="2" t="s">
        <v>12</v>
      </c>
      <c r="N1" s="2" t="s">
        <v>13</v>
      </c>
    </row>
    <row r="2" ht="15.0" customHeight="1">
      <c r="A2" s="6">
        <f>now()</f>
        <v>45024.82632</v>
      </c>
      <c r="B2" s="7" t="s">
        <v>14</v>
      </c>
      <c r="C2" s="7">
        <v>0.0</v>
      </c>
      <c r="D2" s="8">
        <v>0.0</v>
      </c>
      <c r="E2" s="9"/>
      <c r="F2" s="9"/>
      <c r="G2" s="7"/>
      <c r="H2" s="10" t="s">
        <v>15</v>
      </c>
      <c r="I2" s="7"/>
      <c r="J2" s="7" t="s">
        <v>16</v>
      </c>
      <c r="K2" s="11">
        <v>44727.0</v>
      </c>
      <c r="L2" s="11">
        <v>44930.0</v>
      </c>
      <c r="M2" s="7"/>
      <c r="N2" s="12">
        <v>8000.0</v>
      </c>
    </row>
    <row r="3" ht="15.0" customHeight="1">
      <c r="A3" s="7"/>
      <c r="B3" s="7" t="s">
        <v>14</v>
      </c>
      <c r="C3" s="7">
        <v>0.0</v>
      </c>
      <c r="D3" s="13">
        <v>0.0</v>
      </c>
      <c r="E3" s="14"/>
      <c r="F3" s="14"/>
      <c r="G3" s="14"/>
      <c r="H3" s="7" t="s">
        <v>17</v>
      </c>
      <c r="I3" s="7" t="s">
        <v>18</v>
      </c>
      <c r="J3" s="7" t="s">
        <v>16</v>
      </c>
      <c r="K3" s="15">
        <v>44727.0</v>
      </c>
      <c r="L3" s="15">
        <v>45458.0</v>
      </c>
      <c r="M3" s="16"/>
      <c r="N3" s="12">
        <v>8000.0</v>
      </c>
    </row>
    <row r="4" ht="15.0" customHeight="1">
      <c r="A4" s="17"/>
      <c r="B4" s="7" t="s">
        <v>14</v>
      </c>
      <c r="C4" s="7">
        <v>2.0</v>
      </c>
      <c r="D4" s="18">
        <v>10.0</v>
      </c>
      <c r="E4" s="7"/>
      <c r="F4" s="7"/>
      <c r="G4" s="7"/>
      <c r="H4" s="7" t="s">
        <v>19</v>
      </c>
      <c r="I4" s="7" t="s">
        <v>18</v>
      </c>
      <c r="J4" s="7" t="s">
        <v>16</v>
      </c>
      <c r="K4" s="15">
        <v>44440.0</v>
      </c>
      <c r="L4" s="15">
        <v>44651.0</v>
      </c>
      <c r="M4" s="16"/>
      <c r="N4" s="12">
        <v>8001.0</v>
      </c>
    </row>
    <row r="5" ht="15.0" customHeight="1">
      <c r="A5" s="19"/>
      <c r="B5" s="7" t="s">
        <v>14</v>
      </c>
      <c r="C5" s="7">
        <v>3.0</v>
      </c>
      <c r="D5" s="18">
        <v>20.0</v>
      </c>
      <c r="E5" s="7"/>
      <c r="F5" s="7"/>
      <c r="G5" s="7"/>
      <c r="H5" s="7" t="s">
        <v>20</v>
      </c>
      <c r="I5" s="7"/>
      <c r="J5" s="7" t="s">
        <v>16</v>
      </c>
      <c r="K5" s="15">
        <v>43723.0</v>
      </c>
      <c r="L5" s="15">
        <v>43845.0</v>
      </c>
      <c r="M5" s="16"/>
      <c r="N5" s="14">
        <v>8002.0</v>
      </c>
    </row>
    <row r="6" ht="15.0" customHeight="1">
      <c r="A6" s="7"/>
      <c r="B6" s="7" t="s">
        <v>14</v>
      </c>
      <c r="C6" s="7">
        <v>3.0</v>
      </c>
      <c r="D6" s="18">
        <v>20.0</v>
      </c>
      <c r="E6" s="14"/>
      <c r="F6" s="14"/>
      <c r="G6" s="14"/>
      <c r="H6" s="7" t="s">
        <v>21</v>
      </c>
      <c r="I6" s="14"/>
      <c r="J6" s="7" t="s">
        <v>16</v>
      </c>
      <c r="K6" s="15">
        <v>44602.0</v>
      </c>
      <c r="L6" s="19">
        <v>44967.0</v>
      </c>
      <c r="M6" s="16"/>
      <c r="N6" s="12">
        <v>8003.0</v>
      </c>
    </row>
    <row r="7" ht="15.0" customHeight="1">
      <c r="A7" s="7"/>
      <c r="B7" s="7" t="s">
        <v>14</v>
      </c>
      <c r="C7" s="7">
        <v>5.0</v>
      </c>
      <c r="D7" s="13">
        <v>30.0</v>
      </c>
      <c r="E7" s="14"/>
      <c r="F7" s="14"/>
      <c r="G7" s="14"/>
      <c r="H7" s="7" t="s">
        <v>22</v>
      </c>
      <c r="I7" s="14"/>
      <c r="J7" s="7" t="s">
        <v>16</v>
      </c>
      <c r="K7" s="15">
        <v>44508.0</v>
      </c>
      <c r="L7" s="15">
        <v>44688.0</v>
      </c>
      <c r="M7" s="16"/>
      <c r="N7" s="12">
        <v>8002.0</v>
      </c>
    </row>
    <row r="8" ht="15.0" customHeight="1">
      <c r="A8" s="7"/>
      <c r="B8" s="7" t="s">
        <v>14</v>
      </c>
      <c r="C8" s="7">
        <v>6.0</v>
      </c>
      <c r="D8" s="18">
        <v>40.0</v>
      </c>
      <c r="E8" s="7"/>
      <c r="F8" s="7"/>
      <c r="G8" s="7"/>
      <c r="H8" s="7" t="s">
        <v>23</v>
      </c>
      <c r="I8" s="7" t="s">
        <v>18</v>
      </c>
      <c r="J8" s="7" t="s">
        <v>16</v>
      </c>
      <c r="K8" s="15">
        <v>44621.0</v>
      </c>
      <c r="L8" s="15">
        <v>44723.0</v>
      </c>
      <c r="M8" s="16"/>
      <c r="N8" s="12">
        <v>8004.0</v>
      </c>
    </row>
    <row r="9" ht="15.0" customHeight="1">
      <c r="A9" s="7"/>
      <c r="B9" s="14" t="s">
        <v>14</v>
      </c>
      <c r="C9" s="7">
        <v>7.0</v>
      </c>
      <c r="D9" s="13">
        <v>50.0</v>
      </c>
      <c r="E9" s="14"/>
      <c r="F9" s="14"/>
      <c r="G9" s="14"/>
      <c r="H9" s="7" t="s">
        <v>24</v>
      </c>
      <c r="I9" s="14"/>
      <c r="J9" s="7" t="s">
        <v>25</v>
      </c>
      <c r="K9" s="15">
        <v>44503.0</v>
      </c>
      <c r="L9" s="15">
        <v>44867.0</v>
      </c>
      <c r="M9" s="16"/>
      <c r="N9" s="14">
        <v>8005.0</v>
      </c>
    </row>
    <row r="10" ht="15.0" customHeight="1">
      <c r="A10" s="7"/>
      <c r="B10" s="7" t="s">
        <v>14</v>
      </c>
      <c r="C10" s="7">
        <v>8.0</v>
      </c>
      <c r="D10" s="13">
        <v>60.0</v>
      </c>
      <c r="E10" s="14"/>
      <c r="F10" s="14"/>
      <c r="G10" s="14"/>
      <c r="H10" s="7" t="s">
        <v>26</v>
      </c>
      <c r="I10" s="14"/>
      <c r="J10" s="7" t="s">
        <v>16</v>
      </c>
      <c r="K10" s="15">
        <v>44504.0</v>
      </c>
      <c r="L10" s="15">
        <v>44670.0</v>
      </c>
      <c r="M10" s="16"/>
      <c r="N10" s="12">
        <v>8000.0</v>
      </c>
    </row>
    <row r="11" ht="15.0" customHeight="1">
      <c r="A11" s="7"/>
      <c r="B11" s="7" t="s">
        <v>14</v>
      </c>
      <c r="C11" s="7">
        <v>9.0</v>
      </c>
      <c r="D11" s="18">
        <v>70.0</v>
      </c>
      <c r="E11" s="7"/>
      <c r="F11" s="7"/>
      <c r="G11" s="7"/>
      <c r="H11" s="7" t="s">
        <v>27</v>
      </c>
      <c r="I11" s="7" t="s">
        <v>18</v>
      </c>
      <c r="J11" s="7" t="s">
        <v>16</v>
      </c>
      <c r="K11" s="15">
        <v>44274.0</v>
      </c>
      <c r="L11" s="15">
        <v>44639.0</v>
      </c>
      <c r="M11" s="16"/>
      <c r="N11" s="12">
        <v>8006.0</v>
      </c>
    </row>
    <row r="12" ht="15.0" customHeight="1">
      <c r="A12" s="7"/>
      <c r="B12" s="7" t="s">
        <v>14</v>
      </c>
      <c r="C12" s="7">
        <v>10.0</v>
      </c>
      <c r="D12" s="20">
        <v>80.0</v>
      </c>
      <c r="E12" s="7"/>
      <c r="F12" s="7"/>
      <c r="G12" s="7"/>
      <c r="H12" s="7" t="s">
        <v>15</v>
      </c>
      <c r="I12" s="7"/>
      <c r="J12" s="7" t="s">
        <v>16</v>
      </c>
      <c r="K12" s="15">
        <v>44247.0</v>
      </c>
      <c r="L12" s="15">
        <v>44701.0</v>
      </c>
      <c r="M12" s="16"/>
      <c r="N12" s="12">
        <v>8007.0</v>
      </c>
    </row>
    <row r="13" ht="15.0" customHeight="1">
      <c r="A13" s="7"/>
      <c r="B13" s="7" t="s">
        <v>14</v>
      </c>
      <c r="C13" s="7">
        <v>11.0</v>
      </c>
      <c r="D13" s="13">
        <v>90.0</v>
      </c>
      <c r="E13" s="14"/>
      <c r="F13" s="14"/>
      <c r="G13" s="14"/>
      <c r="H13" s="7" t="s">
        <v>28</v>
      </c>
      <c r="I13" s="14"/>
      <c r="J13" s="7" t="s">
        <v>16</v>
      </c>
      <c r="K13" s="15">
        <v>44510.0</v>
      </c>
      <c r="L13" s="15">
        <v>44691.0</v>
      </c>
      <c r="M13" s="16"/>
      <c r="N13" s="12">
        <v>8008.0</v>
      </c>
    </row>
    <row r="14" ht="15.0" customHeight="1">
      <c r="A14" s="7"/>
      <c r="B14" s="7" t="s">
        <v>14</v>
      </c>
      <c r="C14" s="7">
        <v>12.0</v>
      </c>
      <c r="D14" s="13">
        <v>100.0</v>
      </c>
      <c r="E14" s="14"/>
      <c r="F14" s="14"/>
      <c r="G14" s="14"/>
      <c r="H14" s="7" t="s">
        <v>29</v>
      </c>
      <c r="I14" s="14"/>
      <c r="J14" s="7" t="s">
        <v>16</v>
      </c>
      <c r="K14" s="15">
        <v>44431.0</v>
      </c>
      <c r="L14" s="15">
        <v>44561.0</v>
      </c>
      <c r="M14" s="16"/>
      <c r="N14" s="12">
        <v>8007.0</v>
      </c>
    </row>
    <row r="15" ht="15.0" customHeight="1">
      <c r="A15" s="7"/>
      <c r="B15" s="7" t="s">
        <v>14</v>
      </c>
      <c r="C15" s="7">
        <v>12.0</v>
      </c>
      <c r="D15" s="13">
        <v>100.0</v>
      </c>
      <c r="E15" s="14"/>
      <c r="F15" s="14"/>
      <c r="G15" s="14"/>
      <c r="H15" s="7" t="s">
        <v>30</v>
      </c>
      <c r="I15" s="7" t="s">
        <v>31</v>
      </c>
      <c r="J15" s="7" t="s">
        <v>16</v>
      </c>
      <c r="K15" s="15">
        <v>44531.0</v>
      </c>
      <c r="L15" s="15">
        <v>44805.0</v>
      </c>
      <c r="M15" s="16"/>
      <c r="N15" s="12">
        <v>8007.0</v>
      </c>
    </row>
    <row r="16" ht="15.0" customHeight="1">
      <c r="A16" s="7"/>
      <c r="B16" s="7" t="s">
        <v>14</v>
      </c>
      <c r="C16" s="7">
        <v>13.0</v>
      </c>
      <c r="D16" s="13">
        <v>100.0</v>
      </c>
      <c r="E16" s="14"/>
      <c r="F16" s="14"/>
      <c r="G16" s="14"/>
      <c r="H16" s="7" t="s">
        <v>32</v>
      </c>
      <c r="I16" s="7" t="s">
        <v>18</v>
      </c>
      <c r="J16" s="7" t="s">
        <v>25</v>
      </c>
      <c r="K16" s="15">
        <v>44599.0</v>
      </c>
      <c r="L16" s="15">
        <v>44688.0</v>
      </c>
      <c r="M16" s="16"/>
      <c r="N16" s="12">
        <v>8000.0</v>
      </c>
    </row>
    <row r="17" ht="15.0" customHeight="1">
      <c r="A17" s="7"/>
      <c r="B17" s="7" t="s">
        <v>14</v>
      </c>
      <c r="C17" s="7">
        <v>14.0</v>
      </c>
      <c r="D17" s="13">
        <v>110.0</v>
      </c>
      <c r="E17" s="14"/>
      <c r="F17" s="14"/>
      <c r="G17" s="14"/>
      <c r="H17" s="7" t="s">
        <v>33</v>
      </c>
      <c r="I17" s="7" t="s">
        <v>18</v>
      </c>
      <c r="J17" s="7" t="s">
        <v>16</v>
      </c>
      <c r="K17" s="15">
        <v>44621.0</v>
      </c>
      <c r="L17" s="15">
        <v>44804.0</v>
      </c>
      <c r="M17" s="16"/>
      <c r="N17" s="12">
        <v>8009.0</v>
      </c>
    </row>
    <row r="18" ht="15.0" customHeight="1">
      <c r="A18" s="7"/>
      <c r="B18" s="7" t="s">
        <v>14</v>
      </c>
      <c r="C18" s="7">
        <v>15.0</v>
      </c>
      <c r="D18" s="18">
        <v>120.0</v>
      </c>
      <c r="E18" s="14"/>
      <c r="F18" s="14"/>
      <c r="G18" s="14"/>
      <c r="H18" s="7" t="s">
        <v>34</v>
      </c>
      <c r="I18" s="7" t="s">
        <v>18</v>
      </c>
      <c r="J18" s="7" t="s">
        <v>25</v>
      </c>
      <c r="K18" s="15">
        <v>44640.0</v>
      </c>
      <c r="L18" s="15">
        <v>45005.0</v>
      </c>
      <c r="M18" s="16"/>
      <c r="N18" s="14">
        <v>8003.0</v>
      </c>
    </row>
    <row r="19" ht="15.0" customHeight="1">
      <c r="A19" s="7"/>
      <c r="B19" s="7" t="s">
        <v>14</v>
      </c>
      <c r="C19" s="7">
        <v>16.0</v>
      </c>
      <c r="D19" s="18">
        <v>130.0</v>
      </c>
      <c r="E19" s="14"/>
      <c r="F19" s="14"/>
      <c r="G19" s="14"/>
      <c r="H19" s="7" t="s">
        <v>35</v>
      </c>
      <c r="I19" s="7" t="s">
        <v>18</v>
      </c>
      <c r="J19" s="7" t="s">
        <v>16</v>
      </c>
      <c r="K19" s="15">
        <v>44623.0</v>
      </c>
      <c r="L19" s="15">
        <v>44807.0</v>
      </c>
      <c r="M19" s="16"/>
      <c r="N19" s="12">
        <v>8007.0</v>
      </c>
    </row>
    <row r="20" ht="15.0" customHeight="1">
      <c r="A20" s="7"/>
      <c r="B20" s="7" t="s">
        <v>14</v>
      </c>
      <c r="C20" s="7">
        <v>17.0</v>
      </c>
      <c r="D20" s="13">
        <v>140.0</v>
      </c>
      <c r="E20" s="7"/>
      <c r="F20" s="7"/>
      <c r="G20" s="7"/>
      <c r="H20" s="7" t="s">
        <v>15</v>
      </c>
      <c r="I20" s="7"/>
      <c r="J20" s="7" t="s">
        <v>16</v>
      </c>
      <c r="K20" s="15">
        <v>44753.0</v>
      </c>
      <c r="L20" s="15">
        <v>44865.0</v>
      </c>
      <c r="M20" s="7"/>
      <c r="N20" s="12">
        <v>8000.0</v>
      </c>
    </row>
    <row r="21" ht="15.0" customHeight="1">
      <c r="A21" s="7"/>
      <c r="B21" s="7" t="s">
        <v>14</v>
      </c>
      <c r="C21" s="7">
        <v>18.0</v>
      </c>
      <c r="D21" s="13">
        <v>150.0</v>
      </c>
      <c r="E21" s="7"/>
      <c r="F21" s="7"/>
      <c r="G21" s="7"/>
      <c r="H21" s="7" t="s">
        <v>36</v>
      </c>
      <c r="I21" s="7" t="s">
        <v>18</v>
      </c>
      <c r="J21" s="7" t="s">
        <v>16</v>
      </c>
      <c r="K21" s="15">
        <v>44351.0</v>
      </c>
      <c r="L21" s="15">
        <v>44578.0</v>
      </c>
      <c r="M21" s="7"/>
      <c r="N21" s="12">
        <v>8010.0</v>
      </c>
    </row>
    <row r="22" ht="15.0" customHeight="1">
      <c r="A22" s="7"/>
      <c r="B22" s="7" t="s">
        <v>14</v>
      </c>
      <c r="C22" s="7">
        <v>19.0</v>
      </c>
      <c r="D22" s="18">
        <v>160.0</v>
      </c>
      <c r="E22" s="14"/>
      <c r="F22" s="14"/>
      <c r="G22" s="14"/>
      <c r="H22" s="7" t="s">
        <v>37</v>
      </c>
      <c r="I22" s="7" t="s">
        <v>18</v>
      </c>
      <c r="J22" s="7" t="s">
        <v>16</v>
      </c>
      <c r="K22" s="15">
        <v>44606.0</v>
      </c>
      <c r="L22" s="15">
        <v>44788.0</v>
      </c>
      <c r="M22" s="16"/>
      <c r="N22" s="12">
        <v>8010.0</v>
      </c>
    </row>
    <row r="23" ht="15.0" customHeight="1">
      <c r="A23" s="7"/>
      <c r="B23" s="7" t="s">
        <v>14</v>
      </c>
      <c r="C23" s="7">
        <v>20.0</v>
      </c>
      <c r="D23" s="18">
        <v>170.0</v>
      </c>
      <c r="E23" s="7"/>
      <c r="F23" s="7"/>
      <c r="G23" s="7"/>
      <c r="H23" s="7" t="s">
        <v>38</v>
      </c>
      <c r="I23" s="7" t="s">
        <v>18</v>
      </c>
      <c r="J23" s="7" t="s">
        <v>16</v>
      </c>
      <c r="K23" s="15">
        <v>44482.0</v>
      </c>
      <c r="L23" s="15">
        <v>44664.0</v>
      </c>
      <c r="M23" s="16"/>
      <c r="N23" s="12">
        <v>8011.0</v>
      </c>
    </row>
    <row r="24" ht="15.0" customHeight="1">
      <c r="A24" s="7"/>
      <c r="B24" s="7" t="s">
        <v>14</v>
      </c>
      <c r="C24" s="7">
        <v>21.0</v>
      </c>
      <c r="D24" s="18">
        <v>180.0</v>
      </c>
      <c r="E24" s="14"/>
      <c r="F24" s="14"/>
      <c r="G24" s="14"/>
      <c r="H24" s="7" t="s">
        <v>39</v>
      </c>
      <c r="I24" s="14"/>
      <c r="J24" s="7" t="s">
        <v>16</v>
      </c>
      <c r="K24" s="15">
        <v>44382.0</v>
      </c>
      <c r="L24" s="15">
        <v>44565.0</v>
      </c>
      <c r="M24" s="16"/>
      <c r="N24" s="12">
        <v>8000.0</v>
      </c>
    </row>
    <row r="25" ht="15.0" customHeight="1">
      <c r="A25" s="7"/>
      <c r="B25" s="7" t="s">
        <v>14</v>
      </c>
      <c r="C25" s="7">
        <v>22.0</v>
      </c>
      <c r="D25" s="13">
        <v>190.0</v>
      </c>
      <c r="E25" s="14"/>
      <c r="F25" s="14"/>
      <c r="G25" s="14"/>
      <c r="H25" s="7" t="s">
        <v>40</v>
      </c>
      <c r="I25" s="14"/>
      <c r="J25" s="7" t="s">
        <v>16</v>
      </c>
      <c r="K25" s="15">
        <v>44473.0</v>
      </c>
      <c r="L25" s="15">
        <v>44596.0</v>
      </c>
      <c r="M25" s="16"/>
      <c r="N25" s="12">
        <v>8009.0</v>
      </c>
    </row>
    <row r="26" ht="15.0" customHeight="1">
      <c r="A26" s="7"/>
      <c r="B26" s="7" t="s">
        <v>14</v>
      </c>
      <c r="C26" s="7">
        <v>23.0</v>
      </c>
      <c r="D26" s="18">
        <v>200.0</v>
      </c>
      <c r="E26" s="14"/>
      <c r="F26" s="14"/>
      <c r="G26" s="14"/>
      <c r="H26" s="7" t="s">
        <v>41</v>
      </c>
      <c r="I26" s="14"/>
      <c r="J26" s="7" t="s">
        <v>16</v>
      </c>
      <c r="K26" s="15">
        <v>44503.0</v>
      </c>
      <c r="L26" s="15">
        <v>44684.0</v>
      </c>
      <c r="M26" s="16"/>
      <c r="N26" s="12">
        <v>8012.0</v>
      </c>
    </row>
    <row r="27" ht="15.0" customHeight="1">
      <c r="A27" s="7"/>
      <c r="B27" s="7" t="s">
        <v>14</v>
      </c>
      <c r="C27" s="7">
        <v>24.0</v>
      </c>
      <c r="D27" s="18">
        <v>210.0</v>
      </c>
      <c r="E27" s="7"/>
      <c r="F27" s="7"/>
      <c r="G27" s="7"/>
      <c r="H27" s="7" t="s">
        <v>42</v>
      </c>
      <c r="I27" s="7" t="s">
        <v>18</v>
      </c>
      <c r="J27" s="7" t="s">
        <v>16</v>
      </c>
      <c r="K27" s="15">
        <v>44567.0</v>
      </c>
      <c r="L27" s="15">
        <v>44747.0</v>
      </c>
      <c r="M27" s="16"/>
      <c r="N27" s="12">
        <v>8013.0</v>
      </c>
    </row>
    <row r="28" ht="15.0" customHeight="1">
      <c r="A28" s="7"/>
      <c r="B28" s="7" t="s">
        <v>14</v>
      </c>
      <c r="C28" s="7">
        <v>25.0</v>
      </c>
      <c r="D28" s="18">
        <v>220.0</v>
      </c>
      <c r="E28" s="7"/>
      <c r="F28" s="7"/>
      <c r="G28" s="7"/>
      <c r="H28" s="7" t="s">
        <v>43</v>
      </c>
      <c r="I28" s="7" t="s">
        <v>18</v>
      </c>
      <c r="J28" s="7" t="s">
        <v>16</v>
      </c>
      <c r="K28" s="15">
        <v>44578.0</v>
      </c>
      <c r="L28" s="15">
        <v>44729.0</v>
      </c>
      <c r="M28" s="16"/>
      <c r="N28" s="12">
        <v>8014.0</v>
      </c>
    </row>
    <row r="29" ht="15.0" customHeight="1">
      <c r="A29" s="7"/>
      <c r="B29" s="7" t="s">
        <v>14</v>
      </c>
      <c r="C29" s="7">
        <v>26.0</v>
      </c>
      <c r="D29" s="18">
        <v>230.0</v>
      </c>
      <c r="E29" s="14"/>
      <c r="F29" s="14"/>
      <c r="G29" s="14"/>
      <c r="H29" s="7" t="s">
        <v>22</v>
      </c>
      <c r="I29" s="14"/>
      <c r="J29" s="7" t="s">
        <v>16</v>
      </c>
      <c r="K29" s="15">
        <v>44501.0</v>
      </c>
      <c r="L29" s="15">
        <v>44681.0</v>
      </c>
      <c r="M29" s="16"/>
      <c r="N29" s="12">
        <v>8000.0</v>
      </c>
    </row>
    <row r="30" ht="15.0" customHeight="1">
      <c r="A30" s="7"/>
      <c r="B30" s="7" t="s">
        <v>14</v>
      </c>
      <c r="C30" s="7">
        <v>27.0</v>
      </c>
      <c r="D30" s="18">
        <v>240.0</v>
      </c>
      <c r="E30" s="14"/>
      <c r="F30" s="14"/>
      <c r="G30" s="14"/>
      <c r="H30" s="7" t="s">
        <v>44</v>
      </c>
      <c r="I30" s="14"/>
      <c r="J30" s="7" t="s">
        <v>16</v>
      </c>
      <c r="K30" s="15">
        <v>44583.0</v>
      </c>
      <c r="L30" s="15">
        <v>44772.0</v>
      </c>
      <c r="M30" s="16"/>
      <c r="N30" s="12">
        <v>8000.0</v>
      </c>
    </row>
    <row r="31" ht="15.0" customHeight="1">
      <c r="A31" s="7"/>
      <c r="B31" s="7" t="s">
        <v>14</v>
      </c>
      <c r="C31" s="7">
        <v>28.0</v>
      </c>
      <c r="D31" s="18">
        <v>250.0</v>
      </c>
      <c r="E31" s="14"/>
      <c r="F31" s="14"/>
      <c r="G31" s="14"/>
      <c r="H31" s="7" t="s">
        <v>45</v>
      </c>
      <c r="I31" s="7" t="s">
        <v>18</v>
      </c>
      <c r="J31" s="7" t="s">
        <v>16</v>
      </c>
      <c r="K31" s="15">
        <v>44608.0</v>
      </c>
      <c r="L31" s="15">
        <v>44788.0</v>
      </c>
      <c r="M31" s="16"/>
      <c r="N31" s="12">
        <v>8000.0</v>
      </c>
    </row>
    <row r="32" ht="15.0" customHeight="1">
      <c r="A32" s="7"/>
      <c r="B32" s="7" t="s">
        <v>14</v>
      </c>
      <c r="C32" s="7">
        <v>29.0</v>
      </c>
      <c r="D32" s="18">
        <v>260.0</v>
      </c>
      <c r="E32" s="14"/>
      <c r="F32" s="14"/>
      <c r="G32" s="14"/>
      <c r="H32" s="7" t="s">
        <v>46</v>
      </c>
      <c r="I32" s="14"/>
      <c r="J32" s="7" t="s">
        <v>25</v>
      </c>
      <c r="K32" s="15">
        <v>44536.0</v>
      </c>
      <c r="L32" s="15">
        <v>45265.0</v>
      </c>
      <c r="M32" s="16"/>
      <c r="N32" s="12">
        <v>8015.0</v>
      </c>
    </row>
    <row r="33" ht="15.0" customHeight="1">
      <c r="A33" s="7"/>
      <c r="B33" s="7" t="s">
        <v>14</v>
      </c>
      <c r="C33" s="7">
        <v>29.0</v>
      </c>
      <c r="D33" s="18">
        <v>260.0</v>
      </c>
      <c r="E33" s="14"/>
      <c r="F33" s="14"/>
      <c r="G33" s="14"/>
      <c r="H33" s="7" t="s">
        <v>46</v>
      </c>
      <c r="I33" s="14"/>
      <c r="J33" s="7" t="s">
        <v>16</v>
      </c>
      <c r="K33" s="15">
        <v>44536.0</v>
      </c>
      <c r="L33" s="15">
        <v>45265.0</v>
      </c>
      <c r="M33" s="16"/>
      <c r="N33" s="12">
        <v>8015.0</v>
      </c>
    </row>
    <row r="34" ht="15.0" customHeight="1">
      <c r="A34" s="7"/>
      <c r="B34" s="7" t="s">
        <v>14</v>
      </c>
      <c r="C34" s="7">
        <v>30.0</v>
      </c>
      <c r="D34" s="18">
        <v>270.0</v>
      </c>
      <c r="E34" s="14"/>
      <c r="F34" s="14"/>
      <c r="G34" s="14"/>
      <c r="H34" s="7" t="s">
        <v>47</v>
      </c>
      <c r="I34" s="14"/>
      <c r="J34" s="7" t="s">
        <v>16</v>
      </c>
      <c r="K34" s="15">
        <v>44439.0</v>
      </c>
      <c r="L34" s="15">
        <v>44651.0</v>
      </c>
      <c r="M34" s="16"/>
      <c r="N34" s="12">
        <v>8007.0</v>
      </c>
    </row>
    <row r="35" ht="15.0" customHeight="1">
      <c r="A35" s="7"/>
      <c r="B35" s="7" t="s">
        <v>14</v>
      </c>
      <c r="C35" s="7">
        <v>31.0</v>
      </c>
      <c r="D35" s="18">
        <v>280.0</v>
      </c>
      <c r="E35" s="14"/>
      <c r="F35" s="14"/>
      <c r="G35" s="14"/>
      <c r="H35" s="7" t="s">
        <v>48</v>
      </c>
      <c r="I35" s="14"/>
      <c r="J35" s="7" t="s">
        <v>25</v>
      </c>
      <c r="K35" s="15">
        <v>44424.0</v>
      </c>
      <c r="L35" s="15">
        <v>44697.0</v>
      </c>
      <c r="M35" s="16"/>
      <c r="N35" s="12">
        <v>8000.0</v>
      </c>
    </row>
    <row r="36" ht="15.0" customHeight="1">
      <c r="A36" s="7"/>
      <c r="B36" s="7" t="s">
        <v>14</v>
      </c>
      <c r="C36" s="7">
        <v>32.0</v>
      </c>
      <c r="D36" s="18">
        <v>290.0</v>
      </c>
      <c r="E36" s="7"/>
      <c r="F36" s="7"/>
      <c r="G36" s="7"/>
      <c r="H36" s="7" t="s">
        <v>15</v>
      </c>
      <c r="I36" s="7"/>
      <c r="J36" s="7" t="s">
        <v>16</v>
      </c>
      <c r="K36" s="15">
        <v>44701.0</v>
      </c>
      <c r="L36" s="15">
        <v>44932.0</v>
      </c>
      <c r="M36" s="16"/>
      <c r="N36" s="12">
        <v>8004.0</v>
      </c>
    </row>
    <row r="37" ht="15.0" customHeight="1">
      <c r="A37" s="7"/>
      <c r="B37" s="7" t="s">
        <v>14</v>
      </c>
      <c r="C37" s="7">
        <v>33.0</v>
      </c>
      <c r="D37" s="18">
        <v>300.0</v>
      </c>
      <c r="E37" s="7"/>
      <c r="F37" s="7"/>
      <c r="G37" s="7"/>
      <c r="H37" s="7" t="s">
        <v>49</v>
      </c>
      <c r="I37" s="7" t="s">
        <v>18</v>
      </c>
      <c r="J37" s="7" t="s">
        <v>16</v>
      </c>
      <c r="K37" s="15">
        <v>44598.0</v>
      </c>
      <c r="L37" s="15">
        <v>44748.0</v>
      </c>
      <c r="M37" s="7"/>
      <c r="N37" s="12">
        <v>8016.0</v>
      </c>
    </row>
    <row r="38" ht="15.0" customHeight="1">
      <c r="A38" s="7"/>
      <c r="B38" s="7" t="s">
        <v>14</v>
      </c>
      <c r="C38" s="7">
        <v>34.0</v>
      </c>
      <c r="D38" s="18">
        <v>310.0</v>
      </c>
      <c r="E38" s="7"/>
      <c r="F38" s="7"/>
      <c r="G38" s="7"/>
      <c r="H38" s="7" t="s">
        <v>33</v>
      </c>
      <c r="I38" s="7" t="s">
        <v>18</v>
      </c>
      <c r="J38" s="7" t="s">
        <v>16</v>
      </c>
      <c r="K38" s="15">
        <v>44571.0</v>
      </c>
      <c r="L38" s="15">
        <v>44751.0</v>
      </c>
      <c r="M38" s="7"/>
      <c r="N38" s="12">
        <v>8008.0</v>
      </c>
    </row>
    <row r="39" ht="15.0" customHeight="1">
      <c r="A39" s="7"/>
      <c r="B39" s="7" t="s">
        <v>14</v>
      </c>
      <c r="C39" s="7">
        <v>35.0</v>
      </c>
      <c r="D39" s="18">
        <v>320.0</v>
      </c>
      <c r="E39" s="14"/>
      <c r="F39" s="14"/>
      <c r="G39" s="14"/>
      <c r="H39" s="7" t="s">
        <v>50</v>
      </c>
      <c r="I39" s="14"/>
      <c r="J39" s="7" t="s">
        <v>16</v>
      </c>
      <c r="K39" s="15">
        <v>44662.0</v>
      </c>
      <c r="L39" s="15">
        <v>45107.0</v>
      </c>
      <c r="M39" s="16"/>
      <c r="N39" s="12">
        <v>8001.0</v>
      </c>
    </row>
    <row r="40" ht="15.0" customHeight="1">
      <c r="A40" s="7"/>
      <c r="B40" s="7" t="s">
        <v>14</v>
      </c>
      <c r="C40" s="7">
        <v>36.0</v>
      </c>
      <c r="D40" s="18">
        <v>330.0</v>
      </c>
      <c r="E40" s="14"/>
      <c r="F40" s="14"/>
      <c r="G40" s="14"/>
      <c r="H40" s="7" t="s">
        <v>51</v>
      </c>
      <c r="I40" s="14"/>
      <c r="J40" s="7" t="s">
        <v>16</v>
      </c>
      <c r="K40" s="15">
        <v>44613.0</v>
      </c>
      <c r="L40" s="15">
        <v>44793.0</v>
      </c>
      <c r="M40" s="16"/>
      <c r="N40" s="12">
        <v>8017.0</v>
      </c>
    </row>
    <row r="41" ht="15.0" customHeight="1">
      <c r="A41" s="7"/>
      <c r="B41" s="7" t="s">
        <v>14</v>
      </c>
      <c r="C41" s="7">
        <v>37.0</v>
      </c>
      <c r="D41" s="18">
        <v>340.0</v>
      </c>
      <c r="E41" s="14"/>
      <c r="F41" s="14"/>
      <c r="G41" s="14"/>
      <c r="H41" s="7" t="s">
        <v>52</v>
      </c>
      <c r="I41" s="14"/>
      <c r="J41" s="7" t="s">
        <v>16</v>
      </c>
      <c r="K41" s="15">
        <v>44456.0</v>
      </c>
      <c r="L41" s="15">
        <v>44636.0</v>
      </c>
      <c r="M41" s="16"/>
      <c r="N41" s="12">
        <v>8018.0</v>
      </c>
    </row>
    <row r="42" ht="15.0" customHeight="1">
      <c r="A42" s="7"/>
      <c r="B42" s="7" t="s">
        <v>14</v>
      </c>
      <c r="C42" s="7">
        <v>38.0</v>
      </c>
      <c r="D42" s="18">
        <v>350.0</v>
      </c>
      <c r="E42" s="7"/>
      <c r="F42" s="7"/>
      <c r="G42" s="7"/>
      <c r="H42" s="7" t="s">
        <v>53</v>
      </c>
      <c r="I42" s="7" t="s">
        <v>18</v>
      </c>
      <c r="J42" s="7" t="s">
        <v>16</v>
      </c>
      <c r="K42" s="15">
        <v>44470.0</v>
      </c>
      <c r="L42" s="15">
        <v>44626.0</v>
      </c>
      <c r="M42" s="7"/>
      <c r="N42" s="12">
        <v>8017.0</v>
      </c>
    </row>
    <row r="43" ht="15.0" customHeight="1">
      <c r="A43" s="7"/>
      <c r="B43" s="7" t="s">
        <v>14</v>
      </c>
      <c r="C43" s="7">
        <v>38.0</v>
      </c>
      <c r="D43" s="18">
        <v>350.0</v>
      </c>
      <c r="E43" s="14"/>
      <c r="F43" s="14"/>
      <c r="G43" s="14"/>
      <c r="H43" s="7" t="s">
        <v>54</v>
      </c>
      <c r="I43" s="14"/>
      <c r="J43" s="7" t="s">
        <v>16</v>
      </c>
      <c r="K43" s="15">
        <v>44480.0</v>
      </c>
      <c r="L43" s="15">
        <v>44657.0</v>
      </c>
      <c r="M43" s="16"/>
      <c r="N43" s="12">
        <v>8017.0</v>
      </c>
    </row>
    <row r="44" ht="15.0" customHeight="1">
      <c r="A44" s="7"/>
      <c r="B44" s="7" t="s">
        <v>14</v>
      </c>
      <c r="C44" s="7">
        <v>40.0</v>
      </c>
      <c r="D44" s="18">
        <v>360.0</v>
      </c>
      <c r="E44" s="14"/>
      <c r="F44" s="14"/>
      <c r="G44" s="14"/>
      <c r="H44" s="7" t="s">
        <v>55</v>
      </c>
      <c r="I44" s="7" t="s">
        <v>18</v>
      </c>
      <c r="J44" s="7" t="s">
        <v>25</v>
      </c>
      <c r="K44" s="15">
        <v>44637.0</v>
      </c>
      <c r="L44" s="15">
        <v>44820.0</v>
      </c>
      <c r="M44" s="16"/>
      <c r="N44" s="12">
        <v>8008.0</v>
      </c>
    </row>
    <row r="45" ht="15.0" customHeight="1">
      <c r="A45" s="7"/>
      <c r="B45" s="7" t="s">
        <v>14</v>
      </c>
      <c r="C45" s="7">
        <v>41.0</v>
      </c>
      <c r="D45" s="18">
        <v>370.0</v>
      </c>
      <c r="E45" s="14"/>
      <c r="F45" s="14"/>
      <c r="G45" s="14"/>
      <c r="H45" s="7" t="s">
        <v>56</v>
      </c>
      <c r="I45" s="7" t="s">
        <v>18</v>
      </c>
      <c r="J45" s="7" t="s">
        <v>25</v>
      </c>
      <c r="K45" s="15">
        <v>44699.0</v>
      </c>
      <c r="L45" s="15">
        <v>44882.0</v>
      </c>
      <c r="M45" s="16"/>
      <c r="N45" s="12">
        <v>8002.0</v>
      </c>
    </row>
    <row r="46" ht="15.0" customHeight="1">
      <c r="A46" s="7"/>
      <c r="B46" s="7" t="s">
        <v>14</v>
      </c>
      <c r="C46" s="7">
        <v>42.0</v>
      </c>
      <c r="D46" s="18">
        <v>380.0</v>
      </c>
      <c r="E46" s="14"/>
      <c r="F46" s="14"/>
      <c r="G46" s="14"/>
      <c r="H46" s="7" t="s">
        <v>57</v>
      </c>
      <c r="I46" s="7" t="s">
        <v>18</v>
      </c>
      <c r="J46" s="7" t="s">
        <v>16</v>
      </c>
      <c r="K46" s="15">
        <v>44642.0</v>
      </c>
      <c r="L46" s="15">
        <v>44818.0</v>
      </c>
      <c r="M46" s="16"/>
      <c r="N46" s="12">
        <v>8007.0</v>
      </c>
    </row>
    <row r="47" ht="15.0" customHeight="1">
      <c r="A47" s="7"/>
      <c r="B47" s="7" t="s">
        <v>14</v>
      </c>
      <c r="C47" s="7">
        <v>43.0</v>
      </c>
      <c r="D47" s="20">
        <v>390.0</v>
      </c>
      <c r="E47" s="14"/>
      <c r="F47" s="14"/>
      <c r="G47" s="14"/>
      <c r="H47" s="7" t="s">
        <v>58</v>
      </c>
      <c r="I47" s="14"/>
      <c r="J47" s="7" t="s">
        <v>25</v>
      </c>
      <c r="K47" s="15">
        <v>44459.0</v>
      </c>
      <c r="L47" s="15">
        <v>44824.0</v>
      </c>
      <c r="M47" s="16"/>
      <c r="N47" s="12">
        <v>8009.0</v>
      </c>
    </row>
    <row r="48" ht="15.0" customHeight="1">
      <c r="A48" s="7"/>
      <c r="B48" s="7" t="s">
        <v>14</v>
      </c>
      <c r="C48" s="7">
        <v>44.0</v>
      </c>
      <c r="D48" s="18">
        <v>400.0</v>
      </c>
      <c r="E48" s="14"/>
      <c r="F48" s="14"/>
      <c r="G48" s="14"/>
      <c r="H48" s="7" t="s">
        <v>59</v>
      </c>
      <c r="I48" s="7" t="s">
        <v>31</v>
      </c>
      <c r="J48" s="7" t="s">
        <v>25</v>
      </c>
      <c r="K48" s="15">
        <v>44662.0</v>
      </c>
      <c r="L48" s="15">
        <v>45016.0</v>
      </c>
      <c r="M48" s="16"/>
      <c r="N48" s="12">
        <v>8017.0</v>
      </c>
    </row>
    <row r="49" ht="15.0" customHeight="1">
      <c r="A49" s="7"/>
      <c r="B49" s="7" t="s">
        <v>14</v>
      </c>
      <c r="C49" s="7">
        <v>45.0</v>
      </c>
      <c r="D49" s="18">
        <v>410.0</v>
      </c>
      <c r="E49" s="7"/>
      <c r="F49" s="7"/>
      <c r="G49" s="7"/>
      <c r="H49" s="7" t="s">
        <v>60</v>
      </c>
      <c r="I49" s="7" t="s">
        <v>18</v>
      </c>
      <c r="J49" s="7" t="s">
        <v>16</v>
      </c>
      <c r="K49" s="15">
        <v>44683.0</v>
      </c>
      <c r="L49" s="15">
        <v>44867.0</v>
      </c>
      <c r="M49" s="7"/>
      <c r="N49" s="12">
        <v>8019.0</v>
      </c>
    </row>
    <row r="50" ht="15.0" customHeight="1">
      <c r="A50" s="7"/>
      <c r="B50" s="7" t="s">
        <v>14</v>
      </c>
      <c r="C50" s="7">
        <v>45.0</v>
      </c>
      <c r="D50" s="18">
        <v>410.0</v>
      </c>
      <c r="E50" s="14"/>
      <c r="F50" s="14"/>
      <c r="G50" s="14"/>
      <c r="H50" s="7" t="s">
        <v>22</v>
      </c>
      <c r="I50" s="7" t="s">
        <v>18</v>
      </c>
      <c r="J50" s="7" t="s">
        <v>16</v>
      </c>
      <c r="K50" s="15">
        <v>44652.0</v>
      </c>
      <c r="L50" s="15">
        <v>44815.0</v>
      </c>
      <c r="M50" s="16"/>
      <c r="N50" s="12">
        <v>8019.0</v>
      </c>
    </row>
    <row r="51" ht="15.0" customHeight="1">
      <c r="A51" s="7"/>
      <c r="B51" s="7" t="s">
        <v>14</v>
      </c>
      <c r="C51" s="7">
        <v>47.0</v>
      </c>
      <c r="D51" s="18">
        <v>420.0</v>
      </c>
      <c r="E51" s="7"/>
      <c r="F51" s="7"/>
      <c r="G51" s="7"/>
      <c r="H51" s="7" t="s">
        <v>61</v>
      </c>
      <c r="I51" s="7" t="s">
        <v>18</v>
      </c>
      <c r="J51" s="7" t="s">
        <v>16</v>
      </c>
      <c r="K51" s="15">
        <v>44593.0</v>
      </c>
      <c r="L51" s="15">
        <v>44774.0</v>
      </c>
      <c r="M51" s="16"/>
      <c r="N51" s="12">
        <v>8010.0</v>
      </c>
    </row>
    <row r="52" ht="15.0" customHeight="1">
      <c r="A52" s="7"/>
      <c r="B52" s="7" t="s">
        <v>14</v>
      </c>
      <c r="C52" s="7">
        <v>48.0</v>
      </c>
      <c r="D52" s="18">
        <v>430.0</v>
      </c>
      <c r="E52" s="14"/>
      <c r="F52" s="14"/>
      <c r="G52" s="14"/>
      <c r="H52" s="7" t="s">
        <v>62</v>
      </c>
      <c r="I52" s="14"/>
      <c r="J52" s="7" t="s">
        <v>16</v>
      </c>
      <c r="K52" s="15">
        <v>44397.0</v>
      </c>
      <c r="L52" s="15">
        <v>45127.0</v>
      </c>
      <c r="M52" s="16"/>
      <c r="N52" s="12">
        <v>8017.0</v>
      </c>
    </row>
    <row r="53" ht="15.0" customHeight="1">
      <c r="A53" s="7"/>
      <c r="B53" s="7" t="s">
        <v>14</v>
      </c>
      <c r="C53" s="7">
        <v>49.0</v>
      </c>
      <c r="D53" s="18">
        <v>440.0</v>
      </c>
      <c r="E53" s="7"/>
      <c r="F53" s="7"/>
      <c r="G53" s="7"/>
      <c r="H53" s="7" t="s">
        <v>15</v>
      </c>
      <c r="I53" s="7"/>
      <c r="J53" s="7" t="s">
        <v>16</v>
      </c>
      <c r="K53" s="15">
        <v>44752.0</v>
      </c>
      <c r="L53" s="15">
        <v>44896.0</v>
      </c>
      <c r="M53" s="7"/>
      <c r="N53" s="12">
        <v>8010.0</v>
      </c>
    </row>
    <row r="54" ht="15.0" customHeight="1">
      <c r="A54" s="7"/>
      <c r="B54" s="7" t="s">
        <v>14</v>
      </c>
      <c r="C54" s="7">
        <v>50.0</v>
      </c>
      <c r="D54" s="18">
        <v>450.0</v>
      </c>
      <c r="E54" s="14"/>
      <c r="F54" s="14"/>
      <c r="G54" s="14"/>
      <c r="H54" s="7" t="s">
        <v>63</v>
      </c>
      <c r="I54" s="7" t="s">
        <v>18</v>
      </c>
      <c r="J54" s="7" t="s">
        <v>16</v>
      </c>
      <c r="K54" s="15">
        <v>44642.0</v>
      </c>
      <c r="L54" s="15">
        <v>44826.0</v>
      </c>
      <c r="M54" s="16"/>
      <c r="N54" s="12">
        <v>8020.0</v>
      </c>
    </row>
    <row r="55" ht="15.0" customHeight="1">
      <c r="A55" s="7"/>
      <c r="B55" s="7" t="s">
        <v>14</v>
      </c>
      <c r="C55" s="7">
        <v>51.0</v>
      </c>
      <c r="D55" s="18">
        <v>460.0</v>
      </c>
      <c r="E55" s="14"/>
      <c r="F55" s="14"/>
      <c r="G55" s="14"/>
      <c r="H55" s="7" t="s">
        <v>64</v>
      </c>
      <c r="I55" s="7" t="s">
        <v>18</v>
      </c>
      <c r="J55" s="7" t="s">
        <v>16</v>
      </c>
      <c r="K55" s="21">
        <v>44622.0</v>
      </c>
      <c r="L55" s="21">
        <v>44806.0</v>
      </c>
      <c r="M55" s="22"/>
      <c r="N55" s="12">
        <v>8021.0</v>
      </c>
    </row>
    <row r="56" ht="15.0" customHeight="1">
      <c r="A56" s="7"/>
      <c r="B56" s="7" t="s">
        <v>14</v>
      </c>
      <c r="C56" s="7">
        <v>52.0</v>
      </c>
      <c r="D56" s="18">
        <v>470.0</v>
      </c>
      <c r="E56" s="7"/>
      <c r="F56" s="7"/>
      <c r="G56" s="7"/>
      <c r="H56" s="7" t="s">
        <v>15</v>
      </c>
      <c r="I56" s="7"/>
      <c r="J56" s="7" t="s">
        <v>16</v>
      </c>
      <c r="K56" s="15">
        <v>44326.0</v>
      </c>
      <c r="L56" s="15">
        <v>44690.0</v>
      </c>
      <c r="M56" s="7"/>
      <c r="N56" s="12">
        <v>8022.0</v>
      </c>
    </row>
    <row r="57" ht="15.0" customHeight="1">
      <c r="A57" s="7"/>
      <c r="B57" s="7" t="s">
        <v>14</v>
      </c>
      <c r="C57" s="7">
        <v>53.0</v>
      </c>
      <c r="D57" s="18">
        <v>480.0</v>
      </c>
      <c r="E57" s="7"/>
      <c r="F57" s="7"/>
      <c r="G57" s="7"/>
      <c r="H57" s="7" t="s">
        <v>15</v>
      </c>
      <c r="I57" s="7"/>
      <c r="J57" s="7" t="s">
        <v>16</v>
      </c>
      <c r="K57" s="15">
        <v>44760.0</v>
      </c>
      <c r="L57" s="15">
        <v>44943.0</v>
      </c>
      <c r="M57" s="7"/>
      <c r="N57" s="12">
        <v>8023.0</v>
      </c>
    </row>
    <row r="58" ht="15.0" customHeight="1">
      <c r="A58" s="7"/>
      <c r="B58" s="7" t="s">
        <v>14</v>
      </c>
      <c r="C58" s="7">
        <v>54.0</v>
      </c>
      <c r="D58" s="18">
        <v>490.0</v>
      </c>
      <c r="E58" s="14"/>
      <c r="F58" s="14"/>
      <c r="G58" s="14"/>
      <c r="H58" s="7" t="s">
        <v>24</v>
      </c>
      <c r="I58" s="14"/>
      <c r="J58" s="7" t="s">
        <v>25</v>
      </c>
      <c r="K58" s="15">
        <v>44503.0</v>
      </c>
      <c r="L58" s="15">
        <v>44867.0</v>
      </c>
      <c r="M58" s="16"/>
      <c r="N58" s="12">
        <v>8000.0</v>
      </c>
    </row>
    <row r="59" ht="15.0" customHeight="1">
      <c r="A59" s="7"/>
      <c r="B59" s="7" t="s">
        <v>14</v>
      </c>
      <c r="C59" s="7">
        <v>54.0</v>
      </c>
      <c r="D59" s="18">
        <v>490.0</v>
      </c>
      <c r="E59" s="7"/>
      <c r="F59" s="7"/>
      <c r="G59" s="7"/>
      <c r="H59" s="7" t="s">
        <v>15</v>
      </c>
      <c r="I59" s="7"/>
      <c r="J59" s="7" t="s">
        <v>16</v>
      </c>
      <c r="K59" s="15">
        <v>44722.0</v>
      </c>
      <c r="L59" s="15">
        <v>44904.0</v>
      </c>
      <c r="M59" s="7"/>
      <c r="N59" s="12">
        <v>8000.0</v>
      </c>
    </row>
    <row r="60" ht="15.0" customHeight="1">
      <c r="A60" s="7"/>
      <c r="B60" s="7" t="s">
        <v>14</v>
      </c>
      <c r="C60" s="7">
        <v>55.0</v>
      </c>
      <c r="D60" s="18">
        <v>500.0</v>
      </c>
      <c r="E60" s="14"/>
      <c r="F60" s="14"/>
      <c r="G60" s="14"/>
      <c r="H60" s="7" t="s">
        <v>65</v>
      </c>
      <c r="I60" s="14"/>
      <c r="J60" s="7" t="s">
        <v>25</v>
      </c>
      <c r="K60" s="15">
        <v>44525.0</v>
      </c>
      <c r="L60" s="15">
        <v>44676.0</v>
      </c>
      <c r="M60" s="16"/>
      <c r="N60" s="12">
        <v>8024.0</v>
      </c>
    </row>
    <row r="61" ht="15.0" customHeight="1">
      <c r="A61" s="7"/>
      <c r="B61" s="7" t="s">
        <v>14</v>
      </c>
      <c r="C61" s="7">
        <v>56.0</v>
      </c>
      <c r="D61" s="18">
        <v>510.0</v>
      </c>
      <c r="E61" s="14"/>
      <c r="F61" s="14"/>
      <c r="G61" s="14"/>
      <c r="H61" s="7" t="s">
        <v>66</v>
      </c>
      <c r="I61" s="14"/>
      <c r="J61" s="7" t="s">
        <v>16</v>
      </c>
      <c r="K61" s="15">
        <v>44722.0</v>
      </c>
      <c r="L61" s="15">
        <v>44904.0</v>
      </c>
      <c r="M61" s="16"/>
      <c r="N61" s="12">
        <v>8000.0</v>
      </c>
    </row>
    <row r="62" ht="15.0" customHeight="1">
      <c r="A62" s="7"/>
      <c r="B62" s="7" t="s">
        <v>14</v>
      </c>
      <c r="C62" s="7">
        <v>56.0</v>
      </c>
      <c r="D62" s="18">
        <v>510.0</v>
      </c>
      <c r="E62" s="14"/>
      <c r="F62" s="14"/>
      <c r="G62" s="14"/>
      <c r="H62" s="7" t="s">
        <v>67</v>
      </c>
      <c r="I62" s="14"/>
      <c r="J62" s="7" t="s">
        <v>16</v>
      </c>
      <c r="K62" s="15">
        <v>44504.0</v>
      </c>
      <c r="L62" s="15">
        <v>44685.0</v>
      </c>
      <c r="M62" s="16"/>
      <c r="N62" s="12">
        <v>8017.0</v>
      </c>
    </row>
    <row r="63" ht="15.0" customHeight="1">
      <c r="A63" s="7"/>
      <c r="B63" s="7" t="s">
        <v>14</v>
      </c>
      <c r="C63" s="7">
        <v>57.0</v>
      </c>
      <c r="D63" s="13">
        <v>520.0</v>
      </c>
      <c r="E63" s="14"/>
      <c r="F63" s="14"/>
      <c r="G63" s="14"/>
      <c r="H63" s="7" t="s">
        <v>33</v>
      </c>
      <c r="I63" s="14"/>
      <c r="J63" s="7" t="s">
        <v>16</v>
      </c>
      <c r="K63" s="15">
        <v>44462.0</v>
      </c>
      <c r="L63" s="15">
        <v>44561.0</v>
      </c>
      <c r="M63" s="16"/>
      <c r="N63" s="12">
        <v>8007.0</v>
      </c>
    </row>
    <row r="64" ht="15.0" customHeight="1">
      <c r="A64" s="7"/>
      <c r="B64" s="7" t="s">
        <v>14</v>
      </c>
      <c r="C64" s="7">
        <v>58.0</v>
      </c>
      <c r="D64" s="18">
        <v>530.0</v>
      </c>
      <c r="E64" s="14"/>
      <c r="F64" s="14"/>
      <c r="G64" s="14"/>
      <c r="H64" s="7" t="s">
        <v>68</v>
      </c>
      <c r="I64" s="7" t="s">
        <v>31</v>
      </c>
      <c r="J64" s="7" t="s">
        <v>25</v>
      </c>
      <c r="K64" s="15">
        <v>44663.0</v>
      </c>
      <c r="L64" s="15">
        <v>44846.0</v>
      </c>
      <c r="M64" s="16"/>
      <c r="N64" s="12">
        <v>8025.0</v>
      </c>
    </row>
    <row r="65" ht="15.0" customHeight="1">
      <c r="A65" s="7"/>
      <c r="B65" s="7" t="s">
        <v>14</v>
      </c>
      <c r="C65" s="7">
        <v>59.0</v>
      </c>
      <c r="D65" s="18">
        <v>540.0</v>
      </c>
      <c r="E65" s="14"/>
      <c r="F65" s="14"/>
      <c r="G65" s="14"/>
      <c r="H65" s="7" t="s">
        <v>69</v>
      </c>
      <c r="I65" s="14"/>
      <c r="J65" s="7" t="s">
        <v>16</v>
      </c>
      <c r="K65" s="15">
        <v>44531.0</v>
      </c>
      <c r="L65" s="15">
        <v>44592.0</v>
      </c>
      <c r="M65" s="16"/>
      <c r="N65" s="12">
        <v>8026.0</v>
      </c>
    </row>
    <row r="66" ht="15.0" customHeight="1">
      <c r="A66" s="7"/>
      <c r="B66" s="7" t="s">
        <v>14</v>
      </c>
      <c r="C66" s="7">
        <v>60.0</v>
      </c>
      <c r="D66" s="18">
        <v>550.0</v>
      </c>
      <c r="E66" s="7"/>
      <c r="F66" s="7"/>
      <c r="G66" s="7"/>
      <c r="H66" s="7" t="s">
        <v>15</v>
      </c>
      <c r="I66" s="7"/>
      <c r="J66" s="7" t="s">
        <v>16</v>
      </c>
      <c r="K66" s="15">
        <v>44747.0</v>
      </c>
      <c r="L66" s="15">
        <v>44930.0</v>
      </c>
      <c r="M66" s="7"/>
      <c r="N66" s="12">
        <v>8002.0</v>
      </c>
    </row>
    <row r="67" ht="15.0" customHeight="1">
      <c r="A67" s="7"/>
      <c r="B67" s="7" t="s">
        <v>14</v>
      </c>
      <c r="C67" s="7">
        <v>60.0</v>
      </c>
      <c r="D67" s="18">
        <v>550.0</v>
      </c>
      <c r="E67" s="7"/>
      <c r="F67" s="7"/>
      <c r="G67" s="7"/>
      <c r="H67" s="7" t="s">
        <v>70</v>
      </c>
      <c r="I67" s="7" t="s">
        <v>18</v>
      </c>
      <c r="J67" s="7" t="s">
        <v>25</v>
      </c>
      <c r="K67" s="15">
        <v>44594.0</v>
      </c>
      <c r="L67" s="15">
        <v>44774.0</v>
      </c>
      <c r="M67" s="16"/>
      <c r="N67" s="12">
        <v>8007.0</v>
      </c>
    </row>
    <row r="68" ht="15.0" customHeight="1">
      <c r="A68" s="7"/>
      <c r="B68" s="7" t="s">
        <v>14</v>
      </c>
      <c r="C68" s="7">
        <v>61.0</v>
      </c>
      <c r="D68" s="18">
        <v>560.0</v>
      </c>
      <c r="E68" s="7"/>
      <c r="F68" s="7"/>
      <c r="G68" s="7"/>
      <c r="H68" s="7" t="s">
        <v>71</v>
      </c>
      <c r="I68" s="7" t="s">
        <v>31</v>
      </c>
      <c r="J68" s="7" t="s">
        <v>16</v>
      </c>
      <c r="K68" s="15">
        <v>44655.0</v>
      </c>
      <c r="L68" s="15">
        <v>44833.0</v>
      </c>
      <c r="M68" s="16"/>
      <c r="N68" s="12">
        <v>8027.0</v>
      </c>
    </row>
    <row r="69" ht="15.0" customHeight="1">
      <c r="A69" s="7"/>
      <c r="B69" s="7" t="s">
        <v>14</v>
      </c>
      <c r="C69" s="7">
        <v>62.0</v>
      </c>
      <c r="D69" s="18">
        <v>570.0</v>
      </c>
      <c r="E69" s="14"/>
      <c r="F69" s="14"/>
      <c r="G69" s="14"/>
      <c r="H69" s="7" t="s">
        <v>72</v>
      </c>
      <c r="I69" s="7" t="s">
        <v>18</v>
      </c>
      <c r="J69" s="7" t="s">
        <v>16</v>
      </c>
      <c r="K69" s="15">
        <v>44599.0</v>
      </c>
      <c r="L69" s="15">
        <v>44749.0</v>
      </c>
      <c r="M69" s="16"/>
      <c r="N69" s="12">
        <v>8014.0</v>
      </c>
    </row>
    <row r="70" ht="15.0" customHeight="1">
      <c r="A70" s="7"/>
      <c r="B70" s="7" t="s">
        <v>14</v>
      </c>
      <c r="C70" s="7">
        <v>63.0</v>
      </c>
      <c r="D70" s="18">
        <v>580.0</v>
      </c>
      <c r="E70" s="14"/>
      <c r="F70" s="14"/>
      <c r="G70" s="14"/>
      <c r="H70" s="7" t="s">
        <v>73</v>
      </c>
      <c r="I70" s="14" t="s">
        <v>18</v>
      </c>
      <c r="J70" s="7" t="s">
        <v>16</v>
      </c>
      <c r="K70" s="15">
        <v>44427.0</v>
      </c>
      <c r="L70" s="15">
        <v>44791.0</v>
      </c>
      <c r="M70" s="16"/>
      <c r="N70" s="12">
        <v>8002.0</v>
      </c>
    </row>
    <row r="71" ht="15.0" customHeight="1">
      <c r="A71" s="7"/>
      <c r="B71" s="7" t="s">
        <v>14</v>
      </c>
      <c r="C71" s="7">
        <v>64.0</v>
      </c>
      <c r="D71" s="18">
        <v>590.0</v>
      </c>
      <c r="E71" s="14"/>
      <c r="F71" s="14"/>
      <c r="G71" s="14"/>
      <c r="H71" s="7" t="s">
        <v>74</v>
      </c>
      <c r="I71" s="7" t="s">
        <v>18</v>
      </c>
      <c r="J71" s="7" t="s">
        <v>25</v>
      </c>
      <c r="K71" s="15">
        <v>44734.0</v>
      </c>
      <c r="L71" s="15">
        <v>45464.0</v>
      </c>
      <c r="M71" s="16"/>
      <c r="N71" s="12">
        <v>8028.0</v>
      </c>
    </row>
    <row r="72" ht="15.0" customHeight="1">
      <c r="A72" s="7"/>
      <c r="B72" s="7" t="s">
        <v>14</v>
      </c>
      <c r="C72" s="7">
        <v>65.0</v>
      </c>
      <c r="D72" s="18">
        <v>600.0</v>
      </c>
      <c r="E72" s="14"/>
      <c r="F72" s="14"/>
      <c r="G72" s="14"/>
      <c r="H72" s="7" t="s">
        <v>33</v>
      </c>
      <c r="I72" s="7" t="s">
        <v>18</v>
      </c>
      <c r="J72" s="7" t="s">
        <v>16</v>
      </c>
      <c r="K72" s="21">
        <v>44601.0</v>
      </c>
      <c r="L72" s="21">
        <v>44723.0</v>
      </c>
      <c r="M72" s="22"/>
      <c r="N72" s="12">
        <v>8001.0</v>
      </c>
    </row>
    <row r="73" ht="15.0" customHeight="1">
      <c r="A73" s="7"/>
      <c r="B73" s="7" t="s">
        <v>14</v>
      </c>
      <c r="C73" s="7">
        <v>66.0</v>
      </c>
      <c r="D73" s="18">
        <v>610.0</v>
      </c>
      <c r="E73" s="7"/>
      <c r="F73" s="7"/>
      <c r="G73" s="7"/>
      <c r="H73" s="7" t="s">
        <v>75</v>
      </c>
      <c r="I73" s="7" t="s">
        <v>18</v>
      </c>
      <c r="J73" s="7" t="s">
        <v>16</v>
      </c>
      <c r="K73" s="15">
        <v>44242.0</v>
      </c>
      <c r="L73" s="15">
        <v>44723.0</v>
      </c>
      <c r="M73" s="7"/>
      <c r="N73" s="12">
        <v>8029.0</v>
      </c>
    </row>
    <row r="74" ht="15.0" customHeight="1">
      <c r="A74" s="7"/>
      <c r="B74" s="7" t="s">
        <v>14</v>
      </c>
      <c r="C74" s="7">
        <v>67.0</v>
      </c>
      <c r="D74" s="18">
        <v>620.0</v>
      </c>
      <c r="E74" s="14"/>
      <c r="F74" s="14"/>
      <c r="G74" s="14"/>
      <c r="H74" s="7" t="s">
        <v>76</v>
      </c>
      <c r="I74" s="7" t="s">
        <v>18</v>
      </c>
      <c r="J74" s="7" t="s">
        <v>25</v>
      </c>
      <c r="K74" s="15">
        <v>44687.0</v>
      </c>
      <c r="L74" s="15">
        <v>44871.0</v>
      </c>
      <c r="M74" s="16"/>
      <c r="N74" s="12">
        <v>8030.0</v>
      </c>
    </row>
    <row r="75" ht="15.0" customHeight="1">
      <c r="A75" s="7"/>
      <c r="B75" s="7" t="s">
        <v>14</v>
      </c>
      <c r="C75" s="7">
        <v>68.0</v>
      </c>
      <c r="D75" s="18">
        <v>630.0</v>
      </c>
      <c r="E75" s="14"/>
      <c r="F75" s="14"/>
      <c r="G75" s="14"/>
      <c r="H75" s="7" t="s">
        <v>77</v>
      </c>
      <c r="I75" s="7" t="s">
        <v>31</v>
      </c>
      <c r="J75" s="7" t="s">
        <v>16</v>
      </c>
      <c r="K75" s="21">
        <v>44683.0</v>
      </c>
      <c r="L75" s="21">
        <v>44946.0</v>
      </c>
      <c r="M75" s="22"/>
      <c r="N75" s="12">
        <v>8029.0</v>
      </c>
    </row>
    <row r="76" ht="15.0" customHeight="1">
      <c r="A76" s="7"/>
      <c r="B76" s="7" t="s">
        <v>14</v>
      </c>
      <c r="C76" s="7">
        <v>69.0</v>
      </c>
      <c r="D76" s="18">
        <v>640.0</v>
      </c>
      <c r="E76" s="14"/>
      <c r="F76" s="14"/>
      <c r="G76" s="14"/>
      <c r="H76" s="7" t="s">
        <v>78</v>
      </c>
      <c r="I76" s="7" t="s">
        <v>18</v>
      </c>
      <c r="J76" s="7" t="s">
        <v>25</v>
      </c>
      <c r="K76" s="15">
        <v>44607.0</v>
      </c>
      <c r="L76" s="15">
        <v>45336.0</v>
      </c>
      <c r="M76" s="16"/>
      <c r="N76" s="12">
        <v>8031.0</v>
      </c>
    </row>
    <row r="77" ht="15.0" customHeight="1">
      <c r="A77" s="7"/>
      <c r="B77" s="7" t="s">
        <v>14</v>
      </c>
      <c r="C77" s="7">
        <v>70.0</v>
      </c>
      <c r="D77" s="18">
        <v>650.0</v>
      </c>
      <c r="E77" s="14"/>
      <c r="F77" s="14"/>
      <c r="G77" s="14"/>
      <c r="H77" s="7" t="s">
        <v>79</v>
      </c>
      <c r="I77" s="7" t="s">
        <v>18</v>
      </c>
      <c r="J77" s="7" t="s">
        <v>16</v>
      </c>
      <c r="K77" s="21">
        <v>44642.0</v>
      </c>
      <c r="L77" s="21">
        <v>44826.0</v>
      </c>
      <c r="M77" s="22"/>
      <c r="N77" s="12">
        <v>8014.0</v>
      </c>
    </row>
    <row r="78" ht="15.0" customHeight="1">
      <c r="A78" s="7"/>
      <c r="B78" s="7" t="s">
        <v>14</v>
      </c>
      <c r="C78" s="7">
        <v>71.0</v>
      </c>
      <c r="D78" s="18">
        <v>660.0</v>
      </c>
      <c r="E78" s="14"/>
      <c r="F78" s="14"/>
      <c r="G78" s="14"/>
      <c r="H78" s="7" t="s">
        <v>80</v>
      </c>
      <c r="I78" s="7" t="s">
        <v>31</v>
      </c>
      <c r="J78" s="7" t="s">
        <v>25</v>
      </c>
      <c r="K78" s="15">
        <v>44652.0</v>
      </c>
      <c r="L78" s="15">
        <v>44994.0</v>
      </c>
      <c r="M78" s="16"/>
      <c r="N78" s="12">
        <v>8007.0</v>
      </c>
    </row>
    <row r="79" ht="15.0" customHeight="1">
      <c r="A79" s="7"/>
      <c r="B79" s="7" t="s">
        <v>14</v>
      </c>
      <c r="C79" s="7">
        <v>72.0</v>
      </c>
      <c r="D79" s="18">
        <v>670.0</v>
      </c>
      <c r="E79" s="14"/>
      <c r="F79" s="14"/>
      <c r="G79" s="14"/>
      <c r="H79" s="7" t="s">
        <v>81</v>
      </c>
      <c r="I79" s="7" t="s">
        <v>18</v>
      </c>
      <c r="J79" s="7" t="s">
        <v>16</v>
      </c>
      <c r="K79" s="15">
        <v>44719.0</v>
      </c>
      <c r="L79" s="15">
        <v>45083.0</v>
      </c>
      <c r="M79" s="16"/>
      <c r="N79" s="12">
        <v>8010.0</v>
      </c>
    </row>
    <row r="80" ht="15.0" customHeight="1">
      <c r="A80" s="7"/>
      <c r="B80" s="7" t="s">
        <v>14</v>
      </c>
      <c r="C80" s="7">
        <v>73.0</v>
      </c>
      <c r="D80" s="18">
        <v>680.0</v>
      </c>
      <c r="E80" s="7"/>
      <c r="F80" s="7"/>
      <c r="G80" s="7"/>
      <c r="H80" s="7" t="s">
        <v>82</v>
      </c>
      <c r="I80" s="7" t="s">
        <v>18</v>
      </c>
      <c r="J80" s="7" t="s">
        <v>16</v>
      </c>
      <c r="K80" s="15">
        <v>44503.0</v>
      </c>
      <c r="L80" s="15">
        <v>44684.0</v>
      </c>
      <c r="M80" s="7"/>
      <c r="N80" s="12">
        <v>8018.0</v>
      </c>
    </row>
    <row r="81" ht="15.0" customHeight="1">
      <c r="A81" s="7"/>
      <c r="B81" s="7" t="s">
        <v>14</v>
      </c>
      <c r="C81" s="7">
        <v>74.0</v>
      </c>
      <c r="D81" s="18">
        <v>690.0</v>
      </c>
      <c r="E81" s="14"/>
      <c r="F81" s="14"/>
      <c r="G81" s="14"/>
      <c r="H81" s="7" t="s">
        <v>24</v>
      </c>
      <c r="I81" s="7" t="s">
        <v>31</v>
      </c>
      <c r="J81" s="7" t="s">
        <v>16</v>
      </c>
      <c r="K81" s="15">
        <v>44599.0</v>
      </c>
      <c r="L81" s="15">
        <v>44780.0</v>
      </c>
      <c r="M81" s="16"/>
      <c r="N81" s="12">
        <v>8000.0</v>
      </c>
    </row>
    <row r="82" ht="15.0" customHeight="1">
      <c r="A82" s="7"/>
      <c r="B82" s="7" t="s">
        <v>14</v>
      </c>
      <c r="C82" s="7">
        <v>75.0</v>
      </c>
      <c r="D82" s="18">
        <v>700.0</v>
      </c>
      <c r="E82" s="14"/>
      <c r="F82" s="14"/>
      <c r="G82" s="14"/>
      <c r="H82" s="7" t="s">
        <v>24</v>
      </c>
      <c r="I82" s="14"/>
      <c r="J82" s="7" t="s">
        <v>25</v>
      </c>
      <c r="K82" s="15">
        <v>44508.0</v>
      </c>
      <c r="L82" s="15">
        <v>44872.0</v>
      </c>
      <c r="M82" s="16"/>
      <c r="N82" s="12">
        <v>8032.0</v>
      </c>
    </row>
    <row r="83" ht="15.0" customHeight="1">
      <c r="A83" s="7"/>
      <c r="B83" s="7" t="s">
        <v>14</v>
      </c>
      <c r="C83" s="7">
        <v>76.0</v>
      </c>
      <c r="D83" s="18">
        <v>710.0</v>
      </c>
      <c r="E83" s="14"/>
      <c r="F83" s="14"/>
      <c r="G83" s="14"/>
      <c r="H83" s="7" t="s">
        <v>83</v>
      </c>
      <c r="I83" s="7" t="s">
        <v>18</v>
      </c>
      <c r="J83" s="7" t="s">
        <v>25</v>
      </c>
      <c r="K83" s="15">
        <v>44565.0</v>
      </c>
      <c r="L83" s="15">
        <v>44930.0</v>
      </c>
      <c r="M83" s="16"/>
      <c r="N83" s="12">
        <v>8033.0</v>
      </c>
    </row>
    <row r="84" ht="15.0" customHeight="1">
      <c r="A84" s="7"/>
      <c r="B84" s="7" t="s">
        <v>14</v>
      </c>
      <c r="C84" s="7">
        <v>77.0</v>
      </c>
      <c r="D84" s="18">
        <v>720.0</v>
      </c>
      <c r="E84" s="14"/>
      <c r="F84" s="14"/>
      <c r="G84" s="14"/>
      <c r="H84" s="7" t="s">
        <v>84</v>
      </c>
      <c r="I84" s="7" t="s">
        <v>18</v>
      </c>
      <c r="J84" s="7" t="s">
        <v>16</v>
      </c>
      <c r="K84" s="15">
        <v>44593.0</v>
      </c>
      <c r="L84" s="15">
        <v>44773.0</v>
      </c>
      <c r="M84" s="16"/>
      <c r="N84" s="12">
        <v>8001.0</v>
      </c>
    </row>
    <row r="85" ht="15.0" customHeight="1">
      <c r="A85" s="7"/>
      <c r="B85" s="7" t="s">
        <v>14</v>
      </c>
      <c r="C85" s="7">
        <v>78.0</v>
      </c>
      <c r="D85" s="18">
        <v>730.0</v>
      </c>
      <c r="E85" s="14"/>
      <c r="F85" s="14"/>
      <c r="G85" s="14"/>
      <c r="H85" s="7" t="s">
        <v>85</v>
      </c>
      <c r="I85" s="7" t="s">
        <v>31</v>
      </c>
      <c r="J85" s="7" t="s">
        <v>16</v>
      </c>
      <c r="K85" s="15">
        <v>44613.0</v>
      </c>
      <c r="L85" s="15">
        <v>44794.0</v>
      </c>
      <c r="M85" s="16"/>
      <c r="N85" s="12">
        <v>8014.0</v>
      </c>
    </row>
    <row r="86" ht="15.0" customHeight="1">
      <c r="A86" s="7"/>
      <c r="B86" s="7" t="s">
        <v>14</v>
      </c>
      <c r="C86" s="7">
        <v>79.0</v>
      </c>
      <c r="D86" s="18">
        <v>740.0</v>
      </c>
      <c r="E86" s="14"/>
      <c r="F86" s="14"/>
      <c r="G86" s="14"/>
      <c r="H86" s="7" t="s">
        <v>86</v>
      </c>
      <c r="I86" s="14"/>
      <c r="J86" s="7" t="s">
        <v>16</v>
      </c>
      <c r="K86" s="15">
        <v>44410.0</v>
      </c>
      <c r="L86" s="15">
        <v>44593.0</v>
      </c>
      <c r="M86" s="16"/>
      <c r="N86" s="12">
        <v>8007.0</v>
      </c>
    </row>
    <row r="87" ht="15.0" customHeight="1">
      <c r="A87" s="7"/>
      <c r="B87" s="7" t="s">
        <v>14</v>
      </c>
      <c r="C87" s="7">
        <v>80.0</v>
      </c>
      <c r="D87" s="18">
        <v>750.0</v>
      </c>
      <c r="E87" s="14"/>
      <c r="F87" s="14"/>
      <c r="G87" s="14"/>
      <c r="H87" s="7" t="s">
        <v>87</v>
      </c>
      <c r="I87" s="14"/>
      <c r="J87" s="7" t="s">
        <v>25</v>
      </c>
      <c r="K87" s="15">
        <v>44503.0</v>
      </c>
      <c r="L87" s="15">
        <v>44867.0</v>
      </c>
      <c r="M87" s="16"/>
      <c r="N87" s="12">
        <v>8010.0</v>
      </c>
    </row>
    <row r="88" ht="15.0" customHeight="1">
      <c r="A88" s="7"/>
      <c r="B88" s="7" t="s">
        <v>14</v>
      </c>
      <c r="C88" s="7">
        <v>81.0</v>
      </c>
      <c r="D88" s="18">
        <v>760.0</v>
      </c>
      <c r="E88" s="14"/>
      <c r="F88" s="14"/>
      <c r="G88" s="14"/>
      <c r="H88" s="7" t="s">
        <v>88</v>
      </c>
      <c r="I88" s="14"/>
      <c r="J88" s="7" t="s">
        <v>16</v>
      </c>
      <c r="K88" s="15">
        <v>44483.0</v>
      </c>
      <c r="L88" s="15">
        <v>44663.0</v>
      </c>
      <c r="M88" s="16"/>
      <c r="N88" s="12">
        <v>8001.0</v>
      </c>
    </row>
    <row r="89" ht="15.0" customHeight="1">
      <c r="A89" s="7"/>
      <c r="B89" s="7" t="s">
        <v>14</v>
      </c>
      <c r="C89" s="7">
        <v>82.0</v>
      </c>
      <c r="D89" s="18">
        <v>770.0</v>
      </c>
      <c r="E89" s="14"/>
      <c r="F89" s="14"/>
      <c r="G89" s="14"/>
      <c r="H89" s="7" t="s">
        <v>89</v>
      </c>
      <c r="I89" s="7" t="s">
        <v>18</v>
      </c>
      <c r="J89" s="7" t="s">
        <v>25</v>
      </c>
      <c r="K89" s="15">
        <v>44652.0</v>
      </c>
      <c r="L89" s="15">
        <v>44865.0</v>
      </c>
      <c r="M89" s="16"/>
      <c r="N89" s="12">
        <v>8034.0</v>
      </c>
    </row>
    <row r="90" ht="15.0" customHeight="1">
      <c r="A90" s="7"/>
      <c r="B90" s="7" t="s">
        <v>14</v>
      </c>
      <c r="C90" s="7">
        <v>83.0</v>
      </c>
      <c r="D90" s="18">
        <v>780.0</v>
      </c>
      <c r="E90" s="14"/>
      <c r="F90" s="14"/>
      <c r="G90" s="14"/>
      <c r="H90" s="7" t="s">
        <v>90</v>
      </c>
      <c r="I90" s="7" t="s">
        <v>31</v>
      </c>
      <c r="J90" s="7" t="s">
        <v>16</v>
      </c>
      <c r="K90" s="15">
        <v>44713.0</v>
      </c>
      <c r="L90" s="15">
        <v>45077.0</v>
      </c>
      <c r="M90" s="16"/>
      <c r="N90" s="12">
        <v>8008.0</v>
      </c>
    </row>
    <row r="91" ht="15.0" customHeight="1">
      <c r="A91" s="7"/>
      <c r="B91" s="7" t="s">
        <v>14</v>
      </c>
      <c r="C91" s="7">
        <v>84.0</v>
      </c>
      <c r="D91" s="18">
        <v>790.0</v>
      </c>
      <c r="E91" s="7"/>
      <c r="F91" s="7"/>
      <c r="G91" s="7"/>
      <c r="H91" s="7" t="s">
        <v>91</v>
      </c>
      <c r="I91" s="7" t="s">
        <v>31</v>
      </c>
      <c r="J91" s="7" t="s">
        <v>16</v>
      </c>
      <c r="K91" s="15">
        <v>44378.0</v>
      </c>
      <c r="L91" s="15">
        <v>44742.0</v>
      </c>
      <c r="M91" s="7"/>
      <c r="N91" s="12">
        <v>8017.0</v>
      </c>
    </row>
    <row r="92" ht="15.0" customHeight="1">
      <c r="A92" s="7"/>
      <c r="B92" s="7" t="s">
        <v>14</v>
      </c>
      <c r="C92" s="7">
        <v>84.0</v>
      </c>
      <c r="D92" s="18">
        <v>790.0</v>
      </c>
      <c r="E92" s="14"/>
      <c r="F92" s="14"/>
      <c r="G92" s="14"/>
      <c r="H92" s="7" t="s">
        <v>92</v>
      </c>
      <c r="I92" s="14"/>
      <c r="J92" s="7" t="s">
        <v>25</v>
      </c>
      <c r="K92" s="15">
        <v>44459.0</v>
      </c>
      <c r="L92" s="15">
        <v>44639.0</v>
      </c>
      <c r="M92" s="16"/>
      <c r="N92" s="12">
        <v>8017.0</v>
      </c>
    </row>
    <row r="93" ht="15.0" customHeight="1">
      <c r="A93" s="7"/>
      <c r="B93" s="7" t="s">
        <v>14</v>
      </c>
      <c r="C93" s="7">
        <v>86.0</v>
      </c>
      <c r="D93" s="18">
        <v>800.0</v>
      </c>
      <c r="E93" s="14"/>
      <c r="F93" s="14"/>
      <c r="G93" s="14"/>
      <c r="H93" s="7" t="s">
        <v>93</v>
      </c>
      <c r="I93" s="14"/>
      <c r="J93" s="7" t="s">
        <v>25</v>
      </c>
      <c r="K93" s="15">
        <v>44531.0</v>
      </c>
      <c r="L93" s="15">
        <v>44713.0</v>
      </c>
      <c r="M93" s="16"/>
      <c r="N93" s="12">
        <v>8035.0</v>
      </c>
    </row>
    <row r="94" ht="15.0" customHeight="1">
      <c r="A94" s="7"/>
      <c r="B94" s="7" t="s">
        <v>14</v>
      </c>
      <c r="C94" s="7">
        <v>87.0</v>
      </c>
      <c r="D94" s="18">
        <v>810.0</v>
      </c>
      <c r="E94" s="14"/>
      <c r="F94" s="14"/>
      <c r="G94" s="14"/>
      <c r="H94" s="7" t="s">
        <v>94</v>
      </c>
      <c r="I94" s="14"/>
      <c r="J94" s="7" t="s">
        <v>16</v>
      </c>
      <c r="K94" s="15">
        <v>44391.0</v>
      </c>
      <c r="L94" s="15">
        <v>44606.0</v>
      </c>
      <c r="M94" s="16"/>
      <c r="N94" s="12">
        <v>8017.0</v>
      </c>
    </row>
    <row r="95" ht="15.0" customHeight="1">
      <c r="A95" s="7"/>
      <c r="B95" s="7" t="s">
        <v>14</v>
      </c>
      <c r="C95" s="7">
        <v>88.0</v>
      </c>
      <c r="D95" s="18">
        <v>820.0</v>
      </c>
      <c r="E95" s="14"/>
      <c r="F95" s="14"/>
      <c r="G95" s="14"/>
      <c r="H95" s="7" t="s">
        <v>81</v>
      </c>
      <c r="I95" s="14"/>
      <c r="J95" s="7" t="s">
        <v>16</v>
      </c>
      <c r="K95" s="15">
        <v>44396.0</v>
      </c>
      <c r="L95" s="15">
        <v>44760.0</v>
      </c>
      <c r="M95" s="16"/>
      <c r="N95" s="12">
        <v>8036.0</v>
      </c>
    </row>
    <row r="96" ht="15.0" customHeight="1">
      <c r="A96" s="7"/>
      <c r="B96" s="7" t="s">
        <v>14</v>
      </c>
      <c r="C96" s="7">
        <v>89.0</v>
      </c>
      <c r="D96" s="18">
        <v>830.0</v>
      </c>
      <c r="E96" s="14"/>
      <c r="F96" s="14"/>
      <c r="G96" s="14"/>
      <c r="H96" s="7" t="s">
        <v>95</v>
      </c>
      <c r="I96" s="7" t="s">
        <v>31</v>
      </c>
      <c r="J96" s="7" t="s">
        <v>16</v>
      </c>
      <c r="K96" s="15">
        <v>44599.0</v>
      </c>
      <c r="L96" s="15">
        <v>45328.0</v>
      </c>
      <c r="M96" s="16"/>
      <c r="N96" s="12">
        <v>8000.0</v>
      </c>
    </row>
    <row r="97" ht="15.0" customHeight="1">
      <c r="A97" s="7"/>
      <c r="B97" s="7" t="s">
        <v>14</v>
      </c>
      <c r="C97" s="7">
        <v>90.0</v>
      </c>
      <c r="D97" s="18">
        <v>840.0</v>
      </c>
      <c r="E97" s="14"/>
      <c r="F97" s="14"/>
      <c r="G97" s="14"/>
      <c r="H97" s="7" t="s">
        <v>96</v>
      </c>
      <c r="I97" s="7" t="s">
        <v>31</v>
      </c>
      <c r="J97" s="7" t="s">
        <v>16</v>
      </c>
      <c r="K97" s="15">
        <v>44592.0</v>
      </c>
      <c r="L97" s="15">
        <v>44773.0</v>
      </c>
      <c r="M97" s="16"/>
      <c r="N97" s="12">
        <v>8022.0</v>
      </c>
    </row>
    <row r="98" ht="15.0" customHeight="1">
      <c r="A98" s="7"/>
      <c r="B98" s="7" t="s">
        <v>14</v>
      </c>
      <c r="C98" s="7">
        <v>90.0</v>
      </c>
      <c r="D98" s="18">
        <v>840.0</v>
      </c>
      <c r="E98" s="14"/>
      <c r="F98" s="14"/>
      <c r="G98" s="14"/>
      <c r="H98" s="7" t="s">
        <v>97</v>
      </c>
      <c r="I98" s="14"/>
      <c r="J98" s="7" t="s">
        <v>16</v>
      </c>
      <c r="K98" s="15">
        <v>44592.0</v>
      </c>
      <c r="L98" s="15">
        <v>44773.0</v>
      </c>
      <c r="M98" s="16"/>
      <c r="N98" s="12">
        <v>8022.0</v>
      </c>
    </row>
    <row r="99" ht="15.0" customHeight="1">
      <c r="A99" s="7"/>
      <c r="B99" s="7" t="s">
        <v>14</v>
      </c>
      <c r="C99" s="7">
        <v>91.0</v>
      </c>
      <c r="D99" s="18">
        <v>850.0</v>
      </c>
      <c r="E99" s="14"/>
      <c r="F99" s="14"/>
      <c r="G99" s="14"/>
      <c r="H99" s="7" t="s">
        <v>58</v>
      </c>
      <c r="I99" s="14"/>
      <c r="J99" s="7" t="s">
        <v>16</v>
      </c>
      <c r="K99" s="15">
        <v>44378.0</v>
      </c>
      <c r="L99" s="15">
        <v>44561.0</v>
      </c>
      <c r="M99" s="16"/>
      <c r="N99" s="12">
        <v>8001.0</v>
      </c>
    </row>
    <row r="100" ht="15.0" customHeight="1">
      <c r="A100" s="7"/>
      <c r="B100" s="7" t="s">
        <v>14</v>
      </c>
      <c r="C100" s="7">
        <v>92.0</v>
      </c>
      <c r="D100" s="18">
        <v>860.0</v>
      </c>
      <c r="E100" s="14"/>
      <c r="F100" s="14"/>
      <c r="G100" s="14"/>
      <c r="H100" s="7" t="s">
        <v>98</v>
      </c>
      <c r="I100" s="14"/>
      <c r="J100" s="7" t="s">
        <v>25</v>
      </c>
      <c r="K100" s="15">
        <v>44487.0</v>
      </c>
      <c r="L100" s="15">
        <v>45216.0</v>
      </c>
      <c r="M100" s="16"/>
      <c r="N100" s="23">
        <v>8015.0</v>
      </c>
    </row>
    <row r="101" ht="15.0" customHeight="1">
      <c r="A101" s="7"/>
      <c r="B101" s="7" t="s">
        <v>14</v>
      </c>
      <c r="C101" s="7">
        <v>93.0</v>
      </c>
      <c r="D101" s="18">
        <v>870.0</v>
      </c>
      <c r="E101" s="14"/>
      <c r="F101" s="14"/>
      <c r="G101" s="14"/>
      <c r="H101" s="7" t="s">
        <v>99</v>
      </c>
      <c r="I101" s="14"/>
      <c r="J101" s="7" t="s">
        <v>16</v>
      </c>
      <c r="K101" s="15">
        <v>44494.0</v>
      </c>
      <c r="L101" s="15">
        <v>44670.0</v>
      </c>
      <c r="M101" s="16"/>
      <c r="N101" s="12">
        <v>8008.0</v>
      </c>
    </row>
    <row r="102" ht="15.0" customHeight="1">
      <c r="A102" s="7"/>
      <c r="B102" s="7" t="s">
        <v>14</v>
      </c>
      <c r="C102" s="7">
        <v>93.0</v>
      </c>
      <c r="D102" s="18">
        <v>870.0</v>
      </c>
      <c r="E102" s="7"/>
      <c r="F102" s="7"/>
      <c r="G102" s="7"/>
      <c r="H102" s="7" t="s">
        <v>100</v>
      </c>
      <c r="I102" s="7" t="s">
        <v>18</v>
      </c>
      <c r="J102" s="7" t="s">
        <v>16</v>
      </c>
      <c r="K102" s="15">
        <v>44671.0</v>
      </c>
      <c r="L102" s="15">
        <v>44853.0</v>
      </c>
      <c r="M102" s="16"/>
      <c r="N102" s="12">
        <v>8008.0</v>
      </c>
    </row>
    <row r="103" ht="15.0" customHeight="1">
      <c r="A103" s="7"/>
      <c r="B103" s="7" t="s">
        <v>14</v>
      </c>
      <c r="C103" s="7">
        <v>94.0</v>
      </c>
      <c r="D103" s="18">
        <v>880.0</v>
      </c>
      <c r="E103" s="7"/>
      <c r="F103" s="7"/>
      <c r="G103" s="7"/>
      <c r="H103" s="7" t="s">
        <v>15</v>
      </c>
      <c r="I103" s="7"/>
      <c r="J103" s="7" t="s">
        <v>16</v>
      </c>
      <c r="K103" s="15">
        <v>44755.0</v>
      </c>
      <c r="L103" s="15">
        <v>44939.0</v>
      </c>
      <c r="M103" s="7"/>
      <c r="N103" s="12">
        <v>8037.0</v>
      </c>
    </row>
    <row r="104" ht="15.0" customHeight="1">
      <c r="A104" s="7"/>
      <c r="B104" s="7" t="s">
        <v>14</v>
      </c>
      <c r="C104" s="7">
        <v>95.0</v>
      </c>
      <c r="D104" s="18">
        <v>890.0</v>
      </c>
      <c r="E104" s="14"/>
      <c r="F104" s="14"/>
      <c r="G104" s="14"/>
      <c r="H104" s="7" t="s">
        <v>101</v>
      </c>
      <c r="I104" s="7" t="s">
        <v>18</v>
      </c>
      <c r="J104" s="7" t="s">
        <v>25</v>
      </c>
      <c r="K104" s="21">
        <v>44669.0</v>
      </c>
      <c r="L104" s="21">
        <v>45033.0</v>
      </c>
      <c r="M104" s="22"/>
      <c r="N104" s="12">
        <v>8034.0</v>
      </c>
    </row>
    <row r="105" ht="15.0" customHeight="1">
      <c r="A105" s="7"/>
      <c r="B105" s="7" t="s">
        <v>14</v>
      </c>
      <c r="C105" s="7">
        <v>96.0</v>
      </c>
      <c r="D105" s="18">
        <v>900.0</v>
      </c>
      <c r="E105" s="14"/>
      <c r="F105" s="14"/>
      <c r="G105" s="14"/>
      <c r="H105" s="7" t="s">
        <v>102</v>
      </c>
      <c r="I105" s="7" t="s">
        <v>18</v>
      </c>
      <c r="J105" s="7" t="s">
        <v>16</v>
      </c>
      <c r="K105" s="15">
        <v>44564.0</v>
      </c>
      <c r="L105" s="15">
        <v>44776.0</v>
      </c>
      <c r="M105" s="16"/>
      <c r="N105" s="14">
        <v>8003.0</v>
      </c>
    </row>
    <row r="106" ht="15.0" customHeight="1">
      <c r="A106" s="7"/>
      <c r="B106" s="7" t="s">
        <v>14</v>
      </c>
      <c r="C106" s="7">
        <v>97.0</v>
      </c>
      <c r="D106" s="18">
        <v>910.0</v>
      </c>
      <c r="E106" s="14"/>
      <c r="F106" s="14"/>
      <c r="G106" s="14"/>
      <c r="H106" s="7" t="s">
        <v>103</v>
      </c>
      <c r="I106" s="14"/>
      <c r="J106" s="7" t="s">
        <v>16</v>
      </c>
      <c r="K106" s="15">
        <v>44411.0</v>
      </c>
      <c r="L106" s="15">
        <v>44595.0</v>
      </c>
      <c r="M106" s="16"/>
      <c r="N106" s="12">
        <v>8038.0</v>
      </c>
    </row>
    <row r="107" ht="15.0" customHeight="1">
      <c r="A107" s="7"/>
      <c r="B107" s="7" t="s">
        <v>14</v>
      </c>
      <c r="C107" s="7">
        <v>98.0</v>
      </c>
      <c r="D107" s="18">
        <v>920.0</v>
      </c>
      <c r="E107" s="14"/>
      <c r="F107" s="14"/>
      <c r="G107" s="14"/>
      <c r="H107" s="7" t="s">
        <v>104</v>
      </c>
      <c r="I107" s="14"/>
      <c r="J107" s="7" t="s">
        <v>16</v>
      </c>
      <c r="K107" s="15">
        <v>44523.0</v>
      </c>
      <c r="L107" s="15">
        <v>44704.0</v>
      </c>
      <c r="M107" s="16"/>
      <c r="N107" s="12">
        <v>8007.0</v>
      </c>
    </row>
    <row r="108" ht="15.0" customHeight="1">
      <c r="A108" s="7"/>
      <c r="B108" s="7" t="s">
        <v>14</v>
      </c>
      <c r="C108" s="7">
        <v>99.0</v>
      </c>
      <c r="D108" s="18">
        <v>930.0</v>
      </c>
      <c r="E108" s="14"/>
      <c r="F108" s="14"/>
      <c r="G108" s="14"/>
      <c r="H108" s="7" t="s">
        <v>105</v>
      </c>
      <c r="I108" s="14"/>
      <c r="J108" s="7" t="s">
        <v>16</v>
      </c>
      <c r="K108" s="15">
        <v>44431.0</v>
      </c>
      <c r="L108" s="15">
        <v>44614.0</v>
      </c>
      <c r="M108" s="16"/>
      <c r="N108" s="12">
        <v>8029.0</v>
      </c>
    </row>
    <row r="109" ht="15.0" customHeight="1">
      <c r="A109" s="7"/>
      <c r="B109" s="7" t="s">
        <v>14</v>
      </c>
      <c r="C109" s="7">
        <v>100.0</v>
      </c>
      <c r="D109" s="18">
        <v>940.0</v>
      </c>
      <c r="E109" s="14"/>
      <c r="F109" s="14"/>
      <c r="G109" s="14"/>
      <c r="H109" s="7" t="s">
        <v>42</v>
      </c>
      <c r="I109" s="7" t="s">
        <v>18</v>
      </c>
      <c r="J109" s="7" t="s">
        <v>25</v>
      </c>
      <c r="K109" s="15">
        <v>44593.0</v>
      </c>
      <c r="L109" s="15">
        <v>44773.0</v>
      </c>
      <c r="M109" s="16"/>
      <c r="N109" s="12">
        <v>8017.0</v>
      </c>
    </row>
    <row r="110" ht="15.0" customHeight="1">
      <c r="A110" s="7"/>
      <c r="B110" s="7" t="s">
        <v>14</v>
      </c>
      <c r="C110" s="7">
        <v>101.0</v>
      </c>
      <c r="D110" s="18">
        <v>950.0</v>
      </c>
      <c r="E110" s="7"/>
      <c r="F110" s="7"/>
      <c r="G110" s="7"/>
      <c r="H110" s="7" t="s">
        <v>27</v>
      </c>
      <c r="I110" s="7" t="s">
        <v>18</v>
      </c>
      <c r="J110" s="7" t="s">
        <v>16</v>
      </c>
      <c r="K110" s="15">
        <v>44627.0</v>
      </c>
      <c r="L110" s="15">
        <v>44991.0</v>
      </c>
      <c r="M110" s="16"/>
      <c r="N110" s="12">
        <v>8010.0</v>
      </c>
    </row>
    <row r="111" ht="15.0" customHeight="1">
      <c r="A111" s="7"/>
      <c r="B111" s="7" t="s">
        <v>14</v>
      </c>
      <c r="C111" s="7">
        <v>102.0</v>
      </c>
      <c r="D111" s="18">
        <v>960.0</v>
      </c>
      <c r="E111" s="7"/>
      <c r="F111" s="7"/>
      <c r="G111" s="7"/>
      <c r="H111" s="7" t="s">
        <v>106</v>
      </c>
      <c r="I111" s="7" t="s">
        <v>18</v>
      </c>
      <c r="J111" s="7" t="s">
        <v>16</v>
      </c>
      <c r="K111" s="15">
        <v>44501.0</v>
      </c>
      <c r="L111" s="19">
        <v>44681.0</v>
      </c>
      <c r="M111" s="7"/>
      <c r="N111" s="12">
        <v>8033.0</v>
      </c>
    </row>
    <row r="112" ht="15.0" customHeight="1">
      <c r="A112" s="7"/>
      <c r="B112" s="7" t="s">
        <v>14</v>
      </c>
      <c r="C112" s="7">
        <v>103.0</v>
      </c>
      <c r="D112" s="18">
        <v>970.0</v>
      </c>
      <c r="E112" s="14"/>
      <c r="F112" s="14"/>
      <c r="G112" s="14"/>
      <c r="H112" s="7" t="s">
        <v>107</v>
      </c>
      <c r="I112" s="14"/>
      <c r="J112" s="7" t="s">
        <v>16</v>
      </c>
      <c r="K112" s="15">
        <v>44621.0</v>
      </c>
      <c r="L112" s="15">
        <v>44696.0</v>
      </c>
      <c r="M112" s="16"/>
      <c r="N112" s="12">
        <v>8038.0</v>
      </c>
    </row>
    <row r="113" ht="15.0" customHeight="1">
      <c r="A113" s="7"/>
      <c r="B113" s="7" t="s">
        <v>14</v>
      </c>
      <c r="C113" s="7">
        <v>104.0</v>
      </c>
      <c r="D113" s="18">
        <v>970.0</v>
      </c>
      <c r="E113" s="14"/>
      <c r="F113" s="14"/>
      <c r="G113" s="14"/>
      <c r="H113" s="7" t="s">
        <v>108</v>
      </c>
      <c r="I113" s="7" t="s">
        <v>18</v>
      </c>
      <c r="J113" s="7" t="s">
        <v>16</v>
      </c>
      <c r="K113" s="15">
        <v>44621.0</v>
      </c>
      <c r="L113" s="15">
        <v>44696.0</v>
      </c>
      <c r="M113" s="16"/>
      <c r="N113" s="12">
        <v>8038.0</v>
      </c>
    </row>
    <row r="114" ht="15.0" customHeight="1">
      <c r="A114" s="7"/>
      <c r="B114" s="7" t="s">
        <v>14</v>
      </c>
      <c r="C114" s="7">
        <v>105.0</v>
      </c>
      <c r="D114" s="24">
        <v>980.0</v>
      </c>
      <c r="E114" s="7"/>
      <c r="F114" s="7"/>
      <c r="G114" s="7"/>
      <c r="H114" s="7" t="s">
        <v>27</v>
      </c>
      <c r="I114" s="7" t="s">
        <v>18</v>
      </c>
      <c r="J114" s="7" t="s">
        <v>16</v>
      </c>
      <c r="K114" s="15">
        <v>44641.0</v>
      </c>
      <c r="L114" s="15">
        <v>44825.0</v>
      </c>
      <c r="M114" s="16"/>
      <c r="N114" s="25">
        <v>8001.0</v>
      </c>
    </row>
    <row r="115" ht="15.0" customHeight="1">
      <c r="A115" s="7"/>
      <c r="B115" s="7" t="s">
        <v>14</v>
      </c>
      <c r="C115" s="7">
        <v>106.0</v>
      </c>
      <c r="D115" s="18">
        <v>990.0</v>
      </c>
      <c r="E115" s="14"/>
      <c r="F115" s="14"/>
      <c r="G115" s="14"/>
      <c r="H115" s="7" t="s">
        <v>109</v>
      </c>
      <c r="I115" s="14"/>
      <c r="J115" s="7" t="s">
        <v>16</v>
      </c>
      <c r="K115" s="15">
        <v>44390.0</v>
      </c>
      <c r="L115" s="15">
        <v>44755.0</v>
      </c>
      <c r="M115" s="16"/>
      <c r="N115" s="12">
        <v>8007.0</v>
      </c>
    </row>
    <row r="116" ht="15.0" customHeight="1">
      <c r="A116" s="7"/>
      <c r="B116" s="7" t="s">
        <v>14</v>
      </c>
      <c r="C116" s="7">
        <v>107.0</v>
      </c>
      <c r="D116" s="18">
        <v>1000.0</v>
      </c>
      <c r="E116" s="14"/>
      <c r="F116" s="14"/>
      <c r="G116" s="14"/>
      <c r="H116" s="7" t="s">
        <v>110</v>
      </c>
      <c r="I116" s="14"/>
      <c r="J116" s="7" t="s">
        <v>16</v>
      </c>
      <c r="K116" s="15">
        <v>44529.0</v>
      </c>
      <c r="L116" s="15">
        <v>44710.0</v>
      </c>
      <c r="M116" s="16"/>
      <c r="N116" s="12">
        <v>8001.0</v>
      </c>
    </row>
    <row r="117" ht="15.0" customHeight="1">
      <c r="A117" s="7"/>
      <c r="B117" s="7" t="s">
        <v>14</v>
      </c>
      <c r="C117" s="7">
        <v>108.0</v>
      </c>
      <c r="D117" s="18">
        <v>1010.0</v>
      </c>
      <c r="E117" s="14"/>
      <c r="F117" s="14"/>
      <c r="G117" s="14"/>
      <c r="H117" s="7" t="s">
        <v>111</v>
      </c>
      <c r="I117" s="14"/>
      <c r="J117" s="7" t="s">
        <v>16</v>
      </c>
      <c r="K117" s="15">
        <v>44627.0</v>
      </c>
      <c r="L117" s="15">
        <v>44811.0</v>
      </c>
      <c r="M117" s="16"/>
      <c r="N117" s="12">
        <v>8010.0</v>
      </c>
    </row>
    <row r="118" ht="15.0" customHeight="1">
      <c r="A118" s="7"/>
      <c r="B118" s="7" t="s">
        <v>14</v>
      </c>
      <c r="C118" s="7">
        <v>109.0</v>
      </c>
      <c r="D118" s="18">
        <v>1020.0</v>
      </c>
      <c r="E118" s="14"/>
      <c r="F118" s="14"/>
      <c r="G118" s="14"/>
      <c r="H118" s="7" t="s">
        <v>112</v>
      </c>
      <c r="I118" s="7" t="s">
        <v>18</v>
      </c>
      <c r="J118" s="7" t="s">
        <v>16</v>
      </c>
      <c r="K118" s="15">
        <v>44593.0</v>
      </c>
      <c r="L118" s="15">
        <v>44774.0</v>
      </c>
      <c r="M118" s="16"/>
      <c r="N118" s="12">
        <v>8001.0</v>
      </c>
    </row>
    <row r="119" ht="15.0" customHeight="1">
      <c r="A119" s="7"/>
      <c r="B119" s="7" t="s">
        <v>14</v>
      </c>
      <c r="C119" s="7">
        <v>110.0</v>
      </c>
      <c r="D119" s="18">
        <v>1030.0</v>
      </c>
      <c r="E119" s="14"/>
      <c r="F119" s="14"/>
      <c r="G119" s="14"/>
      <c r="H119" s="7" t="s">
        <v>89</v>
      </c>
      <c r="I119" s="7" t="s">
        <v>18</v>
      </c>
      <c r="J119" s="7" t="s">
        <v>25</v>
      </c>
      <c r="K119" s="15">
        <v>44652.0</v>
      </c>
      <c r="L119" s="15">
        <v>44834.0</v>
      </c>
      <c r="M119" s="16"/>
      <c r="N119" s="12">
        <v>8000.0</v>
      </c>
    </row>
    <row r="120" ht="15.0" customHeight="1">
      <c r="A120" s="7"/>
      <c r="B120" s="7" t="s">
        <v>14</v>
      </c>
      <c r="C120" s="7">
        <v>111.0</v>
      </c>
      <c r="D120" s="18">
        <v>1040.0</v>
      </c>
      <c r="E120" s="7"/>
      <c r="F120" s="7"/>
      <c r="G120" s="7"/>
      <c r="H120" s="7" t="s">
        <v>113</v>
      </c>
      <c r="I120" s="7" t="s">
        <v>31</v>
      </c>
      <c r="J120" s="7" t="s">
        <v>16</v>
      </c>
      <c r="K120" s="15">
        <v>43678.0</v>
      </c>
      <c r="L120" s="15">
        <v>43862.0</v>
      </c>
      <c r="M120" s="7"/>
      <c r="N120" s="12">
        <v>8039.0</v>
      </c>
    </row>
    <row r="121" ht="15.0" customHeight="1">
      <c r="A121" s="14"/>
      <c r="B121" s="7" t="s">
        <v>14</v>
      </c>
      <c r="C121" s="7">
        <v>112.0</v>
      </c>
      <c r="D121" s="18">
        <v>1050.0</v>
      </c>
      <c r="E121" s="14"/>
      <c r="F121" s="14"/>
      <c r="G121" s="14"/>
      <c r="H121" s="7" t="s">
        <v>114</v>
      </c>
      <c r="I121" s="7" t="s">
        <v>18</v>
      </c>
      <c r="J121" s="7" t="s">
        <v>16</v>
      </c>
      <c r="K121" s="15">
        <v>44550.0</v>
      </c>
      <c r="L121" s="15">
        <v>44729.0</v>
      </c>
      <c r="M121" s="16"/>
      <c r="N121" s="12">
        <v>8014.0</v>
      </c>
    </row>
    <row r="122" ht="15.0" customHeight="1">
      <c r="A122" s="7"/>
      <c r="B122" s="7" t="s">
        <v>14</v>
      </c>
      <c r="C122" s="7">
        <v>113.0</v>
      </c>
      <c r="D122" s="18">
        <v>1060.0</v>
      </c>
      <c r="E122" s="14"/>
      <c r="F122" s="14"/>
      <c r="G122" s="14"/>
      <c r="H122" s="7" t="s">
        <v>115</v>
      </c>
      <c r="I122" s="14"/>
      <c r="J122" s="7" t="s">
        <v>16</v>
      </c>
      <c r="K122" s="15">
        <v>44378.0</v>
      </c>
      <c r="L122" s="15">
        <v>44561.0</v>
      </c>
      <c r="M122" s="16"/>
      <c r="N122" s="12">
        <v>8008.0</v>
      </c>
    </row>
    <row r="123" ht="15.0" customHeight="1">
      <c r="A123" s="7"/>
      <c r="B123" s="7" t="s">
        <v>14</v>
      </c>
      <c r="C123" s="7">
        <v>114.0</v>
      </c>
      <c r="D123" s="18">
        <v>1070.0</v>
      </c>
      <c r="E123" s="14"/>
      <c r="F123" s="14"/>
      <c r="G123" s="14"/>
      <c r="H123" s="7" t="s">
        <v>22</v>
      </c>
      <c r="I123" s="14"/>
      <c r="J123" s="7" t="s">
        <v>16</v>
      </c>
      <c r="K123" s="15">
        <v>44510.0</v>
      </c>
      <c r="L123" s="15">
        <v>44690.0</v>
      </c>
      <c r="M123" s="16"/>
      <c r="N123" s="12">
        <v>8007.0</v>
      </c>
    </row>
    <row r="124" ht="15.0" customHeight="1">
      <c r="A124" s="14"/>
      <c r="B124" s="7" t="s">
        <v>14</v>
      </c>
      <c r="C124" s="7">
        <v>115.0</v>
      </c>
      <c r="D124" s="18">
        <v>1080.0</v>
      </c>
      <c r="E124" s="7"/>
      <c r="F124" s="7"/>
      <c r="G124" s="7"/>
      <c r="H124" s="7" t="s">
        <v>50</v>
      </c>
      <c r="I124" s="7" t="s">
        <v>18</v>
      </c>
      <c r="J124" s="7" t="s">
        <v>16</v>
      </c>
      <c r="K124" s="15">
        <v>44662.0</v>
      </c>
      <c r="L124" s="15">
        <v>45138.0</v>
      </c>
      <c r="M124" s="16"/>
      <c r="N124" s="12">
        <v>8040.0</v>
      </c>
    </row>
    <row r="125" ht="15.0" customHeight="1">
      <c r="A125" s="14"/>
      <c r="B125" s="7" t="s">
        <v>14</v>
      </c>
      <c r="C125" s="7">
        <v>116.0</v>
      </c>
      <c r="D125" s="18">
        <v>1090.0</v>
      </c>
      <c r="E125" s="14"/>
      <c r="F125" s="14"/>
      <c r="G125" s="14"/>
      <c r="H125" s="7" t="s">
        <v>116</v>
      </c>
      <c r="I125" s="7" t="s">
        <v>18</v>
      </c>
      <c r="J125" s="7" t="s">
        <v>25</v>
      </c>
      <c r="K125" s="15">
        <v>44723.0</v>
      </c>
      <c r="L125" s="15">
        <v>44906.0</v>
      </c>
      <c r="M125" s="16"/>
      <c r="N125" s="12">
        <v>8000.0</v>
      </c>
    </row>
    <row r="126" ht="15.0" customHeight="1">
      <c r="A126" s="14"/>
      <c r="B126" s="7" t="s">
        <v>14</v>
      </c>
      <c r="C126" s="7">
        <v>117.0</v>
      </c>
      <c r="D126" s="18">
        <v>1100.0</v>
      </c>
      <c r="E126" s="14"/>
      <c r="F126" s="14"/>
      <c r="G126" s="14"/>
      <c r="H126" s="7" t="s">
        <v>57</v>
      </c>
      <c r="I126" s="7" t="s">
        <v>18</v>
      </c>
      <c r="J126" s="7" t="s">
        <v>16</v>
      </c>
      <c r="K126" s="15">
        <v>44737.0</v>
      </c>
      <c r="L126" s="15">
        <v>45098.0</v>
      </c>
      <c r="M126" s="16"/>
      <c r="N126" s="12">
        <v>8036.0</v>
      </c>
    </row>
    <row r="127" ht="15.0" customHeight="1">
      <c r="A127" s="14"/>
      <c r="B127" s="7" t="s">
        <v>14</v>
      </c>
      <c r="C127" s="7">
        <v>118.0</v>
      </c>
      <c r="D127" s="18">
        <v>1110.0</v>
      </c>
      <c r="E127" s="14"/>
      <c r="F127" s="14"/>
      <c r="G127" s="14"/>
      <c r="H127" s="7" t="s">
        <v>24</v>
      </c>
      <c r="I127" s="14"/>
      <c r="J127" s="7" t="s">
        <v>25</v>
      </c>
      <c r="K127" s="15">
        <v>44503.0</v>
      </c>
      <c r="L127" s="15">
        <v>44867.0</v>
      </c>
      <c r="M127" s="16"/>
      <c r="N127" s="12">
        <v>8008.0</v>
      </c>
    </row>
    <row r="128" ht="15.0" customHeight="1">
      <c r="A128" s="14"/>
      <c r="B128" s="7" t="s">
        <v>14</v>
      </c>
      <c r="C128" s="7">
        <v>119.0</v>
      </c>
      <c r="D128" s="20">
        <v>1120.0</v>
      </c>
      <c r="E128" s="14"/>
      <c r="F128" s="14"/>
      <c r="G128" s="14"/>
      <c r="H128" s="7" t="s">
        <v>33</v>
      </c>
      <c r="I128" s="14"/>
      <c r="J128" s="7" t="s">
        <v>16</v>
      </c>
      <c r="K128" s="15">
        <v>44613.0</v>
      </c>
      <c r="L128" s="15">
        <v>44794.0</v>
      </c>
      <c r="M128" s="16"/>
      <c r="N128" s="12">
        <v>8009.0</v>
      </c>
    </row>
    <row r="129" ht="15.0" customHeight="1">
      <c r="A129" s="14"/>
      <c r="B129" s="7" t="s">
        <v>14</v>
      </c>
      <c r="C129" s="7">
        <v>120.0</v>
      </c>
      <c r="D129" s="13">
        <v>1130.0</v>
      </c>
      <c r="E129" s="7"/>
      <c r="F129" s="7"/>
      <c r="G129" s="7"/>
      <c r="H129" s="7" t="s">
        <v>15</v>
      </c>
      <c r="I129" s="7"/>
      <c r="J129" s="7" t="s">
        <v>16</v>
      </c>
      <c r="K129" s="15">
        <v>44746.0</v>
      </c>
      <c r="L129" s="15">
        <v>45111.0</v>
      </c>
      <c r="M129" s="7"/>
      <c r="N129" s="12">
        <v>8009.0</v>
      </c>
    </row>
    <row r="130" ht="15.0" customHeight="1">
      <c r="A130" s="14"/>
      <c r="B130" s="7" t="s">
        <v>14</v>
      </c>
      <c r="C130" s="7">
        <v>120.0</v>
      </c>
      <c r="D130" s="13">
        <v>1140.0</v>
      </c>
      <c r="E130" s="14"/>
      <c r="F130" s="14"/>
      <c r="G130" s="14"/>
      <c r="H130" s="7" t="s">
        <v>117</v>
      </c>
      <c r="I130" s="14"/>
      <c r="J130" s="7" t="s">
        <v>25</v>
      </c>
      <c r="K130" s="15">
        <v>44384.0</v>
      </c>
      <c r="L130" s="15">
        <v>44749.0</v>
      </c>
      <c r="M130" s="16"/>
      <c r="N130" s="12">
        <v>8008.0</v>
      </c>
    </row>
    <row r="131" ht="15.0" customHeight="1">
      <c r="A131" s="14"/>
      <c r="B131" s="7" t="s">
        <v>14</v>
      </c>
      <c r="C131" s="7">
        <v>122.0</v>
      </c>
      <c r="D131" s="18">
        <v>1150.0</v>
      </c>
      <c r="E131" s="14"/>
      <c r="F131" s="14"/>
      <c r="G131" s="14"/>
      <c r="H131" s="7" t="s">
        <v>118</v>
      </c>
      <c r="I131" s="7" t="s">
        <v>18</v>
      </c>
      <c r="J131" s="7" t="s">
        <v>16</v>
      </c>
      <c r="K131" s="21">
        <v>44652.0</v>
      </c>
      <c r="L131" s="21">
        <v>44834.0</v>
      </c>
      <c r="M131" s="22"/>
      <c r="N131" s="12">
        <v>8001.0</v>
      </c>
    </row>
    <row r="132" ht="15.0" customHeight="1">
      <c r="A132" s="14"/>
      <c r="B132" s="7" t="s">
        <v>14</v>
      </c>
      <c r="C132" s="7">
        <v>123.0</v>
      </c>
      <c r="D132" s="18">
        <v>1160.0</v>
      </c>
      <c r="E132" s="7"/>
      <c r="F132" s="7"/>
      <c r="G132" s="7"/>
      <c r="H132" s="7" t="s">
        <v>119</v>
      </c>
      <c r="I132" s="7" t="s">
        <v>18</v>
      </c>
      <c r="J132" s="7" t="s">
        <v>16</v>
      </c>
      <c r="K132" s="15">
        <v>44362.0</v>
      </c>
      <c r="L132" s="15">
        <v>44469.0</v>
      </c>
      <c r="M132" s="7"/>
      <c r="N132" s="12">
        <v>8014.0</v>
      </c>
    </row>
    <row r="133" ht="15.0" customHeight="1">
      <c r="A133" s="14"/>
      <c r="B133" s="7" t="s">
        <v>14</v>
      </c>
      <c r="C133" s="7">
        <v>124.0</v>
      </c>
      <c r="D133" s="18">
        <v>1170.0</v>
      </c>
      <c r="E133" s="7"/>
      <c r="F133" s="7"/>
      <c r="G133" s="7"/>
      <c r="H133" s="7" t="s">
        <v>15</v>
      </c>
      <c r="I133" s="7"/>
      <c r="J133" s="7" t="s">
        <v>16</v>
      </c>
      <c r="K133" s="15">
        <v>44739.0</v>
      </c>
      <c r="L133" s="15">
        <v>44922.0</v>
      </c>
      <c r="M133" s="7"/>
      <c r="N133" s="12">
        <v>8001.0</v>
      </c>
    </row>
    <row r="134" ht="15.0" customHeight="1">
      <c r="A134" s="14"/>
      <c r="B134" s="7" t="s">
        <v>14</v>
      </c>
      <c r="C134" s="7">
        <v>125.0</v>
      </c>
      <c r="D134" s="18">
        <v>1180.0</v>
      </c>
      <c r="E134" s="14"/>
      <c r="F134" s="14"/>
      <c r="G134" s="14"/>
      <c r="H134" s="7" t="s">
        <v>120</v>
      </c>
      <c r="I134" s="7" t="s">
        <v>18</v>
      </c>
      <c r="J134" s="7" t="s">
        <v>25</v>
      </c>
      <c r="K134" s="15">
        <v>44593.0</v>
      </c>
      <c r="L134" s="15">
        <v>44958.0</v>
      </c>
      <c r="M134" s="16"/>
      <c r="N134" s="12">
        <v>8030.0</v>
      </c>
    </row>
    <row r="135" ht="15.0" customHeight="1">
      <c r="A135" s="14"/>
      <c r="B135" s="7" t="s">
        <v>14</v>
      </c>
      <c r="C135" s="7">
        <v>126.0</v>
      </c>
      <c r="D135" s="18">
        <v>1190.0</v>
      </c>
      <c r="E135" s="14"/>
      <c r="F135" s="14"/>
      <c r="G135" s="14"/>
      <c r="H135" s="7" t="s">
        <v>121</v>
      </c>
      <c r="I135" s="14"/>
      <c r="J135" s="7" t="s">
        <v>16</v>
      </c>
      <c r="K135" s="15">
        <v>44501.0</v>
      </c>
      <c r="L135" s="15">
        <v>44681.0</v>
      </c>
      <c r="M135" s="16"/>
      <c r="N135" s="12">
        <v>8009.0</v>
      </c>
    </row>
    <row r="136" ht="15.0" customHeight="1">
      <c r="A136" s="14"/>
      <c r="B136" s="7" t="s">
        <v>14</v>
      </c>
      <c r="C136" s="7">
        <v>127.0</v>
      </c>
      <c r="D136" s="18">
        <v>1190.0</v>
      </c>
      <c r="E136" s="7"/>
      <c r="F136" s="7"/>
      <c r="G136" s="7"/>
      <c r="H136" s="7" t="s">
        <v>122</v>
      </c>
      <c r="I136" s="7" t="s">
        <v>18</v>
      </c>
      <c r="J136" s="7" t="s">
        <v>16</v>
      </c>
      <c r="K136" s="15">
        <v>44501.0</v>
      </c>
      <c r="L136" s="15">
        <v>44681.0</v>
      </c>
      <c r="M136" s="7"/>
      <c r="N136" s="12">
        <v>8009.0</v>
      </c>
    </row>
    <row r="137" ht="15.0" customHeight="1">
      <c r="A137" s="14"/>
      <c r="B137" s="7" t="s">
        <v>14</v>
      </c>
      <c r="C137" s="7">
        <v>128.0</v>
      </c>
      <c r="D137" s="18">
        <v>1200.0</v>
      </c>
      <c r="E137" s="7"/>
      <c r="F137" s="7"/>
      <c r="G137" s="7"/>
      <c r="H137" s="7" t="s">
        <v>15</v>
      </c>
      <c r="I137" s="7"/>
      <c r="J137" s="7" t="s">
        <v>16</v>
      </c>
      <c r="K137" s="15">
        <v>44753.0</v>
      </c>
      <c r="L137" s="15">
        <v>44936.0</v>
      </c>
      <c r="M137" s="7"/>
      <c r="N137" s="12">
        <v>8007.0</v>
      </c>
    </row>
    <row r="138" ht="15.0" customHeight="1">
      <c r="A138" s="14"/>
      <c r="B138" s="7" t="s">
        <v>14</v>
      </c>
      <c r="C138" s="7">
        <v>129.0</v>
      </c>
      <c r="D138" s="18">
        <v>1210.0</v>
      </c>
      <c r="E138" s="14"/>
      <c r="F138" s="14"/>
      <c r="G138" s="14"/>
      <c r="H138" s="7" t="s">
        <v>71</v>
      </c>
      <c r="I138" s="7" t="s">
        <v>31</v>
      </c>
      <c r="J138" s="7" t="s">
        <v>25</v>
      </c>
      <c r="K138" s="21">
        <v>44686.0</v>
      </c>
      <c r="L138" s="21">
        <v>44833.0</v>
      </c>
      <c r="M138" s="22"/>
      <c r="N138" s="12">
        <v>8002.0</v>
      </c>
    </row>
    <row r="139" ht="15.0" customHeight="1">
      <c r="A139" s="14"/>
      <c r="B139" s="7" t="s">
        <v>14</v>
      </c>
      <c r="C139" s="7">
        <v>130.0</v>
      </c>
      <c r="D139" s="18">
        <v>1220.0</v>
      </c>
      <c r="E139" s="7"/>
      <c r="F139" s="7"/>
      <c r="G139" s="7"/>
      <c r="H139" s="7" t="s">
        <v>15</v>
      </c>
      <c r="I139" s="7"/>
      <c r="J139" s="7" t="s">
        <v>25</v>
      </c>
      <c r="K139" s="15">
        <v>44697.0</v>
      </c>
      <c r="L139" s="15">
        <v>44833.0</v>
      </c>
      <c r="M139" s="7"/>
      <c r="N139" s="12">
        <v>8002.0</v>
      </c>
    </row>
    <row r="140" ht="15.0" customHeight="1">
      <c r="A140" s="14"/>
      <c r="B140" s="7" t="s">
        <v>14</v>
      </c>
      <c r="C140" s="7">
        <v>131.0</v>
      </c>
      <c r="D140" s="18">
        <v>1230.0</v>
      </c>
      <c r="E140" s="14"/>
      <c r="F140" s="14"/>
      <c r="G140" s="14"/>
      <c r="H140" s="7" t="s">
        <v>123</v>
      </c>
      <c r="I140" s="14"/>
      <c r="J140" s="7" t="s">
        <v>16</v>
      </c>
      <c r="K140" s="15">
        <v>44489.0</v>
      </c>
      <c r="L140" s="15">
        <v>44854.0</v>
      </c>
      <c r="M140" s="16"/>
      <c r="N140" s="12">
        <v>8001.0</v>
      </c>
    </row>
    <row r="141" ht="15.0" customHeight="1">
      <c r="A141" s="14"/>
      <c r="B141" s="7" t="s">
        <v>124</v>
      </c>
      <c r="C141" s="14">
        <v>132.0</v>
      </c>
      <c r="D141" s="18">
        <v>1240.0</v>
      </c>
      <c r="E141" s="14"/>
      <c r="F141" s="14"/>
      <c r="G141" s="14"/>
      <c r="H141" s="7" t="s">
        <v>125</v>
      </c>
      <c r="I141" s="14"/>
      <c r="J141" s="7" t="s">
        <v>16</v>
      </c>
      <c r="K141" s="15">
        <v>44600.0</v>
      </c>
      <c r="L141" s="15">
        <v>44780.0</v>
      </c>
      <c r="M141" s="16"/>
      <c r="N141" s="12">
        <v>8041.0</v>
      </c>
    </row>
    <row r="142" ht="15.0" customHeight="1">
      <c r="A142" s="14"/>
      <c r="B142" s="7" t="s">
        <v>124</v>
      </c>
      <c r="C142" s="7">
        <v>133.0</v>
      </c>
      <c r="D142" s="18">
        <v>1250.0</v>
      </c>
      <c r="E142" s="14"/>
      <c r="F142" s="14"/>
      <c r="G142" s="14"/>
      <c r="H142" s="7" t="s">
        <v>126</v>
      </c>
      <c r="I142" s="14" t="s">
        <v>127</v>
      </c>
      <c r="J142" s="7" t="s">
        <v>16</v>
      </c>
      <c r="K142" s="15">
        <v>44662.0</v>
      </c>
      <c r="L142" s="15">
        <v>44844.0</v>
      </c>
      <c r="M142" s="16"/>
      <c r="N142" s="12">
        <v>8042.0</v>
      </c>
    </row>
    <row r="143" ht="15.0" customHeight="1">
      <c r="A143" s="14"/>
      <c r="B143" s="7" t="s">
        <v>124</v>
      </c>
      <c r="C143" s="7">
        <v>134.0</v>
      </c>
      <c r="D143" s="18">
        <v>1260.0</v>
      </c>
      <c r="E143" s="7"/>
      <c r="F143" s="7"/>
      <c r="G143" s="7"/>
      <c r="H143" s="7" t="s">
        <v>15</v>
      </c>
      <c r="I143" s="7"/>
      <c r="J143" s="7" t="s">
        <v>16</v>
      </c>
      <c r="K143" s="15">
        <v>44691.0</v>
      </c>
      <c r="L143" s="15">
        <v>44875.0</v>
      </c>
      <c r="M143" s="16"/>
      <c r="N143" s="12">
        <v>8043.0</v>
      </c>
    </row>
    <row r="144" ht="15.0" customHeight="1">
      <c r="A144" s="14"/>
      <c r="B144" s="7" t="s">
        <v>124</v>
      </c>
      <c r="C144" s="7">
        <v>134.0</v>
      </c>
      <c r="D144" s="18">
        <v>1270.0</v>
      </c>
      <c r="E144" s="14"/>
      <c r="F144" s="14"/>
      <c r="G144" s="14"/>
      <c r="H144" s="7" t="s">
        <v>128</v>
      </c>
      <c r="I144" s="14"/>
      <c r="J144" s="7" t="s">
        <v>16</v>
      </c>
      <c r="K144" s="15">
        <v>44652.0</v>
      </c>
      <c r="L144" s="15">
        <v>45016.0</v>
      </c>
      <c r="M144" s="16"/>
      <c r="N144" s="12">
        <v>8043.0</v>
      </c>
    </row>
    <row r="145" ht="15.0" customHeight="1">
      <c r="A145" s="14"/>
      <c r="B145" s="7" t="s">
        <v>124</v>
      </c>
      <c r="C145" s="7">
        <v>136.0</v>
      </c>
      <c r="D145" s="18">
        <v>1280.0</v>
      </c>
      <c r="E145" s="14"/>
      <c r="F145" s="14"/>
      <c r="G145" s="14"/>
      <c r="H145" s="7" t="s">
        <v>129</v>
      </c>
      <c r="I145" s="14" t="s">
        <v>18</v>
      </c>
      <c r="J145" s="7" t="s">
        <v>16</v>
      </c>
      <c r="K145" s="15">
        <v>44593.0</v>
      </c>
      <c r="L145" s="15">
        <v>44805.0</v>
      </c>
      <c r="M145" s="16"/>
      <c r="N145" s="12">
        <v>8044.0</v>
      </c>
    </row>
    <row r="146" ht="15.0" customHeight="1">
      <c r="A146" s="14"/>
      <c r="B146" s="7" t="s">
        <v>124</v>
      </c>
      <c r="C146" s="7">
        <v>137.0</v>
      </c>
      <c r="D146" s="18">
        <v>1290.0</v>
      </c>
      <c r="E146" s="7"/>
      <c r="F146" s="7"/>
      <c r="G146" s="7"/>
      <c r="H146" s="7" t="s">
        <v>130</v>
      </c>
      <c r="I146" s="7" t="s">
        <v>18</v>
      </c>
      <c r="J146" s="7" t="s">
        <v>16</v>
      </c>
      <c r="K146" s="15">
        <v>44540.0</v>
      </c>
      <c r="L146" s="15">
        <v>44722.0</v>
      </c>
      <c r="M146" s="16"/>
      <c r="N146" s="12">
        <v>8045.0</v>
      </c>
    </row>
    <row r="147" ht="15.0" customHeight="1">
      <c r="A147" s="14"/>
      <c r="B147" s="7" t="s">
        <v>124</v>
      </c>
      <c r="C147" s="7">
        <v>138.0</v>
      </c>
      <c r="D147" s="18">
        <v>1300.0</v>
      </c>
      <c r="E147" s="14"/>
      <c r="F147" s="14"/>
      <c r="G147" s="14"/>
      <c r="H147" s="7" t="s">
        <v>131</v>
      </c>
      <c r="I147" s="14"/>
      <c r="J147" s="7" t="s">
        <v>16</v>
      </c>
      <c r="K147" s="15">
        <v>44652.0</v>
      </c>
      <c r="L147" s="15">
        <v>45017.0</v>
      </c>
      <c r="M147" s="16"/>
      <c r="N147" s="12">
        <v>8046.0</v>
      </c>
    </row>
    <row r="148" ht="15.0" customHeight="1">
      <c r="A148" s="14"/>
      <c r="B148" s="7" t="s">
        <v>124</v>
      </c>
      <c r="C148" s="7">
        <v>139.0</v>
      </c>
      <c r="D148" s="18">
        <v>1310.0</v>
      </c>
      <c r="E148" s="7"/>
      <c r="F148" s="7"/>
      <c r="G148" s="7"/>
      <c r="H148" s="7" t="s">
        <v>132</v>
      </c>
      <c r="I148" s="7" t="s">
        <v>18</v>
      </c>
      <c r="J148" s="7" t="s">
        <v>16</v>
      </c>
      <c r="K148" s="15">
        <v>44398.0</v>
      </c>
      <c r="L148" s="15">
        <v>44702.0</v>
      </c>
      <c r="M148" s="16"/>
      <c r="N148" s="12">
        <v>8047.0</v>
      </c>
    </row>
    <row r="149" ht="15.0" customHeight="1">
      <c r="A149" s="14"/>
      <c r="B149" s="7" t="s">
        <v>124</v>
      </c>
      <c r="C149" s="7">
        <v>140.0</v>
      </c>
      <c r="D149" s="18">
        <v>1320.0</v>
      </c>
      <c r="E149" s="14"/>
      <c r="F149" s="14"/>
      <c r="G149" s="14"/>
      <c r="H149" s="7" t="s">
        <v>133</v>
      </c>
      <c r="I149" s="14"/>
      <c r="J149" s="7" t="s">
        <v>16</v>
      </c>
      <c r="K149" s="15">
        <v>44593.0</v>
      </c>
      <c r="L149" s="15">
        <v>44773.0</v>
      </c>
      <c r="M149" s="16"/>
      <c r="N149" s="12">
        <v>8048.0</v>
      </c>
    </row>
    <row r="150" ht="15.0" customHeight="1">
      <c r="A150" s="14"/>
      <c r="B150" s="7" t="s">
        <v>124</v>
      </c>
      <c r="C150" s="7">
        <v>141.0</v>
      </c>
      <c r="D150" s="18">
        <v>1330.0</v>
      </c>
      <c r="E150" s="14"/>
      <c r="F150" s="14"/>
      <c r="G150" s="14"/>
      <c r="H150" s="7" t="s">
        <v>134</v>
      </c>
      <c r="I150" s="14"/>
      <c r="J150" s="7" t="s">
        <v>16</v>
      </c>
      <c r="K150" s="15">
        <v>44699.0</v>
      </c>
      <c r="L150" s="15">
        <v>45064.0</v>
      </c>
      <c r="M150" s="16"/>
      <c r="N150" s="12">
        <v>8045.0</v>
      </c>
    </row>
    <row r="151" ht="15.0" customHeight="1">
      <c r="A151" s="14"/>
      <c r="B151" s="7" t="s">
        <v>124</v>
      </c>
      <c r="C151" s="7">
        <v>142.0</v>
      </c>
      <c r="D151" s="18">
        <v>1330.0</v>
      </c>
      <c r="E151" s="7"/>
      <c r="F151" s="7"/>
      <c r="G151" s="7"/>
      <c r="H151" s="7" t="s">
        <v>15</v>
      </c>
      <c r="I151" s="7"/>
      <c r="J151" s="7" t="s">
        <v>16</v>
      </c>
      <c r="K151" s="15">
        <v>44696.0</v>
      </c>
      <c r="L151" s="15">
        <v>45064.0</v>
      </c>
      <c r="M151" s="16"/>
      <c r="N151" s="12">
        <v>8045.0</v>
      </c>
    </row>
    <row r="152" ht="15.0" customHeight="1">
      <c r="A152" s="14"/>
      <c r="B152" s="7" t="s">
        <v>124</v>
      </c>
      <c r="C152" s="14">
        <v>143.0</v>
      </c>
      <c r="D152" s="18">
        <v>1340.0</v>
      </c>
      <c r="E152" s="14"/>
      <c r="F152" s="14"/>
      <c r="G152" s="14"/>
      <c r="H152" s="7" t="s">
        <v>129</v>
      </c>
      <c r="I152" s="14"/>
      <c r="J152" s="7" t="s">
        <v>16</v>
      </c>
      <c r="K152" s="15">
        <v>44746.0</v>
      </c>
      <c r="L152" s="15">
        <v>45111.0</v>
      </c>
      <c r="M152" s="16"/>
      <c r="N152" s="12">
        <v>8049.0</v>
      </c>
    </row>
    <row r="153" ht="15.0" customHeight="1">
      <c r="A153" s="14"/>
      <c r="B153" s="7" t="s">
        <v>124</v>
      </c>
      <c r="C153" s="7">
        <v>144.0</v>
      </c>
      <c r="D153" s="18">
        <v>1350.0</v>
      </c>
      <c r="E153" s="7"/>
      <c r="F153" s="7"/>
      <c r="G153" s="7"/>
      <c r="H153" s="7" t="s">
        <v>135</v>
      </c>
      <c r="I153" s="7" t="s">
        <v>18</v>
      </c>
      <c r="J153" s="7" t="s">
        <v>16</v>
      </c>
      <c r="K153" s="15">
        <v>44126.0</v>
      </c>
      <c r="L153" s="15">
        <v>44308.0</v>
      </c>
      <c r="M153" s="16"/>
      <c r="N153" s="12">
        <v>8041.0</v>
      </c>
    </row>
    <row r="154" ht="15.0" customHeight="1">
      <c r="A154" s="14"/>
      <c r="B154" s="7" t="s">
        <v>124</v>
      </c>
      <c r="C154" s="14">
        <v>145.0</v>
      </c>
      <c r="D154" s="18">
        <v>1360.0</v>
      </c>
      <c r="E154" s="14"/>
      <c r="F154" s="14"/>
      <c r="G154" s="14"/>
      <c r="H154" s="7" t="s">
        <v>132</v>
      </c>
      <c r="I154" s="14"/>
      <c r="J154" s="7" t="s">
        <v>16</v>
      </c>
      <c r="K154" s="15">
        <v>44708.0</v>
      </c>
      <c r="L154" s="15">
        <v>44892.0</v>
      </c>
      <c r="M154" s="16"/>
      <c r="N154" s="12">
        <v>8042.0</v>
      </c>
    </row>
    <row r="155" ht="15.0" customHeight="1">
      <c r="A155" s="14"/>
      <c r="B155" s="7" t="s">
        <v>124</v>
      </c>
      <c r="C155" s="7">
        <v>146.0</v>
      </c>
      <c r="D155" s="18">
        <v>1370.0</v>
      </c>
      <c r="E155" s="7"/>
      <c r="F155" s="7"/>
      <c r="G155" s="7"/>
      <c r="H155" s="7" t="s">
        <v>15</v>
      </c>
      <c r="I155" s="7"/>
      <c r="J155" s="7" t="s">
        <v>16</v>
      </c>
      <c r="K155" s="15">
        <v>44687.0</v>
      </c>
      <c r="L155" s="15">
        <v>45051.0</v>
      </c>
      <c r="M155" s="16"/>
      <c r="N155" s="12">
        <v>8050.0</v>
      </c>
    </row>
    <row r="156" ht="15.0" customHeight="1">
      <c r="A156" s="14"/>
      <c r="B156" s="7" t="s">
        <v>124</v>
      </c>
      <c r="C156" s="14">
        <v>146.0</v>
      </c>
      <c r="D156" s="18">
        <v>1370.0</v>
      </c>
      <c r="E156" s="14"/>
      <c r="F156" s="14"/>
      <c r="G156" s="14"/>
      <c r="H156" s="7" t="s">
        <v>136</v>
      </c>
      <c r="I156" s="14"/>
      <c r="J156" s="7" t="s">
        <v>25</v>
      </c>
      <c r="K156" s="15">
        <v>44687.0</v>
      </c>
      <c r="L156" s="15">
        <v>45051.0</v>
      </c>
      <c r="M156" s="16"/>
      <c r="N156" s="12">
        <v>8050.0</v>
      </c>
    </row>
    <row r="157" ht="15.0" customHeight="1">
      <c r="A157" s="14"/>
      <c r="B157" s="7" t="s">
        <v>124</v>
      </c>
      <c r="C157" s="7">
        <v>147.0</v>
      </c>
      <c r="D157" s="18">
        <v>1380.0</v>
      </c>
      <c r="E157" s="14"/>
      <c r="F157" s="14"/>
      <c r="G157" s="14"/>
      <c r="H157" s="7" t="s">
        <v>137</v>
      </c>
      <c r="I157" s="14"/>
      <c r="J157" s="7" t="s">
        <v>16</v>
      </c>
      <c r="K157" s="15">
        <v>44669.0</v>
      </c>
      <c r="L157" s="15">
        <v>44852.0</v>
      </c>
      <c r="M157" s="16"/>
      <c r="N157" s="12">
        <v>8051.0</v>
      </c>
    </row>
    <row r="158" ht="15.0" customHeight="1">
      <c r="A158" s="14"/>
      <c r="B158" s="7" t="s">
        <v>124</v>
      </c>
      <c r="C158" s="7">
        <v>148.0</v>
      </c>
      <c r="D158" s="18">
        <v>1390.0</v>
      </c>
      <c r="E158" s="7"/>
      <c r="F158" s="7"/>
      <c r="G158" s="7"/>
      <c r="H158" s="7" t="s">
        <v>138</v>
      </c>
      <c r="I158" s="7" t="s">
        <v>18</v>
      </c>
      <c r="J158" s="7" t="s">
        <v>16</v>
      </c>
      <c r="K158" s="15">
        <v>44204.0</v>
      </c>
      <c r="L158" s="15">
        <v>44688.0</v>
      </c>
      <c r="M158" s="7"/>
      <c r="N158" s="12">
        <v>8042.0</v>
      </c>
    </row>
    <row r="159" ht="15.0" customHeight="1">
      <c r="A159" s="14"/>
      <c r="B159" s="7" t="s">
        <v>124</v>
      </c>
      <c r="C159" s="7">
        <v>149.0</v>
      </c>
      <c r="D159" s="18">
        <v>1400.0</v>
      </c>
      <c r="E159" s="7"/>
      <c r="F159" s="7"/>
      <c r="G159" s="7"/>
      <c r="H159" s="7" t="s">
        <v>139</v>
      </c>
      <c r="I159" s="7" t="s">
        <v>18</v>
      </c>
      <c r="J159" s="7" t="s">
        <v>16</v>
      </c>
      <c r="K159" s="15">
        <v>44614.0</v>
      </c>
      <c r="L159" s="15">
        <v>44979.0</v>
      </c>
      <c r="M159" s="7"/>
      <c r="N159" s="12">
        <v>8052.0</v>
      </c>
    </row>
    <row r="160" ht="15.0" customHeight="1">
      <c r="A160" s="14"/>
      <c r="B160" s="7" t="s">
        <v>124</v>
      </c>
      <c r="C160" s="7">
        <v>149.0</v>
      </c>
      <c r="D160" s="18">
        <v>1400.0</v>
      </c>
      <c r="E160" s="14"/>
      <c r="F160" s="14"/>
      <c r="G160" s="14"/>
      <c r="H160" s="7" t="s">
        <v>140</v>
      </c>
      <c r="I160" s="14"/>
      <c r="J160" s="7" t="s">
        <v>16</v>
      </c>
      <c r="K160" s="15">
        <v>44613.0</v>
      </c>
      <c r="L160" s="15">
        <v>44723.0</v>
      </c>
      <c r="M160" s="16"/>
      <c r="N160" s="14">
        <v>8052.0</v>
      </c>
    </row>
    <row r="161" ht="15.0" customHeight="1">
      <c r="A161" s="14"/>
      <c r="B161" s="7" t="s">
        <v>124</v>
      </c>
      <c r="C161" s="7">
        <v>151.0</v>
      </c>
      <c r="D161" s="18">
        <v>1410.0</v>
      </c>
      <c r="E161" s="7"/>
      <c r="F161" s="7"/>
      <c r="G161" s="7"/>
      <c r="H161" s="7" t="s">
        <v>141</v>
      </c>
      <c r="I161" s="7" t="s">
        <v>18</v>
      </c>
      <c r="J161" s="7" t="s">
        <v>16</v>
      </c>
      <c r="K161" s="15">
        <v>44494.0</v>
      </c>
      <c r="L161" s="15">
        <v>44676.0</v>
      </c>
      <c r="M161" s="7"/>
      <c r="N161" s="12">
        <v>8053.0</v>
      </c>
    </row>
    <row r="162" ht="15.0" customHeight="1">
      <c r="A162" s="14"/>
      <c r="B162" s="7" t="s">
        <v>124</v>
      </c>
      <c r="C162" s="7">
        <v>152.0</v>
      </c>
      <c r="D162" s="18">
        <v>1420.0</v>
      </c>
      <c r="E162" s="7"/>
      <c r="F162" s="7"/>
      <c r="G162" s="7"/>
      <c r="H162" s="7" t="s">
        <v>142</v>
      </c>
      <c r="I162" s="7" t="s">
        <v>31</v>
      </c>
      <c r="J162" s="7" t="s">
        <v>16</v>
      </c>
      <c r="K162" s="15">
        <v>44562.0</v>
      </c>
      <c r="L162" s="15">
        <v>44742.0</v>
      </c>
      <c r="M162" s="7"/>
      <c r="N162" s="12">
        <v>8048.0</v>
      </c>
    </row>
    <row r="163" ht="15.0" customHeight="1">
      <c r="A163" s="14"/>
      <c r="B163" s="7" t="s">
        <v>124</v>
      </c>
      <c r="C163" s="7">
        <v>153.0</v>
      </c>
      <c r="D163" s="18">
        <v>1430.0</v>
      </c>
      <c r="E163" s="7"/>
      <c r="F163" s="7"/>
      <c r="G163" s="7"/>
      <c r="H163" s="7" t="s">
        <v>15</v>
      </c>
      <c r="I163" s="7"/>
      <c r="J163" s="7" t="s">
        <v>16</v>
      </c>
      <c r="K163" s="15">
        <v>44362.0</v>
      </c>
      <c r="L163" s="15">
        <v>44727.0</v>
      </c>
      <c r="M163" s="7"/>
      <c r="N163" s="12">
        <v>8049.0</v>
      </c>
    </row>
    <row r="164" ht="15.0" customHeight="1">
      <c r="A164" s="14"/>
      <c r="B164" s="7" t="s">
        <v>124</v>
      </c>
      <c r="C164" s="7">
        <v>154.0</v>
      </c>
      <c r="D164" s="18">
        <v>1440.0</v>
      </c>
      <c r="E164" s="7"/>
      <c r="F164" s="7"/>
      <c r="G164" s="7"/>
      <c r="H164" s="7" t="s">
        <v>143</v>
      </c>
      <c r="I164" s="7" t="s">
        <v>18</v>
      </c>
      <c r="J164" s="7" t="s">
        <v>16</v>
      </c>
      <c r="K164" s="15">
        <v>44537.0</v>
      </c>
      <c r="L164" s="15">
        <v>44719.0</v>
      </c>
      <c r="M164" s="7"/>
      <c r="N164" s="12">
        <v>8054.0</v>
      </c>
    </row>
    <row r="165" ht="15.0" customHeight="1">
      <c r="A165" s="14"/>
      <c r="B165" s="7" t="s">
        <v>124</v>
      </c>
      <c r="C165" s="7">
        <v>155.0</v>
      </c>
      <c r="D165" s="18">
        <v>1450.0</v>
      </c>
      <c r="E165" s="7"/>
      <c r="F165" s="7"/>
      <c r="G165" s="7"/>
      <c r="H165" s="7" t="s">
        <v>140</v>
      </c>
      <c r="I165" s="7" t="s">
        <v>18</v>
      </c>
      <c r="J165" s="7" t="s">
        <v>16</v>
      </c>
      <c r="K165" s="15">
        <v>44608.0</v>
      </c>
      <c r="L165" s="15">
        <v>44723.0</v>
      </c>
      <c r="M165" s="7"/>
      <c r="N165" s="12">
        <v>8053.0</v>
      </c>
    </row>
    <row r="166" ht="15.0" customHeight="1">
      <c r="A166" s="14"/>
      <c r="B166" s="7" t="s">
        <v>124</v>
      </c>
      <c r="C166" s="7">
        <v>156.0</v>
      </c>
      <c r="D166" s="18">
        <v>1460.0</v>
      </c>
      <c r="E166" s="14"/>
      <c r="F166" s="14"/>
      <c r="G166" s="14"/>
      <c r="H166" s="7" t="s">
        <v>144</v>
      </c>
      <c r="I166" s="14"/>
      <c r="J166" s="7" t="s">
        <v>16</v>
      </c>
      <c r="K166" s="15">
        <v>44672.0</v>
      </c>
      <c r="L166" s="15">
        <v>45037.0</v>
      </c>
      <c r="M166" s="16"/>
      <c r="N166" s="12">
        <v>8049.0</v>
      </c>
    </row>
    <row r="167" ht="15.0" customHeight="1">
      <c r="A167" s="14"/>
      <c r="B167" s="7" t="s">
        <v>124</v>
      </c>
      <c r="C167" s="7">
        <v>157.0</v>
      </c>
      <c r="D167" s="18">
        <v>1470.0</v>
      </c>
      <c r="E167" s="7"/>
      <c r="F167" s="7"/>
      <c r="G167" s="7"/>
      <c r="H167" s="7" t="s">
        <v>140</v>
      </c>
      <c r="I167" s="7" t="s">
        <v>18</v>
      </c>
      <c r="J167" s="7" t="s">
        <v>16</v>
      </c>
      <c r="K167" s="15">
        <v>44613.0</v>
      </c>
      <c r="L167" s="15">
        <v>44723.0</v>
      </c>
      <c r="M167" s="7"/>
      <c r="N167" s="12">
        <v>8055.0</v>
      </c>
    </row>
    <row r="168" ht="15.0" customHeight="1">
      <c r="A168" s="14"/>
      <c r="B168" s="7" t="s">
        <v>124</v>
      </c>
      <c r="C168" s="14">
        <v>158.0</v>
      </c>
      <c r="D168" s="18">
        <v>1480.0</v>
      </c>
      <c r="E168" s="14"/>
      <c r="F168" s="14"/>
      <c r="G168" s="14"/>
      <c r="H168" s="7" t="s">
        <v>145</v>
      </c>
      <c r="I168" s="14"/>
      <c r="J168" s="7" t="s">
        <v>25</v>
      </c>
      <c r="K168" s="15">
        <v>44732.0</v>
      </c>
      <c r="L168" s="15">
        <v>44915.0</v>
      </c>
      <c r="M168" s="16"/>
      <c r="N168" s="12">
        <v>8041.0</v>
      </c>
    </row>
    <row r="169" ht="15.0" customHeight="1">
      <c r="A169" s="14"/>
      <c r="B169" s="7" t="s">
        <v>124</v>
      </c>
      <c r="C169" s="7">
        <v>159.0</v>
      </c>
      <c r="D169" s="18">
        <v>1490.0</v>
      </c>
      <c r="E169" s="7"/>
      <c r="F169" s="7"/>
      <c r="G169" s="7"/>
      <c r="H169" s="7" t="s">
        <v>146</v>
      </c>
      <c r="I169" s="7" t="s">
        <v>18</v>
      </c>
      <c r="J169" s="7" t="s">
        <v>16</v>
      </c>
      <c r="K169" s="15">
        <v>44256.0</v>
      </c>
      <c r="L169" s="15">
        <v>44440.0</v>
      </c>
      <c r="M169" s="7"/>
      <c r="N169" s="12">
        <v>8054.0</v>
      </c>
    </row>
    <row r="170" ht="15.0" customHeight="1">
      <c r="A170" s="14"/>
      <c r="B170" s="7" t="s">
        <v>124</v>
      </c>
      <c r="C170" s="7">
        <v>160.0</v>
      </c>
      <c r="D170" s="18">
        <v>1500.0</v>
      </c>
      <c r="E170" s="7"/>
      <c r="F170" s="7"/>
      <c r="G170" s="7"/>
      <c r="H170" s="7" t="s">
        <v>133</v>
      </c>
      <c r="I170" s="7" t="s">
        <v>18</v>
      </c>
      <c r="J170" s="7" t="s">
        <v>25</v>
      </c>
      <c r="K170" s="15">
        <v>44593.0</v>
      </c>
      <c r="L170" s="15">
        <v>44743.0</v>
      </c>
      <c r="M170" s="7"/>
      <c r="N170" s="12">
        <v>8054.0</v>
      </c>
    </row>
    <row r="171" ht="15.0" customHeight="1">
      <c r="A171" s="14"/>
      <c r="B171" s="7" t="s">
        <v>124</v>
      </c>
      <c r="C171" s="7">
        <v>161.0</v>
      </c>
      <c r="D171" s="18">
        <v>1510.0</v>
      </c>
      <c r="E171" s="7"/>
      <c r="F171" s="7"/>
      <c r="G171" s="7"/>
      <c r="H171" s="7" t="s">
        <v>133</v>
      </c>
      <c r="I171" s="7" t="s">
        <v>18</v>
      </c>
      <c r="J171" s="7" t="s">
        <v>16</v>
      </c>
      <c r="K171" s="15">
        <v>44746.0</v>
      </c>
      <c r="L171" s="15">
        <v>44930.0</v>
      </c>
      <c r="M171" s="7"/>
      <c r="N171" s="12">
        <v>8054.0</v>
      </c>
    </row>
    <row r="172" ht="15.0" customHeight="1">
      <c r="A172" s="14"/>
      <c r="B172" s="7" t="s">
        <v>124</v>
      </c>
      <c r="C172" s="7">
        <v>162.0</v>
      </c>
      <c r="D172" s="18">
        <v>1520.0</v>
      </c>
      <c r="E172" s="14"/>
      <c r="F172" s="14"/>
      <c r="G172" s="14"/>
      <c r="H172" s="7" t="s">
        <v>147</v>
      </c>
      <c r="I172" s="14"/>
      <c r="J172" s="7" t="s">
        <v>25</v>
      </c>
      <c r="K172" s="15">
        <v>44683.0</v>
      </c>
      <c r="L172" s="15">
        <v>45047.0</v>
      </c>
      <c r="M172" s="16"/>
      <c r="N172" s="12">
        <v>8042.0</v>
      </c>
    </row>
    <row r="173" ht="15.0" customHeight="1">
      <c r="A173" s="14"/>
      <c r="B173" s="7" t="s">
        <v>124</v>
      </c>
      <c r="C173" s="14">
        <v>163.0</v>
      </c>
      <c r="D173" s="18">
        <v>1530.0</v>
      </c>
      <c r="E173" s="14"/>
      <c r="F173" s="14"/>
      <c r="G173" s="14"/>
      <c r="H173" s="7" t="s">
        <v>143</v>
      </c>
      <c r="I173" s="14"/>
      <c r="J173" s="7" t="s">
        <v>25</v>
      </c>
      <c r="K173" s="15">
        <v>44669.0</v>
      </c>
      <c r="L173" s="15">
        <v>45034.0</v>
      </c>
      <c r="M173" s="16"/>
      <c r="N173" s="12">
        <v>8055.0</v>
      </c>
    </row>
    <row r="174" ht="15.0" customHeight="1">
      <c r="A174" s="14"/>
      <c r="B174" s="7" t="s">
        <v>124</v>
      </c>
      <c r="C174" s="14">
        <v>163.0</v>
      </c>
      <c r="D174" s="18">
        <v>1530.0</v>
      </c>
      <c r="E174" s="14"/>
      <c r="F174" s="14"/>
      <c r="G174" s="14"/>
      <c r="H174" s="7" t="s">
        <v>143</v>
      </c>
      <c r="I174" s="14"/>
      <c r="J174" s="7" t="s">
        <v>16</v>
      </c>
      <c r="K174" s="15">
        <v>44753.0</v>
      </c>
      <c r="L174" s="15">
        <v>45034.0</v>
      </c>
      <c r="M174" s="16"/>
      <c r="N174" s="12">
        <v>8055.0</v>
      </c>
    </row>
    <row r="175" ht="15.0" customHeight="1">
      <c r="A175" s="14"/>
      <c r="B175" s="7" t="s">
        <v>124</v>
      </c>
      <c r="C175" s="14">
        <v>164.0</v>
      </c>
      <c r="D175" s="18">
        <v>1540.0</v>
      </c>
      <c r="E175" s="14"/>
      <c r="F175" s="14"/>
      <c r="G175" s="14"/>
      <c r="H175" s="7" t="s">
        <v>148</v>
      </c>
      <c r="I175" s="14"/>
      <c r="J175" s="7" t="s">
        <v>16</v>
      </c>
      <c r="K175" s="15">
        <v>44753.0</v>
      </c>
      <c r="L175" s="15">
        <v>44936.0</v>
      </c>
      <c r="M175" s="16"/>
      <c r="N175" s="12">
        <v>8055.0</v>
      </c>
    </row>
    <row r="176" ht="15.0" customHeight="1">
      <c r="A176" s="14"/>
      <c r="B176" s="7" t="s">
        <v>124</v>
      </c>
      <c r="C176" s="7">
        <v>165.0</v>
      </c>
      <c r="D176" s="18">
        <v>1550.0</v>
      </c>
      <c r="E176" s="14"/>
      <c r="F176" s="14"/>
      <c r="G176" s="14"/>
      <c r="H176" s="7" t="s">
        <v>149</v>
      </c>
      <c r="I176" s="14"/>
      <c r="J176" s="7" t="s">
        <v>25</v>
      </c>
      <c r="K176" s="15">
        <v>44743.0</v>
      </c>
      <c r="L176" s="15">
        <v>44900.0</v>
      </c>
      <c r="M176" s="16"/>
      <c r="N176" s="12">
        <v>8056.0</v>
      </c>
    </row>
    <row r="177" ht="15.0" customHeight="1">
      <c r="A177" s="14"/>
      <c r="B177" s="7" t="s">
        <v>150</v>
      </c>
      <c r="C177" s="7">
        <v>166.0</v>
      </c>
      <c r="D177" s="18">
        <v>1560.0</v>
      </c>
      <c r="E177" s="14"/>
      <c r="F177" s="14"/>
      <c r="G177" s="14"/>
      <c r="H177" s="7" t="s">
        <v>151</v>
      </c>
      <c r="I177" s="14"/>
      <c r="J177" s="7" t="s">
        <v>16</v>
      </c>
      <c r="K177" s="15">
        <v>44725.0</v>
      </c>
      <c r="L177" s="15">
        <v>45456.0</v>
      </c>
      <c r="M177" s="16"/>
      <c r="N177" s="12">
        <v>8057.0</v>
      </c>
    </row>
    <row r="178" ht="15.0" customHeight="1">
      <c r="A178" s="14"/>
      <c r="B178" s="7" t="s">
        <v>150</v>
      </c>
      <c r="C178" s="7">
        <v>167.0</v>
      </c>
      <c r="D178" s="18">
        <v>1570.0</v>
      </c>
      <c r="E178" s="7"/>
      <c r="F178" s="7"/>
      <c r="G178" s="7"/>
      <c r="H178" s="7" t="s">
        <v>152</v>
      </c>
      <c r="I178" s="7" t="s">
        <v>31</v>
      </c>
      <c r="J178" s="7" t="s">
        <v>16</v>
      </c>
      <c r="K178" s="15">
        <v>44354.0</v>
      </c>
      <c r="L178" s="15">
        <v>44719.0</v>
      </c>
      <c r="M178" s="7"/>
      <c r="N178" s="12">
        <v>8058.0</v>
      </c>
    </row>
    <row r="179" ht="15.0" customHeight="1">
      <c r="A179" s="14"/>
      <c r="B179" s="7" t="s">
        <v>150</v>
      </c>
      <c r="C179" s="7">
        <v>168.0</v>
      </c>
      <c r="D179" s="18">
        <v>1580.0</v>
      </c>
      <c r="E179" s="7"/>
      <c r="F179" s="7"/>
      <c r="G179" s="7"/>
      <c r="H179" s="7" t="s">
        <v>153</v>
      </c>
      <c r="I179" s="7" t="s">
        <v>18</v>
      </c>
      <c r="J179" s="7" t="s">
        <v>16</v>
      </c>
      <c r="K179" s="15">
        <v>44634.0</v>
      </c>
      <c r="L179" s="15">
        <v>44817.0</v>
      </c>
      <c r="M179" s="16"/>
      <c r="N179" s="12">
        <v>8059.0</v>
      </c>
    </row>
    <row r="180" ht="15.0" customHeight="1">
      <c r="A180" s="14"/>
      <c r="B180" s="7" t="s">
        <v>150</v>
      </c>
      <c r="C180" s="7">
        <v>169.0</v>
      </c>
      <c r="D180" s="18">
        <v>1590.0</v>
      </c>
      <c r="E180" s="14"/>
      <c r="F180" s="14"/>
      <c r="G180" s="14"/>
      <c r="H180" s="7" t="s">
        <v>154</v>
      </c>
      <c r="I180" s="14"/>
      <c r="J180" s="7" t="s">
        <v>16</v>
      </c>
      <c r="K180" s="15">
        <v>44470.0</v>
      </c>
      <c r="L180" s="15">
        <v>44835.0</v>
      </c>
      <c r="M180" s="16"/>
      <c r="N180" s="12">
        <v>8056.0</v>
      </c>
    </row>
    <row r="181" ht="15.0" customHeight="1">
      <c r="A181" s="14"/>
      <c r="B181" s="7" t="s">
        <v>150</v>
      </c>
      <c r="C181" s="7">
        <v>170.0</v>
      </c>
      <c r="D181" s="18">
        <v>1600.0</v>
      </c>
      <c r="E181" s="14"/>
      <c r="F181" s="14"/>
      <c r="G181" s="14"/>
      <c r="H181" s="7" t="s">
        <v>154</v>
      </c>
      <c r="I181" s="14"/>
      <c r="J181" s="7" t="s">
        <v>25</v>
      </c>
      <c r="K181" s="15">
        <v>44531.0</v>
      </c>
      <c r="L181" s="15">
        <v>44712.0</v>
      </c>
      <c r="M181" s="16"/>
      <c r="N181" s="12">
        <v>8060.0</v>
      </c>
    </row>
    <row r="182" ht="15.0" customHeight="1">
      <c r="A182" s="14"/>
      <c r="B182" s="7" t="s">
        <v>150</v>
      </c>
      <c r="C182" s="7">
        <v>171.0</v>
      </c>
      <c r="D182" s="18">
        <v>1600.0</v>
      </c>
      <c r="E182" s="7"/>
      <c r="F182" s="7"/>
      <c r="G182" s="7"/>
      <c r="H182" s="7" t="s">
        <v>155</v>
      </c>
      <c r="I182" s="7" t="s">
        <v>18</v>
      </c>
      <c r="J182" s="7" t="s">
        <v>16</v>
      </c>
      <c r="K182" s="15">
        <v>44531.0</v>
      </c>
      <c r="L182" s="15">
        <v>44712.0</v>
      </c>
      <c r="M182" s="16"/>
      <c r="N182" s="12">
        <v>8060.0</v>
      </c>
    </row>
    <row r="183" ht="15.0" customHeight="1">
      <c r="A183" s="14"/>
      <c r="B183" s="7" t="s">
        <v>150</v>
      </c>
      <c r="C183" s="7">
        <v>172.0</v>
      </c>
      <c r="D183" s="18">
        <v>1610.0</v>
      </c>
      <c r="E183" s="14"/>
      <c r="F183" s="14"/>
      <c r="G183" s="14"/>
      <c r="H183" s="7" t="s">
        <v>154</v>
      </c>
      <c r="I183" s="14"/>
      <c r="J183" s="7" t="s">
        <v>16</v>
      </c>
      <c r="K183" s="15">
        <v>44470.0</v>
      </c>
      <c r="L183" s="15">
        <v>44621.0</v>
      </c>
      <c r="M183" s="16"/>
      <c r="N183" s="12">
        <v>8061.0</v>
      </c>
    </row>
    <row r="184" ht="15.0" customHeight="1">
      <c r="A184" s="14"/>
      <c r="B184" s="7" t="s">
        <v>150</v>
      </c>
      <c r="C184" s="7">
        <v>173.0</v>
      </c>
      <c r="D184" s="18">
        <v>1620.0</v>
      </c>
      <c r="E184" s="14"/>
      <c r="F184" s="14"/>
      <c r="G184" s="14"/>
      <c r="H184" s="7" t="s">
        <v>154</v>
      </c>
      <c r="I184" s="14" t="s">
        <v>18</v>
      </c>
      <c r="J184" s="7" t="s">
        <v>16</v>
      </c>
      <c r="K184" s="15">
        <v>44410.0</v>
      </c>
      <c r="L184" s="15">
        <v>44775.0</v>
      </c>
      <c r="M184" s="16"/>
      <c r="N184" s="12">
        <v>8056.0</v>
      </c>
    </row>
    <row r="185" ht="15.0" customHeight="1">
      <c r="A185" s="14"/>
      <c r="B185" s="7" t="s">
        <v>150</v>
      </c>
      <c r="C185" s="7">
        <v>174.0</v>
      </c>
      <c r="D185" s="18">
        <v>1630.0</v>
      </c>
      <c r="E185" s="7"/>
      <c r="F185" s="7"/>
      <c r="G185" s="7"/>
      <c r="H185" s="7" t="s">
        <v>15</v>
      </c>
      <c r="I185" s="7"/>
      <c r="J185" s="7" t="s">
        <v>16</v>
      </c>
      <c r="K185" s="15">
        <v>44714.0</v>
      </c>
      <c r="L185" s="15">
        <v>45079.0</v>
      </c>
      <c r="M185" s="7"/>
      <c r="N185" s="12">
        <v>8056.0</v>
      </c>
    </row>
    <row r="186" ht="15.0" customHeight="1">
      <c r="A186" s="14"/>
      <c r="B186" s="7" t="s">
        <v>150</v>
      </c>
      <c r="C186" s="7">
        <v>174.0</v>
      </c>
      <c r="D186" s="18">
        <v>1630.0</v>
      </c>
      <c r="E186" s="14"/>
      <c r="F186" s="14"/>
      <c r="G186" s="14"/>
      <c r="H186" s="7" t="s">
        <v>156</v>
      </c>
      <c r="I186" s="14"/>
      <c r="J186" s="7" t="s">
        <v>16</v>
      </c>
      <c r="K186" s="15">
        <v>44632.0</v>
      </c>
      <c r="L186" s="15">
        <v>44997.0</v>
      </c>
      <c r="M186" s="16"/>
      <c r="N186" s="12">
        <v>8056.0</v>
      </c>
    </row>
    <row r="187" ht="15.0" customHeight="1">
      <c r="A187" s="14"/>
      <c r="B187" s="7" t="s">
        <v>150</v>
      </c>
      <c r="C187" s="7">
        <v>176.0</v>
      </c>
      <c r="D187" s="18">
        <v>1640.0</v>
      </c>
      <c r="E187" s="14"/>
      <c r="F187" s="14"/>
      <c r="G187" s="14"/>
      <c r="H187" s="7" t="s">
        <v>95</v>
      </c>
      <c r="I187" s="14"/>
      <c r="J187" s="7" t="s">
        <v>16</v>
      </c>
      <c r="K187" s="15">
        <v>44713.0</v>
      </c>
      <c r="L187" s="15">
        <v>45441.0</v>
      </c>
      <c r="M187" s="16"/>
      <c r="N187" s="12">
        <v>8062.0</v>
      </c>
    </row>
    <row r="188" ht="15.0" customHeight="1">
      <c r="A188" s="14"/>
      <c r="B188" s="7" t="s">
        <v>150</v>
      </c>
      <c r="C188" s="7">
        <v>177.0</v>
      </c>
      <c r="D188" s="18">
        <v>1650.0</v>
      </c>
      <c r="E188" s="14"/>
      <c r="F188" s="14"/>
      <c r="G188" s="14"/>
      <c r="H188" s="7" t="s">
        <v>157</v>
      </c>
      <c r="I188" s="14"/>
      <c r="J188" s="7" t="s">
        <v>16</v>
      </c>
      <c r="K188" s="15">
        <v>44470.0</v>
      </c>
      <c r="L188" s="15">
        <v>44835.0</v>
      </c>
      <c r="M188" s="16"/>
      <c r="N188" s="12">
        <v>8056.0</v>
      </c>
    </row>
    <row r="189" ht="15.0" customHeight="1">
      <c r="A189" s="14"/>
      <c r="B189" s="7" t="s">
        <v>150</v>
      </c>
      <c r="C189" s="7">
        <v>178.0</v>
      </c>
      <c r="D189" s="18">
        <v>1660.0</v>
      </c>
      <c r="E189" s="14"/>
      <c r="F189" s="14"/>
      <c r="G189" s="14"/>
      <c r="H189" s="7" t="s">
        <v>158</v>
      </c>
      <c r="I189" s="14"/>
      <c r="J189" s="7" t="s">
        <v>16</v>
      </c>
      <c r="K189" s="15">
        <v>44378.0</v>
      </c>
      <c r="L189" s="15">
        <v>44561.0</v>
      </c>
      <c r="M189" s="17"/>
      <c r="N189" s="12">
        <v>8063.0</v>
      </c>
    </row>
    <row r="190" ht="15.0" customHeight="1">
      <c r="A190" s="14"/>
      <c r="B190" s="7" t="s">
        <v>150</v>
      </c>
      <c r="C190" s="7">
        <v>179.0</v>
      </c>
      <c r="D190" s="18">
        <v>1670.0</v>
      </c>
      <c r="E190" s="7"/>
      <c r="F190" s="7"/>
      <c r="G190" s="7"/>
      <c r="H190" s="7" t="s">
        <v>15</v>
      </c>
      <c r="I190" s="7"/>
      <c r="J190" s="7" t="s">
        <v>16</v>
      </c>
      <c r="K190" s="15">
        <v>44760.0</v>
      </c>
      <c r="L190" s="15">
        <v>44943.0</v>
      </c>
      <c r="M190" s="7"/>
      <c r="N190" s="12">
        <v>8060.0</v>
      </c>
    </row>
    <row r="191" ht="15.0" customHeight="1">
      <c r="A191" s="14"/>
      <c r="B191" s="7" t="s">
        <v>150</v>
      </c>
      <c r="C191" s="7">
        <v>180.0</v>
      </c>
      <c r="D191" s="18">
        <v>1680.0</v>
      </c>
      <c r="E191" s="14"/>
      <c r="F191" s="14"/>
      <c r="G191" s="14"/>
      <c r="H191" s="7" t="s">
        <v>159</v>
      </c>
      <c r="I191" s="14"/>
      <c r="J191" s="7" t="s">
        <v>25</v>
      </c>
      <c r="K191" s="15">
        <v>44705.0</v>
      </c>
      <c r="L191" s="15">
        <v>44888.0</v>
      </c>
      <c r="M191" s="17"/>
      <c r="N191" s="12">
        <v>8023.0</v>
      </c>
    </row>
    <row r="192" ht="15.0" customHeight="1">
      <c r="A192" s="14"/>
      <c r="B192" s="7" t="s">
        <v>150</v>
      </c>
      <c r="C192" s="7">
        <v>181.0</v>
      </c>
      <c r="D192" s="18">
        <v>1690.0</v>
      </c>
      <c r="E192" s="14"/>
      <c r="F192" s="14"/>
      <c r="G192" s="14"/>
      <c r="H192" s="7" t="s">
        <v>160</v>
      </c>
      <c r="I192" s="14"/>
      <c r="J192" s="7" t="s">
        <v>16</v>
      </c>
      <c r="K192" s="15">
        <v>44431.0</v>
      </c>
      <c r="L192" s="15">
        <v>44615.0</v>
      </c>
      <c r="M192" s="16"/>
      <c r="N192" s="12">
        <v>8064.0</v>
      </c>
    </row>
    <row r="193" ht="15.0" customHeight="1">
      <c r="A193" s="14"/>
      <c r="B193" s="7" t="s">
        <v>150</v>
      </c>
      <c r="C193" s="7">
        <v>182.0</v>
      </c>
      <c r="D193" s="18">
        <v>1700.0</v>
      </c>
      <c r="E193" s="14"/>
      <c r="F193" s="14"/>
      <c r="G193" s="14"/>
      <c r="H193" s="7" t="s">
        <v>154</v>
      </c>
      <c r="I193" s="14"/>
      <c r="J193" s="7" t="s">
        <v>16</v>
      </c>
      <c r="K193" s="15">
        <v>44378.0</v>
      </c>
      <c r="L193" s="15">
        <v>44743.0</v>
      </c>
      <c r="M193" s="16"/>
      <c r="N193" s="12">
        <v>8056.0</v>
      </c>
    </row>
    <row r="194" ht="15.0" customHeight="1">
      <c r="A194" s="14"/>
      <c r="B194" s="7" t="s">
        <v>150</v>
      </c>
      <c r="C194" s="7">
        <v>183.0</v>
      </c>
      <c r="D194" s="18">
        <v>1710.0</v>
      </c>
      <c r="E194" s="14"/>
      <c r="F194" s="14"/>
      <c r="G194" s="14"/>
      <c r="H194" s="7" t="s">
        <v>157</v>
      </c>
      <c r="I194" s="14"/>
      <c r="J194" s="7" t="s">
        <v>16</v>
      </c>
      <c r="K194" s="15">
        <v>44470.0</v>
      </c>
      <c r="L194" s="15">
        <v>45139.0</v>
      </c>
      <c r="M194" s="16"/>
      <c r="N194" s="12">
        <v>8065.0</v>
      </c>
    </row>
    <row r="195" ht="15.0" customHeight="1">
      <c r="A195" s="14"/>
      <c r="B195" s="7" t="s">
        <v>150</v>
      </c>
      <c r="C195" s="7">
        <v>184.0</v>
      </c>
      <c r="D195" s="18">
        <v>1720.0</v>
      </c>
      <c r="E195" s="14"/>
      <c r="F195" s="14"/>
      <c r="G195" s="14"/>
      <c r="H195" s="7" t="s">
        <v>154</v>
      </c>
      <c r="I195" s="14" t="s">
        <v>161</v>
      </c>
      <c r="J195" s="7" t="s">
        <v>16</v>
      </c>
      <c r="K195" s="15">
        <v>44413.0</v>
      </c>
      <c r="L195" s="15">
        <v>44596.0</v>
      </c>
      <c r="M195" s="16"/>
      <c r="N195" s="12">
        <v>8056.0</v>
      </c>
    </row>
    <row r="196" ht="15.0" customHeight="1">
      <c r="A196" s="14"/>
      <c r="B196" s="7" t="s">
        <v>150</v>
      </c>
      <c r="C196" s="7">
        <v>185.0</v>
      </c>
      <c r="D196" s="18">
        <v>1730.0</v>
      </c>
      <c r="E196" s="7"/>
      <c r="F196" s="7"/>
      <c r="G196" s="7"/>
      <c r="H196" s="7" t="s">
        <v>15</v>
      </c>
      <c r="I196" s="7"/>
      <c r="J196" s="7" t="s">
        <v>16</v>
      </c>
      <c r="K196" s="15">
        <v>44760.0</v>
      </c>
      <c r="L196" s="15">
        <v>44943.0</v>
      </c>
      <c r="M196" s="7"/>
      <c r="N196" s="12">
        <v>8056.0</v>
      </c>
    </row>
    <row r="197" ht="15.0" customHeight="1">
      <c r="A197" s="14"/>
      <c r="B197" s="7" t="s">
        <v>150</v>
      </c>
      <c r="C197" s="7">
        <v>186.0</v>
      </c>
      <c r="D197" s="18">
        <v>1740.0</v>
      </c>
      <c r="E197" s="7"/>
      <c r="F197" s="7"/>
      <c r="G197" s="7"/>
      <c r="H197" s="7" t="s">
        <v>162</v>
      </c>
      <c r="I197" s="7" t="s">
        <v>18</v>
      </c>
      <c r="J197" s="7" t="s">
        <v>16</v>
      </c>
      <c r="K197" s="15">
        <v>44441.0</v>
      </c>
      <c r="L197" s="15">
        <v>44621.0</v>
      </c>
      <c r="M197" s="7"/>
      <c r="N197" s="12">
        <v>8065.0</v>
      </c>
    </row>
    <row r="198" ht="15.0" customHeight="1">
      <c r="A198" s="14"/>
      <c r="B198" s="7" t="s">
        <v>150</v>
      </c>
      <c r="C198" s="7">
        <v>187.0</v>
      </c>
      <c r="D198" s="18">
        <v>1750.0</v>
      </c>
      <c r="E198" s="14"/>
      <c r="F198" s="14"/>
      <c r="G198" s="14"/>
      <c r="H198" s="7" t="s">
        <v>154</v>
      </c>
      <c r="I198" s="14"/>
      <c r="J198" s="7" t="s">
        <v>16</v>
      </c>
      <c r="K198" s="15">
        <v>44440.0</v>
      </c>
      <c r="L198" s="15">
        <v>44620.0</v>
      </c>
      <c r="M198" s="16"/>
      <c r="N198" s="12">
        <v>8065.0</v>
      </c>
    </row>
    <row r="199" ht="15.0" customHeight="1">
      <c r="A199" s="14"/>
      <c r="B199" s="7" t="s">
        <v>150</v>
      </c>
      <c r="C199" s="7">
        <v>188.0</v>
      </c>
      <c r="D199" s="18">
        <v>1760.0</v>
      </c>
      <c r="E199" s="14"/>
      <c r="F199" s="14"/>
      <c r="G199" s="14"/>
      <c r="H199" s="7" t="s">
        <v>154</v>
      </c>
      <c r="I199" s="14"/>
      <c r="J199" s="7" t="s">
        <v>16</v>
      </c>
      <c r="K199" s="15">
        <v>44501.0</v>
      </c>
      <c r="L199" s="15">
        <v>44682.0</v>
      </c>
      <c r="M199" s="16"/>
      <c r="N199" s="12">
        <v>8062.0</v>
      </c>
    </row>
    <row r="200" ht="15.0" customHeight="1">
      <c r="A200" s="14"/>
      <c r="B200" s="7" t="s">
        <v>150</v>
      </c>
      <c r="C200" s="7">
        <v>189.0</v>
      </c>
      <c r="D200" s="18">
        <v>1770.0</v>
      </c>
      <c r="E200" s="14"/>
      <c r="F200" s="14"/>
      <c r="G200" s="14"/>
      <c r="H200" s="7" t="s">
        <v>163</v>
      </c>
      <c r="I200" s="14"/>
      <c r="J200" s="7" t="s">
        <v>16</v>
      </c>
      <c r="K200" s="15">
        <v>44550.0</v>
      </c>
      <c r="L200" s="15">
        <v>44914.0</v>
      </c>
      <c r="M200" s="17"/>
      <c r="N200" s="12">
        <v>8060.0</v>
      </c>
    </row>
    <row r="201" ht="15.0" customHeight="1">
      <c r="A201" s="14"/>
      <c r="B201" s="7" t="s">
        <v>150</v>
      </c>
      <c r="C201" s="7">
        <v>190.0</v>
      </c>
      <c r="D201" s="18">
        <v>1770.0</v>
      </c>
      <c r="E201" s="14"/>
      <c r="F201" s="14"/>
      <c r="G201" s="14"/>
      <c r="H201" s="7" t="s">
        <v>164</v>
      </c>
      <c r="I201" s="14"/>
      <c r="J201" s="7" t="s">
        <v>16</v>
      </c>
      <c r="K201" s="15">
        <v>44426.0</v>
      </c>
      <c r="L201" s="15">
        <v>44610.0</v>
      </c>
      <c r="M201" s="16"/>
      <c r="N201" s="12">
        <v>8061.0</v>
      </c>
    </row>
    <row r="202" ht="15.0" customHeight="1">
      <c r="A202" s="14"/>
      <c r="B202" s="7" t="s">
        <v>150</v>
      </c>
      <c r="C202" s="7">
        <v>191.0</v>
      </c>
      <c r="D202" s="18">
        <v>1780.0</v>
      </c>
      <c r="E202" s="14"/>
      <c r="F202" s="14"/>
      <c r="G202" s="14"/>
      <c r="H202" s="7" t="s">
        <v>133</v>
      </c>
      <c r="I202" s="14"/>
      <c r="J202" s="7" t="s">
        <v>16</v>
      </c>
      <c r="K202" s="15">
        <v>44740.0</v>
      </c>
      <c r="L202" s="15">
        <v>44923.0</v>
      </c>
      <c r="M202" s="17"/>
      <c r="N202" s="12">
        <v>8065.0</v>
      </c>
    </row>
    <row r="203" ht="15.0" customHeight="1">
      <c r="A203" s="14"/>
      <c r="B203" s="7" t="s">
        <v>150</v>
      </c>
      <c r="C203" s="7">
        <v>192.0</v>
      </c>
      <c r="D203" s="18">
        <v>1790.0</v>
      </c>
      <c r="E203" s="14"/>
      <c r="F203" s="14"/>
      <c r="G203" s="14"/>
      <c r="H203" s="7" t="s">
        <v>42</v>
      </c>
      <c r="I203" s="14"/>
      <c r="J203" s="7" t="s">
        <v>25</v>
      </c>
      <c r="K203" s="15">
        <v>44663.0</v>
      </c>
      <c r="L203" s="15">
        <v>44845.0</v>
      </c>
      <c r="M203" s="17"/>
      <c r="N203" s="12">
        <v>8058.0</v>
      </c>
    </row>
    <row r="204" ht="15.0" customHeight="1">
      <c r="A204" s="14"/>
      <c r="B204" s="7" t="s">
        <v>150</v>
      </c>
      <c r="C204" s="7">
        <v>193.0</v>
      </c>
      <c r="D204" s="18">
        <v>1800.0</v>
      </c>
      <c r="E204" s="14"/>
      <c r="F204" s="14"/>
      <c r="G204" s="14"/>
      <c r="H204" s="7" t="s">
        <v>165</v>
      </c>
      <c r="I204" s="14"/>
      <c r="J204" s="7" t="s">
        <v>16</v>
      </c>
      <c r="K204" s="15">
        <v>44522.0</v>
      </c>
      <c r="L204" s="15">
        <v>44568.0</v>
      </c>
      <c r="M204" s="16"/>
      <c r="N204" s="12">
        <v>8062.0</v>
      </c>
    </row>
    <row r="205" ht="15.0" customHeight="1">
      <c r="A205" s="14"/>
      <c r="B205" s="7" t="s">
        <v>150</v>
      </c>
      <c r="C205" s="7">
        <v>194.0</v>
      </c>
      <c r="D205" s="18">
        <v>1810.0</v>
      </c>
      <c r="E205" s="14"/>
      <c r="F205" s="14"/>
      <c r="G205" s="14"/>
      <c r="H205" s="7" t="s">
        <v>166</v>
      </c>
      <c r="I205" s="14"/>
      <c r="J205" s="7" t="s">
        <v>25</v>
      </c>
      <c r="K205" s="15">
        <v>44608.0</v>
      </c>
      <c r="L205" s="15">
        <v>44788.0</v>
      </c>
      <c r="M205" s="16"/>
      <c r="N205" s="12">
        <v>8065.0</v>
      </c>
    </row>
    <row r="206" ht="15.0" customHeight="1">
      <c r="A206" s="14"/>
      <c r="B206" s="7" t="s">
        <v>150</v>
      </c>
      <c r="C206" s="7">
        <v>195.0</v>
      </c>
      <c r="D206" s="18">
        <v>1820.0</v>
      </c>
      <c r="E206" s="14"/>
      <c r="F206" s="14"/>
      <c r="G206" s="14"/>
      <c r="H206" s="7" t="s">
        <v>167</v>
      </c>
      <c r="I206" s="14"/>
      <c r="J206" s="7" t="s">
        <v>25</v>
      </c>
      <c r="K206" s="15">
        <v>44652.0</v>
      </c>
      <c r="L206" s="15">
        <v>44834.0</v>
      </c>
      <c r="M206" s="16"/>
      <c r="N206" s="12">
        <v>8063.0</v>
      </c>
    </row>
    <row r="207" ht="15.0" customHeight="1">
      <c r="A207" s="14"/>
      <c r="B207" s="7" t="s">
        <v>150</v>
      </c>
      <c r="C207" s="7">
        <v>196.0</v>
      </c>
      <c r="D207" s="18">
        <v>1830.0</v>
      </c>
      <c r="E207" s="14"/>
      <c r="F207" s="14"/>
      <c r="G207" s="14"/>
      <c r="H207" s="7" t="s">
        <v>168</v>
      </c>
      <c r="I207" s="14"/>
      <c r="J207" s="7" t="s">
        <v>16</v>
      </c>
      <c r="K207" s="15">
        <v>44466.0</v>
      </c>
      <c r="L207" s="15">
        <v>44646.0</v>
      </c>
      <c r="M207" s="16"/>
      <c r="N207" s="12">
        <v>8056.0</v>
      </c>
    </row>
    <row r="208" ht="15.0" customHeight="1">
      <c r="A208" s="14"/>
      <c r="B208" s="7" t="s">
        <v>150</v>
      </c>
      <c r="C208" s="7">
        <v>197.0</v>
      </c>
      <c r="D208" s="18">
        <v>1840.0</v>
      </c>
      <c r="E208" s="7"/>
      <c r="F208" s="7"/>
      <c r="G208" s="7"/>
      <c r="H208" s="7" t="s">
        <v>15</v>
      </c>
      <c r="I208" s="7"/>
      <c r="J208" s="7" t="s">
        <v>16</v>
      </c>
      <c r="K208" s="15">
        <v>44634.0</v>
      </c>
      <c r="L208" s="15"/>
      <c r="M208" s="7"/>
      <c r="N208" s="12">
        <v>8056.0</v>
      </c>
    </row>
    <row r="209" ht="15.0" customHeight="1">
      <c r="A209" s="14"/>
      <c r="B209" s="7" t="s">
        <v>150</v>
      </c>
      <c r="C209" s="7">
        <v>198.0</v>
      </c>
      <c r="D209" s="18">
        <v>1850.0</v>
      </c>
      <c r="E209" s="7"/>
      <c r="F209" s="7"/>
      <c r="G209" s="7"/>
      <c r="H209" s="7" t="s">
        <v>15</v>
      </c>
      <c r="I209" s="7"/>
      <c r="J209" s="7" t="s">
        <v>16</v>
      </c>
      <c r="K209" s="15"/>
      <c r="L209" s="15"/>
      <c r="M209" s="7"/>
      <c r="N209" s="12">
        <v>8056.0</v>
      </c>
    </row>
    <row r="210" ht="15.0" customHeight="1">
      <c r="A210" s="14"/>
      <c r="B210" s="7" t="s">
        <v>150</v>
      </c>
      <c r="C210" s="7">
        <v>199.0</v>
      </c>
      <c r="D210" s="18">
        <v>1860.0</v>
      </c>
      <c r="E210" s="14"/>
      <c r="F210" s="14"/>
      <c r="G210" s="14"/>
      <c r="H210" s="7" t="s">
        <v>169</v>
      </c>
      <c r="I210" s="14"/>
      <c r="J210" s="7" t="s">
        <v>16</v>
      </c>
      <c r="K210" s="15">
        <v>44535.0</v>
      </c>
      <c r="L210" s="15">
        <v>44352.0</v>
      </c>
      <c r="M210" s="16"/>
      <c r="N210" s="12">
        <v>8056.0</v>
      </c>
    </row>
    <row r="211" ht="15.0" customHeight="1">
      <c r="A211" s="14"/>
      <c r="B211" s="7" t="s">
        <v>150</v>
      </c>
      <c r="C211" s="7">
        <v>199.0</v>
      </c>
      <c r="D211" s="18">
        <v>1860.0</v>
      </c>
      <c r="E211" s="14"/>
      <c r="F211" s="14"/>
      <c r="G211" s="14"/>
      <c r="H211" s="7" t="s">
        <v>170</v>
      </c>
      <c r="I211" s="14"/>
      <c r="J211" s="7" t="s">
        <v>16</v>
      </c>
      <c r="K211" s="15">
        <v>44535.0</v>
      </c>
      <c r="L211" s="15">
        <v>44716.0</v>
      </c>
      <c r="M211" s="16"/>
      <c r="N211" s="12">
        <v>8056.0</v>
      </c>
    </row>
    <row r="212" ht="15.0" customHeight="1">
      <c r="A212" s="14"/>
      <c r="B212" s="7" t="s">
        <v>150</v>
      </c>
      <c r="C212" s="7">
        <v>200.0</v>
      </c>
      <c r="D212" s="18">
        <v>1870.0</v>
      </c>
      <c r="E212" s="14"/>
      <c r="F212" s="14"/>
      <c r="G212" s="14"/>
      <c r="H212" s="7" t="s">
        <v>171</v>
      </c>
      <c r="I212" s="14"/>
      <c r="J212" s="7" t="s">
        <v>16</v>
      </c>
      <c r="K212" s="15">
        <v>44531.0</v>
      </c>
      <c r="L212" s="15">
        <v>44896.0</v>
      </c>
      <c r="M212" s="16"/>
      <c r="N212" s="12">
        <v>8056.0</v>
      </c>
    </row>
    <row r="213" ht="15.0" customHeight="1">
      <c r="A213" s="14"/>
      <c r="B213" s="7" t="s">
        <v>150</v>
      </c>
      <c r="C213" s="7">
        <v>201.0</v>
      </c>
      <c r="D213" s="18">
        <v>1880.0</v>
      </c>
      <c r="E213" s="14"/>
      <c r="F213" s="14"/>
      <c r="G213" s="14"/>
      <c r="H213" s="7" t="s">
        <v>154</v>
      </c>
      <c r="I213" s="14"/>
      <c r="J213" s="7" t="s">
        <v>16</v>
      </c>
      <c r="K213" s="15">
        <v>44440.0</v>
      </c>
      <c r="L213" s="15">
        <v>44620.0</v>
      </c>
      <c r="M213" s="16"/>
      <c r="N213" s="12">
        <v>8065.0</v>
      </c>
    </row>
    <row r="214" ht="15.0" customHeight="1">
      <c r="A214" s="14"/>
      <c r="B214" s="7" t="s">
        <v>150</v>
      </c>
      <c r="C214" s="7">
        <v>202.0</v>
      </c>
      <c r="D214" s="18">
        <v>1890.0</v>
      </c>
      <c r="E214" s="14"/>
      <c r="F214" s="14"/>
      <c r="G214" s="14"/>
      <c r="H214" s="7" t="s">
        <v>151</v>
      </c>
      <c r="I214" s="14" t="s">
        <v>161</v>
      </c>
      <c r="J214" s="7" t="s">
        <v>16</v>
      </c>
      <c r="K214" s="15">
        <v>44326.0</v>
      </c>
      <c r="L214" s="15">
        <v>44508.0</v>
      </c>
      <c r="M214" s="16"/>
      <c r="N214" s="12">
        <v>8058.0</v>
      </c>
    </row>
    <row r="215" ht="15.0" customHeight="1">
      <c r="A215" s="14"/>
      <c r="B215" s="7" t="s">
        <v>172</v>
      </c>
      <c r="C215" s="7">
        <v>203.0</v>
      </c>
      <c r="D215" s="18">
        <v>1900.0</v>
      </c>
      <c r="E215" s="14"/>
      <c r="F215" s="14"/>
      <c r="G215" s="14"/>
      <c r="H215" s="7" t="s">
        <v>173</v>
      </c>
      <c r="I215" s="7" t="s">
        <v>161</v>
      </c>
      <c r="J215" s="7" t="s">
        <v>25</v>
      </c>
      <c r="K215" s="15">
        <v>44690.0</v>
      </c>
      <c r="L215" s="15">
        <v>44874.0</v>
      </c>
      <c r="M215" s="16"/>
      <c r="N215" s="12">
        <v>8061.0</v>
      </c>
    </row>
    <row r="216" ht="15.0" customHeight="1">
      <c r="A216" s="14"/>
      <c r="B216" s="7" t="s">
        <v>172</v>
      </c>
      <c r="C216" s="7">
        <v>204.0</v>
      </c>
      <c r="D216" s="18">
        <v>1910.0</v>
      </c>
      <c r="E216" s="14"/>
      <c r="F216" s="14"/>
      <c r="G216" s="14"/>
      <c r="H216" s="7" t="s">
        <v>174</v>
      </c>
      <c r="I216" s="7" t="s">
        <v>161</v>
      </c>
      <c r="J216" s="7" t="s">
        <v>16</v>
      </c>
      <c r="K216" s="15">
        <v>44390.0</v>
      </c>
      <c r="L216" s="15">
        <v>45120.0</v>
      </c>
      <c r="M216" s="16"/>
      <c r="N216" s="12">
        <v>8035.0</v>
      </c>
    </row>
    <row r="217" ht="15.0" customHeight="1">
      <c r="A217" s="14"/>
      <c r="B217" s="7" t="s">
        <v>172</v>
      </c>
      <c r="C217" s="7">
        <v>205.0</v>
      </c>
      <c r="D217" s="18">
        <v>1920.0</v>
      </c>
      <c r="E217" s="14"/>
      <c r="F217" s="14"/>
      <c r="G217" s="14"/>
      <c r="H217" s="7" t="s">
        <v>175</v>
      </c>
      <c r="I217" s="7" t="s">
        <v>161</v>
      </c>
      <c r="J217" s="7" t="s">
        <v>16</v>
      </c>
      <c r="K217" s="15">
        <v>44537.0</v>
      </c>
      <c r="L217" s="15">
        <v>44719.0</v>
      </c>
      <c r="M217" s="16"/>
      <c r="N217" s="12">
        <v>8066.0</v>
      </c>
    </row>
    <row r="218" ht="15.0" customHeight="1">
      <c r="A218" s="14"/>
      <c r="B218" s="7" t="s">
        <v>172</v>
      </c>
      <c r="C218" s="7">
        <v>206.0</v>
      </c>
      <c r="D218" s="18">
        <v>1920.0</v>
      </c>
      <c r="E218" s="7"/>
      <c r="F218" s="7"/>
      <c r="G218" s="7"/>
      <c r="H218" s="7" t="s">
        <v>175</v>
      </c>
      <c r="I218" s="7" t="s">
        <v>18</v>
      </c>
      <c r="J218" s="7" t="s">
        <v>16</v>
      </c>
      <c r="K218" s="15">
        <v>44537.0</v>
      </c>
      <c r="L218" s="15">
        <v>44719.0</v>
      </c>
      <c r="M218" s="7" t="s">
        <v>176</v>
      </c>
      <c r="N218" s="12">
        <v>8066.0</v>
      </c>
    </row>
    <row r="219" ht="15.0" customHeight="1">
      <c r="A219" s="14"/>
      <c r="B219" s="7" t="s">
        <v>172</v>
      </c>
      <c r="C219" s="7">
        <v>207.0</v>
      </c>
      <c r="D219" s="18">
        <v>1930.0</v>
      </c>
      <c r="E219" s="14"/>
      <c r="F219" s="14"/>
      <c r="G219" s="14"/>
      <c r="H219" s="7" t="s">
        <v>156</v>
      </c>
      <c r="I219" s="7" t="s">
        <v>177</v>
      </c>
      <c r="J219" s="7" t="s">
        <v>16</v>
      </c>
      <c r="K219" s="15">
        <v>44473.0</v>
      </c>
      <c r="L219" s="15">
        <v>44686.0</v>
      </c>
      <c r="M219" s="16"/>
      <c r="N219" s="12">
        <v>8067.0</v>
      </c>
    </row>
    <row r="220" ht="15.0" customHeight="1">
      <c r="A220" s="14"/>
      <c r="B220" s="7" t="s">
        <v>172</v>
      </c>
      <c r="C220" s="7">
        <v>208.0</v>
      </c>
      <c r="D220" s="18">
        <v>1940.0</v>
      </c>
      <c r="E220" s="14"/>
      <c r="F220" s="14"/>
      <c r="G220" s="14"/>
      <c r="H220" s="7" t="s">
        <v>178</v>
      </c>
      <c r="I220" s="7" t="s">
        <v>161</v>
      </c>
      <c r="J220" s="7" t="s">
        <v>16</v>
      </c>
      <c r="K220" s="15">
        <v>44470.0</v>
      </c>
      <c r="L220" s="15">
        <v>44682.0</v>
      </c>
      <c r="M220" s="16"/>
      <c r="N220" s="12">
        <v>8068.0</v>
      </c>
    </row>
    <row r="221" ht="15.0" customHeight="1">
      <c r="A221" s="14"/>
      <c r="B221" s="7" t="s">
        <v>172</v>
      </c>
      <c r="C221" s="7">
        <v>209.0</v>
      </c>
      <c r="D221" s="18">
        <v>1950.0</v>
      </c>
      <c r="E221" s="14"/>
      <c r="F221" s="14"/>
      <c r="G221" s="14"/>
      <c r="H221" s="7" t="s">
        <v>179</v>
      </c>
      <c r="I221" s="7" t="s">
        <v>161</v>
      </c>
      <c r="J221" s="7" t="s">
        <v>16</v>
      </c>
      <c r="K221" s="15">
        <v>44683.0</v>
      </c>
      <c r="L221" s="15">
        <v>45047.0</v>
      </c>
      <c r="M221" s="16"/>
      <c r="N221" s="12">
        <v>8069.0</v>
      </c>
    </row>
    <row r="222" ht="15.0" customHeight="1">
      <c r="A222" s="14"/>
      <c r="B222" s="7" t="s">
        <v>172</v>
      </c>
      <c r="C222" s="7">
        <v>210.0</v>
      </c>
      <c r="D222" s="18">
        <v>1960.0</v>
      </c>
      <c r="E222" s="14"/>
      <c r="F222" s="14"/>
      <c r="G222" s="14"/>
      <c r="H222" s="7" t="s">
        <v>156</v>
      </c>
      <c r="I222" s="7" t="s">
        <v>177</v>
      </c>
      <c r="J222" s="7" t="s">
        <v>16</v>
      </c>
      <c r="K222" s="15">
        <v>44638.0</v>
      </c>
      <c r="L222" s="15">
        <v>44699.0</v>
      </c>
      <c r="M222" s="16"/>
      <c r="N222" s="12">
        <v>8067.0</v>
      </c>
    </row>
    <row r="223" ht="15.0" customHeight="1">
      <c r="A223" s="14"/>
      <c r="B223" s="7" t="s">
        <v>172</v>
      </c>
      <c r="C223" s="7">
        <v>211.0</v>
      </c>
      <c r="D223" s="18">
        <v>1970.0</v>
      </c>
      <c r="E223" s="7"/>
      <c r="F223" s="7"/>
      <c r="G223" s="7"/>
      <c r="H223" s="7" t="s">
        <v>157</v>
      </c>
      <c r="I223" s="7" t="s">
        <v>18</v>
      </c>
      <c r="J223" s="7" t="s">
        <v>16</v>
      </c>
      <c r="K223" s="15">
        <v>44579.0</v>
      </c>
      <c r="L223" s="15">
        <v>44760.0</v>
      </c>
      <c r="M223" s="7"/>
      <c r="N223" s="12">
        <v>8066.0</v>
      </c>
    </row>
    <row r="224" ht="15.0" customHeight="1">
      <c r="A224" s="14"/>
      <c r="B224" s="7" t="s">
        <v>172</v>
      </c>
      <c r="C224" s="7">
        <v>212.0</v>
      </c>
      <c r="D224" s="18">
        <v>1980.0</v>
      </c>
      <c r="E224" s="7"/>
      <c r="F224" s="7"/>
      <c r="G224" s="7"/>
      <c r="H224" s="7" t="s">
        <v>15</v>
      </c>
      <c r="I224" s="7"/>
      <c r="J224" s="7" t="s">
        <v>25</v>
      </c>
      <c r="K224" s="15">
        <v>44743.0</v>
      </c>
      <c r="L224" s="15">
        <v>45051.0</v>
      </c>
      <c r="M224" s="16"/>
      <c r="N224" s="12">
        <v>8070.0</v>
      </c>
    </row>
    <row r="225" ht="15.0" customHeight="1">
      <c r="A225" s="14"/>
      <c r="B225" s="7" t="s">
        <v>172</v>
      </c>
      <c r="C225" s="7">
        <v>213.0</v>
      </c>
      <c r="D225" s="18">
        <v>1990.0</v>
      </c>
      <c r="E225" s="14"/>
      <c r="F225" s="14"/>
      <c r="G225" s="14"/>
      <c r="H225" s="7" t="s">
        <v>157</v>
      </c>
      <c r="I225" s="7" t="s">
        <v>161</v>
      </c>
      <c r="J225" s="7" t="s">
        <v>25</v>
      </c>
      <c r="K225" s="15">
        <v>44393.0</v>
      </c>
      <c r="L225" s="15">
        <v>44758.0</v>
      </c>
      <c r="M225" s="16"/>
      <c r="N225" s="12">
        <v>8036.0</v>
      </c>
    </row>
    <row r="226" ht="15.0" customHeight="1">
      <c r="A226" s="14"/>
      <c r="B226" s="7" t="s">
        <v>172</v>
      </c>
      <c r="C226" s="7">
        <v>213.0</v>
      </c>
      <c r="D226" s="18">
        <v>1990.0</v>
      </c>
      <c r="E226" s="7"/>
      <c r="F226" s="7"/>
      <c r="G226" s="7"/>
      <c r="H226" s="7" t="s">
        <v>15</v>
      </c>
      <c r="I226" s="7"/>
      <c r="J226" s="7" t="s">
        <v>16</v>
      </c>
      <c r="K226" s="15">
        <v>44758.0</v>
      </c>
      <c r="L226" s="15">
        <v>44958.0</v>
      </c>
      <c r="M226" s="7"/>
      <c r="N226" s="12">
        <v>8043.0</v>
      </c>
    </row>
    <row r="227" ht="15.0" customHeight="1">
      <c r="A227" s="14"/>
      <c r="B227" s="7" t="s">
        <v>172</v>
      </c>
      <c r="C227" s="7">
        <v>215.0</v>
      </c>
      <c r="D227" s="18">
        <v>2000.0</v>
      </c>
      <c r="E227" s="14"/>
      <c r="F227" s="14"/>
      <c r="G227" s="14"/>
      <c r="H227" s="7" t="s">
        <v>180</v>
      </c>
      <c r="I227" s="7" t="s">
        <v>161</v>
      </c>
      <c r="J227" s="7" t="s">
        <v>16</v>
      </c>
      <c r="K227" s="15">
        <v>44440.0</v>
      </c>
      <c r="L227" s="15">
        <v>44895.0</v>
      </c>
      <c r="M227" s="16"/>
      <c r="N227" s="12">
        <v>8035.0</v>
      </c>
    </row>
    <row r="228" ht="15.0" customHeight="1">
      <c r="A228" s="14"/>
      <c r="B228" s="7" t="s">
        <v>172</v>
      </c>
      <c r="C228" s="7">
        <v>216.0</v>
      </c>
      <c r="D228" s="18">
        <v>2010.0</v>
      </c>
      <c r="E228" s="14"/>
      <c r="F228" s="14"/>
      <c r="G228" s="14"/>
      <c r="H228" s="7" t="s">
        <v>154</v>
      </c>
      <c r="I228" s="7" t="s">
        <v>161</v>
      </c>
      <c r="J228" s="7" t="s">
        <v>25</v>
      </c>
      <c r="K228" s="15">
        <v>44683.0</v>
      </c>
      <c r="L228" s="15">
        <v>44866.0</v>
      </c>
      <c r="M228" s="16"/>
      <c r="N228" s="12">
        <v>8071.0</v>
      </c>
    </row>
    <row r="229" ht="15.0" customHeight="1">
      <c r="A229" s="14"/>
      <c r="B229" s="7" t="s">
        <v>172</v>
      </c>
      <c r="C229" s="7">
        <v>216.0</v>
      </c>
      <c r="D229" s="18">
        <v>2010.0</v>
      </c>
      <c r="E229" s="14"/>
      <c r="F229" s="14"/>
      <c r="G229" s="14"/>
      <c r="H229" s="7" t="s">
        <v>154</v>
      </c>
      <c r="I229" s="7" t="s">
        <v>161</v>
      </c>
      <c r="J229" s="7" t="s">
        <v>16</v>
      </c>
      <c r="K229" s="15">
        <v>44683.0</v>
      </c>
      <c r="L229" s="15">
        <v>44866.0</v>
      </c>
      <c r="M229" s="16"/>
      <c r="N229" s="12">
        <v>8071.0</v>
      </c>
    </row>
    <row r="230" ht="15.0" customHeight="1">
      <c r="A230" s="14"/>
      <c r="B230" s="7" t="s">
        <v>172</v>
      </c>
      <c r="C230" s="7">
        <v>217.0</v>
      </c>
      <c r="D230" s="18">
        <v>2020.0</v>
      </c>
      <c r="E230" s="14"/>
      <c r="F230" s="14"/>
      <c r="G230" s="14"/>
      <c r="H230" s="7" t="s">
        <v>171</v>
      </c>
      <c r="I230" s="7" t="s">
        <v>161</v>
      </c>
      <c r="J230" s="7" t="s">
        <v>16</v>
      </c>
      <c r="K230" s="15">
        <v>44480.0</v>
      </c>
      <c r="L230" s="15">
        <v>44628.0</v>
      </c>
      <c r="M230" s="16"/>
      <c r="N230" s="12">
        <v>8035.0</v>
      </c>
    </row>
    <row r="231" ht="15.0" customHeight="1">
      <c r="A231" s="14"/>
      <c r="B231" s="7" t="s">
        <v>172</v>
      </c>
      <c r="C231" s="7">
        <v>218.0</v>
      </c>
      <c r="D231" s="18">
        <v>2030.0</v>
      </c>
      <c r="E231" s="14"/>
      <c r="F231" s="14"/>
      <c r="G231" s="14"/>
      <c r="H231" s="7" t="s">
        <v>181</v>
      </c>
      <c r="I231" s="7" t="s">
        <v>161</v>
      </c>
      <c r="J231" s="7" t="s">
        <v>16</v>
      </c>
      <c r="K231" s="15">
        <v>44627.0</v>
      </c>
      <c r="L231" s="15">
        <v>44811.0</v>
      </c>
      <c r="M231" s="16"/>
      <c r="N231" s="12">
        <v>8066.0</v>
      </c>
    </row>
    <row r="232" ht="15.0" customHeight="1">
      <c r="A232" s="14"/>
      <c r="B232" s="7" t="s">
        <v>172</v>
      </c>
      <c r="C232" s="7">
        <v>218.0</v>
      </c>
      <c r="D232" s="18">
        <v>2030.0</v>
      </c>
      <c r="E232" s="14"/>
      <c r="F232" s="14"/>
      <c r="G232" s="14"/>
      <c r="H232" s="7" t="s">
        <v>181</v>
      </c>
      <c r="I232" s="7" t="s">
        <v>161</v>
      </c>
      <c r="J232" s="7" t="s">
        <v>25</v>
      </c>
      <c r="K232" s="15">
        <v>44627.0</v>
      </c>
      <c r="L232" s="15">
        <v>44810.0</v>
      </c>
      <c r="M232" s="16"/>
      <c r="N232" s="12">
        <v>8066.0</v>
      </c>
    </row>
    <row r="233" ht="15.0" customHeight="1">
      <c r="A233" s="14"/>
      <c r="B233" s="7" t="s">
        <v>172</v>
      </c>
      <c r="C233" s="7">
        <v>219.0</v>
      </c>
      <c r="D233" s="18">
        <v>2040.0</v>
      </c>
      <c r="E233" s="14"/>
      <c r="F233" s="14"/>
      <c r="G233" s="14"/>
      <c r="H233" s="7" t="s">
        <v>157</v>
      </c>
      <c r="I233" s="7" t="s">
        <v>161</v>
      </c>
      <c r="J233" s="7" t="s">
        <v>16</v>
      </c>
      <c r="K233" s="15">
        <v>44606.0</v>
      </c>
      <c r="L233" s="15">
        <v>44804.0</v>
      </c>
      <c r="M233" s="16"/>
      <c r="N233" s="12">
        <v>8061.0</v>
      </c>
    </row>
    <row r="234" ht="15.0" customHeight="1">
      <c r="A234" s="14"/>
      <c r="B234" s="7" t="s">
        <v>172</v>
      </c>
      <c r="C234" s="7">
        <v>220.0</v>
      </c>
      <c r="D234" s="18">
        <v>2050.0</v>
      </c>
      <c r="E234" s="14"/>
      <c r="F234" s="14"/>
      <c r="G234" s="14"/>
      <c r="H234" s="7" t="s">
        <v>157</v>
      </c>
      <c r="I234" s="7" t="s">
        <v>161</v>
      </c>
      <c r="J234" s="7" t="s">
        <v>16</v>
      </c>
      <c r="K234" s="15">
        <v>44392.0</v>
      </c>
      <c r="L234" s="15">
        <v>44865.0</v>
      </c>
      <c r="M234" s="16"/>
      <c r="N234" s="12">
        <v>8072.0</v>
      </c>
    </row>
    <row r="235" ht="15.0" customHeight="1">
      <c r="A235" s="14"/>
      <c r="B235" s="7" t="s">
        <v>172</v>
      </c>
      <c r="C235" s="7">
        <v>220.0</v>
      </c>
      <c r="D235" s="18">
        <v>2050.0</v>
      </c>
      <c r="E235" s="7"/>
      <c r="F235" s="7"/>
      <c r="G235" s="7"/>
      <c r="H235" s="7" t="s">
        <v>157</v>
      </c>
      <c r="I235" s="7" t="s">
        <v>18</v>
      </c>
      <c r="J235" s="7" t="s">
        <v>16</v>
      </c>
      <c r="K235" s="15">
        <v>44911.0</v>
      </c>
      <c r="L235" s="15">
        <v>45089.0</v>
      </c>
      <c r="M235" s="7"/>
      <c r="N235" s="12">
        <v>8072.0</v>
      </c>
    </row>
    <row r="236" ht="15.0" customHeight="1">
      <c r="A236" s="14"/>
      <c r="B236" s="7" t="s">
        <v>172</v>
      </c>
      <c r="C236" s="7">
        <v>222.0</v>
      </c>
      <c r="D236" s="18">
        <v>2060.0</v>
      </c>
      <c r="E236" s="14"/>
      <c r="F236" s="14"/>
      <c r="G236" s="14"/>
      <c r="H236" s="7" t="s">
        <v>182</v>
      </c>
      <c r="I236" s="7" t="s">
        <v>161</v>
      </c>
      <c r="J236" s="7" t="s">
        <v>16</v>
      </c>
      <c r="K236" s="15">
        <v>44714.0</v>
      </c>
      <c r="L236" s="15">
        <v>44897.0</v>
      </c>
      <c r="M236" s="16"/>
      <c r="N236" s="12">
        <v>8064.0</v>
      </c>
    </row>
    <row r="237" ht="15.0" customHeight="1">
      <c r="A237" s="14"/>
      <c r="B237" s="7" t="s">
        <v>172</v>
      </c>
      <c r="C237" s="7">
        <v>223.0</v>
      </c>
      <c r="D237" s="18">
        <v>2070.0</v>
      </c>
      <c r="E237" s="7"/>
      <c r="F237" s="7"/>
      <c r="G237" s="7"/>
      <c r="H237" s="7" t="s">
        <v>183</v>
      </c>
      <c r="I237" s="7" t="s">
        <v>161</v>
      </c>
      <c r="J237" s="7" t="s">
        <v>16</v>
      </c>
      <c r="K237" s="15">
        <v>44743.0</v>
      </c>
      <c r="L237" s="15">
        <v>44927.0</v>
      </c>
      <c r="M237" s="7"/>
      <c r="N237" s="12">
        <v>8060.0</v>
      </c>
    </row>
    <row r="238" ht="15.0" customHeight="1">
      <c r="A238" s="14"/>
      <c r="B238" s="7" t="s">
        <v>172</v>
      </c>
      <c r="C238" s="7">
        <v>223.0</v>
      </c>
      <c r="D238" s="18">
        <v>2070.0</v>
      </c>
      <c r="E238" s="14"/>
      <c r="F238" s="14"/>
      <c r="G238" s="14"/>
      <c r="H238" s="7" t="s">
        <v>24</v>
      </c>
      <c r="I238" s="7" t="s">
        <v>31</v>
      </c>
      <c r="J238" s="7" t="s">
        <v>16</v>
      </c>
      <c r="K238" s="15">
        <v>44536.0</v>
      </c>
      <c r="L238" s="15">
        <v>44900.0</v>
      </c>
      <c r="M238" s="16"/>
      <c r="N238" s="12">
        <v>8064.0</v>
      </c>
    </row>
    <row r="239" ht="15.0" customHeight="1">
      <c r="A239" s="14"/>
      <c r="B239" s="7" t="s">
        <v>172</v>
      </c>
      <c r="C239" s="7">
        <v>224.0</v>
      </c>
      <c r="D239" s="18">
        <v>2080.0</v>
      </c>
      <c r="E239" s="14"/>
      <c r="F239" s="14"/>
      <c r="G239" s="14"/>
      <c r="H239" s="7" t="s">
        <v>184</v>
      </c>
      <c r="I239" s="7" t="s">
        <v>161</v>
      </c>
      <c r="J239" s="7" t="s">
        <v>16</v>
      </c>
      <c r="K239" s="15">
        <v>44595.0</v>
      </c>
      <c r="L239" s="15">
        <v>44779.0</v>
      </c>
      <c r="M239" s="16"/>
      <c r="N239" s="12">
        <v>8071.0</v>
      </c>
    </row>
    <row r="240" ht="15.0" customHeight="1">
      <c r="A240" s="14"/>
      <c r="B240" s="7" t="s">
        <v>172</v>
      </c>
      <c r="C240" s="7">
        <v>225.0</v>
      </c>
      <c r="D240" s="18">
        <v>2090.0</v>
      </c>
      <c r="E240" s="14"/>
      <c r="F240" s="14"/>
      <c r="G240" s="14"/>
      <c r="H240" s="7" t="s">
        <v>173</v>
      </c>
      <c r="I240" s="7" t="s">
        <v>161</v>
      </c>
      <c r="J240" s="7" t="s">
        <v>25</v>
      </c>
      <c r="K240" s="15">
        <v>44424.0</v>
      </c>
      <c r="L240" s="15">
        <v>44789.0</v>
      </c>
      <c r="M240" s="16"/>
      <c r="N240" s="12">
        <v>8067.0</v>
      </c>
    </row>
    <row r="241" ht="15.0" customHeight="1">
      <c r="A241" s="14"/>
      <c r="B241" s="7" t="s">
        <v>172</v>
      </c>
      <c r="C241" s="7">
        <v>226.0</v>
      </c>
      <c r="D241" s="18">
        <v>2100.0</v>
      </c>
      <c r="E241" s="14"/>
      <c r="F241" s="14"/>
      <c r="G241" s="14"/>
      <c r="H241" s="7" t="s">
        <v>181</v>
      </c>
      <c r="I241" s="7" t="s">
        <v>161</v>
      </c>
      <c r="J241" s="7" t="s">
        <v>16</v>
      </c>
      <c r="K241" s="15">
        <v>44634.0</v>
      </c>
      <c r="L241" s="15">
        <v>44818.0</v>
      </c>
      <c r="M241" s="16"/>
      <c r="N241" s="12">
        <v>8067.0</v>
      </c>
    </row>
    <row r="242" ht="15.0" customHeight="1">
      <c r="A242" s="14"/>
      <c r="B242" s="7" t="s">
        <v>172</v>
      </c>
      <c r="C242" s="7">
        <v>227.0</v>
      </c>
      <c r="D242" s="18">
        <v>2110.0</v>
      </c>
      <c r="E242" s="14"/>
      <c r="F242" s="14"/>
      <c r="G242" s="14"/>
      <c r="H242" s="7" t="s">
        <v>185</v>
      </c>
      <c r="I242" s="7" t="s">
        <v>161</v>
      </c>
      <c r="J242" s="7" t="s">
        <v>16</v>
      </c>
      <c r="K242" s="15">
        <v>44616.0</v>
      </c>
      <c r="L242" s="15">
        <v>44980.0</v>
      </c>
      <c r="M242" s="16"/>
      <c r="N242" s="12">
        <v>8035.0</v>
      </c>
    </row>
    <row r="243" ht="15.0" customHeight="1">
      <c r="A243" s="14"/>
      <c r="B243" s="7" t="s">
        <v>172</v>
      </c>
      <c r="C243" s="7">
        <v>228.0</v>
      </c>
      <c r="D243" s="18">
        <v>2120.0</v>
      </c>
      <c r="E243" s="14"/>
      <c r="F243" s="14"/>
      <c r="G243" s="14"/>
      <c r="H243" s="7" t="s">
        <v>154</v>
      </c>
      <c r="I243" s="7" t="s">
        <v>161</v>
      </c>
      <c r="J243" s="7" t="s">
        <v>16</v>
      </c>
      <c r="K243" s="15">
        <v>44531.0</v>
      </c>
      <c r="L243" s="15">
        <v>44712.0</v>
      </c>
      <c r="M243" s="16"/>
      <c r="N243" s="12">
        <v>8066.0</v>
      </c>
    </row>
    <row r="244" ht="15.0" customHeight="1">
      <c r="A244" s="7"/>
      <c r="B244" s="7" t="s">
        <v>186</v>
      </c>
      <c r="C244" s="7">
        <v>229.0</v>
      </c>
      <c r="D244" s="24">
        <v>2130.0</v>
      </c>
      <c r="E244" s="7"/>
      <c r="F244" s="7"/>
      <c r="G244" s="7"/>
      <c r="H244" s="7" t="s">
        <v>187</v>
      </c>
      <c r="I244" s="7" t="s">
        <v>31</v>
      </c>
      <c r="J244" s="7" t="s">
        <v>16</v>
      </c>
      <c r="K244" s="15">
        <v>44578.0</v>
      </c>
      <c r="L244" s="15">
        <v>45124.0</v>
      </c>
      <c r="M244" s="7" t="s">
        <v>188</v>
      </c>
      <c r="N244" s="25">
        <v>8073.0</v>
      </c>
    </row>
    <row r="245" ht="15.0" customHeight="1">
      <c r="A245" s="14"/>
      <c r="B245" s="7" t="s">
        <v>172</v>
      </c>
      <c r="C245" s="7">
        <v>230.0</v>
      </c>
      <c r="D245" s="18">
        <v>2140.0</v>
      </c>
      <c r="E245" s="14"/>
      <c r="F245" s="14"/>
      <c r="G245" s="14"/>
      <c r="H245" s="7" t="s">
        <v>189</v>
      </c>
      <c r="I245" s="7" t="s">
        <v>161</v>
      </c>
      <c r="J245" s="7" t="s">
        <v>25</v>
      </c>
      <c r="K245" s="15">
        <v>44634.0</v>
      </c>
      <c r="L245" s="15">
        <v>44634.0</v>
      </c>
      <c r="M245" s="16"/>
      <c r="N245" s="12">
        <v>8070.0</v>
      </c>
    </row>
    <row r="246" ht="15.0" customHeight="1">
      <c r="A246" s="14"/>
      <c r="B246" s="7" t="s">
        <v>172</v>
      </c>
      <c r="C246" s="7">
        <v>230.0</v>
      </c>
      <c r="D246" s="18">
        <v>2140.0</v>
      </c>
      <c r="E246" s="14"/>
      <c r="F246" s="14"/>
      <c r="G246" s="14"/>
      <c r="H246" s="7" t="s">
        <v>189</v>
      </c>
      <c r="I246" s="7" t="s">
        <v>161</v>
      </c>
      <c r="J246" s="7" t="s">
        <v>16</v>
      </c>
      <c r="K246" s="15">
        <v>44634.0</v>
      </c>
      <c r="L246" s="15">
        <v>44998.0</v>
      </c>
      <c r="M246" s="16"/>
      <c r="N246" s="12">
        <v>8070.0</v>
      </c>
    </row>
    <row r="247" ht="15.0" customHeight="1">
      <c r="A247" s="14"/>
      <c r="B247" s="7" t="s">
        <v>172</v>
      </c>
      <c r="C247" s="7">
        <v>231.0</v>
      </c>
      <c r="D247" s="18">
        <v>2150.0</v>
      </c>
      <c r="E247" s="14"/>
      <c r="F247" s="14"/>
      <c r="G247" s="14"/>
      <c r="H247" s="7" t="s">
        <v>190</v>
      </c>
      <c r="I247" s="7" t="s">
        <v>161</v>
      </c>
      <c r="J247" s="7" t="s">
        <v>16</v>
      </c>
      <c r="K247" s="15">
        <v>44466.0</v>
      </c>
      <c r="L247" s="15">
        <v>44830.0</v>
      </c>
      <c r="M247" s="16"/>
      <c r="N247" s="12">
        <v>8071.0</v>
      </c>
    </row>
    <row r="248" ht="15.0" customHeight="1">
      <c r="A248" s="14"/>
      <c r="B248" s="7" t="s">
        <v>172</v>
      </c>
      <c r="C248" s="7">
        <v>232.0</v>
      </c>
      <c r="D248" s="18">
        <v>2160.0</v>
      </c>
      <c r="E248" s="14"/>
      <c r="F248" s="14"/>
      <c r="G248" s="14"/>
      <c r="H248" s="7" t="s">
        <v>191</v>
      </c>
      <c r="I248" s="7" t="s">
        <v>31</v>
      </c>
      <c r="J248" s="7" t="s">
        <v>16</v>
      </c>
      <c r="K248" s="15">
        <v>44562.0</v>
      </c>
      <c r="L248" s="15">
        <v>44926.0</v>
      </c>
      <c r="M248" s="16"/>
      <c r="N248" s="12">
        <v>8067.0</v>
      </c>
    </row>
    <row r="249" ht="15.0" customHeight="1">
      <c r="A249" s="14"/>
      <c r="B249" s="7" t="s">
        <v>172</v>
      </c>
      <c r="C249" s="7">
        <v>232.0</v>
      </c>
      <c r="D249" s="18">
        <v>2160.0</v>
      </c>
      <c r="E249" s="7"/>
      <c r="F249" s="7"/>
      <c r="G249" s="7"/>
      <c r="H249" s="7" t="s">
        <v>192</v>
      </c>
      <c r="I249" s="7" t="s">
        <v>31</v>
      </c>
      <c r="J249" s="7" t="s">
        <v>16</v>
      </c>
      <c r="K249" s="15">
        <v>44515.0</v>
      </c>
      <c r="L249" s="15">
        <v>44696.0</v>
      </c>
      <c r="M249" s="7"/>
      <c r="N249" s="12">
        <v>8067.0</v>
      </c>
    </row>
    <row r="250" ht="15.0" customHeight="1">
      <c r="A250" s="14"/>
      <c r="B250" s="7" t="s">
        <v>172</v>
      </c>
      <c r="C250" s="7">
        <v>234.0</v>
      </c>
      <c r="D250" s="18">
        <v>2170.0</v>
      </c>
      <c r="E250" s="14"/>
      <c r="F250" s="14"/>
      <c r="G250" s="14"/>
      <c r="H250" s="7" t="s">
        <v>111</v>
      </c>
      <c r="I250" s="7" t="s">
        <v>161</v>
      </c>
      <c r="J250" s="7" t="s">
        <v>16</v>
      </c>
      <c r="K250" s="15">
        <v>44461.0</v>
      </c>
      <c r="L250" s="15">
        <v>44825.0</v>
      </c>
      <c r="M250" s="16"/>
      <c r="N250" s="14">
        <v>8074.0</v>
      </c>
    </row>
    <row r="251" ht="15.0" customHeight="1">
      <c r="A251" s="14"/>
      <c r="B251" s="7" t="s">
        <v>172</v>
      </c>
      <c r="C251" s="7">
        <v>235.0</v>
      </c>
      <c r="D251" s="18">
        <v>2180.0</v>
      </c>
      <c r="E251" s="14"/>
      <c r="F251" s="14"/>
      <c r="G251" s="14"/>
      <c r="H251" s="7" t="s">
        <v>33</v>
      </c>
      <c r="I251" s="7" t="s">
        <v>161</v>
      </c>
      <c r="J251" s="7" t="s">
        <v>16</v>
      </c>
      <c r="K251" s="15">
        <v>44742.0</v>
      </c>
      <c r="L251" s="15">
        <v>44924.0</v>
      </c>
      <c r="M251" s="16"/>
      <c r="N251" s="12">
        <v>8057.0</v>
      </c>
    </row>
    <row r="252" ht="15.0" customHeight="1">
      <c r="A252" s="14"/>
      <c r="B252" s="7" t="s">
        <v>172</v>
      </c>
      <c r="C252" s="7">
        <v>236.0</v>
      </c>
      <c r="D252" s="18">
        <v>2190.0</v>
      </c>
      <c r="E252" s="14"/>
      <c r="F252" s="14"/>
      <c r="G252" s="14"/>
      <c r="H252" s="7" t="s">
        <v>193</v>
      </c>
      <c r="I252" s="7" t="s">
        <v>161</v>
      </c>
      <c r="J252" s="7" t="s">
        <v>16</v>
      </c>
      <c r="K252" s="15">
        <v>44440.0</v>
      </c>
      <c r="L252" s="15">
        <v>44651.0</v>
      </c>
      <c r="M252" s="16"/>
      <c r="N252" s="12">
        <v>8059.0</v>
      </c>
    </row>
    <row r="253" ht="15.0" customHeight="1">
      <c r="A253" s="14"/>
      <c r="B253" s="7" t="s">
        <v>172</v>
      </c>
      <c r="C253" s="7">
        <v>237.0</v>
      </c>
      <c r="D253" s="18">
        <v>2200.0</v>
      </c>
      <c r="E253" s="14"/>
      <c r="F253" s="14"/>
      <c r="G253" s="14"/>
      <c r="H253" s="7" t="s">
        <v>173</v>
      </c>
      <c r="I253" s="7" t="s">
        <v>161</v>
      </c>
      <c r="J253" s="7" t="s">
        <v>16</v>
      </c>
      <c r="K253" s="15">
        <v>44531.0</v>
      </c>
      <c r="L253" s="15">
        <v>44896.0</v>
      </c>
      <c r="M253" s="16"/>
      <c r="N253" s="12">
        <v>8066.0</v>
      </c>
    </row>
    <row r="254" ht="15.0" customHeight="1">
      <c r="A254" s="14"/>
      <c r="B254" s="7" t="s">
        <v>172</v>
      </c>
      <c r="C254" s="7">
        <v>238.0</v>
      </c>
      <c r="D254" s="18">
        <v>2210.0</v>
      </c>
      <c r="E254" s="14"/>
      <c r="F254" s="14"/>
      <c r="G254" s="14"/>
      <c r="H254" s="7" t="s">
        <v>181</v>
      </c>
      <c r="I254" s="7" t="s">
        <v>161</v>
      </c>
      <c r="J254" s="7" t="s">
        <v>16</v>
      </c>
      <c r="K254" s="15">
        <v>44627.0</v>
      </c>
      <c r="L254" s="15">
        <v>44811.0</v>
      </c>
      <c r="M254" s="16"/>
      <c r="N254" s="12">
        <v>8067.0</v>
      </c>
    </row>
    <row r="255" ht="15.0" customHeight="1">
      <c r="A255" s="14"/>
      <c r="B255" s="7" t="s">
        <v>194</v>
      </c>
      <c r="C255" s="7">
        <v>239.0</v>
      </c>
      <c r="D255" s="18">
        <v>2220.0</v>
      </c>
      <c r="E255" s="14"/>
      <c r="F255" s="14"/>
      <c r="G255" s="14"/>
      <c r="H255" s="7" t="s">
        <v>195</v>
      </c>
      <c r="I255" s="7" t="s">
        <v>161</v>
      </c>
      <c r="J255" s="7" t="s">
        <v>16</v>
      </c>
      <c r="K255" s="15">
        <v>44564.0</v>
      </c>
      <c r="L255" s="15">
        <v>44742.0</v>
      </c>
      <c r="M255" s="16"/>
      <c r="N255" s="12">
        <v>8035.0</v>
      </c>
    </row>
    <row r="256" ht="15.0" customHeight="1">
      <c r="A256" s="14"/>
      <c r="B256" s="7" t="s">
        <v>194</v>
      </c>
      <c r="C256" s="7">
        <v>240.0</v>
      </c>
      <c r="D256" s="18">
        <v>2230.0</v>
      </c>
      <c r="E256" s="14"/>
      <c r="F256" s="14"/>
      <c r="G256" s="14"/>
      <c r="H256" s="7" t="s">
        <v>42</v>
      </c>
      <c r="I256" s="7" t="s">
        <v>161</v>
      </c>
      <c r="J256" s="7" t="s">
        <v>16</v>
      </c>
      <c r="K256" s="15">
        <v>44470.0</v>
      </c>
      <c r="L256" s="15">
        <v>44651.0</v>
      </c>
      <c r="M256" s="16"/>
      <c r="N256" s="12">
        <v>8035.0</v>
      </c>
    </row>
    <row r="257" ht="15.0" customHeight="1">
      <c r="A257" s="14"/>
      <c r="B257" s="7" t="s">
        <v>194</v>
      </c>
      <c r="C257" s="7">
        <v>241.0</v>
      </c>
      <c r="D257" s="18">
        <v>2240.0</v>
      </c>
      <c r="E257" s="14"/>
      <c r="F257" s="14"/>
      <c r="G257" s="14"/>
      <c r="H257" s="7" t="s">
        <v>196</v>
      </c>
      <c r="I257" s="7" t="s">
        <v>161</v>
      </c>
      <c r="J257" s="7" t="s">
        <v>16</v>
      </c>
      <c r="K257" s="15">
        <v>44473.0</v>
      </c>
      <c r="L257" s="15">
        <v>44654.0</v>
      </c>
      <c r="M257" s="16"/>
      <c r="N257" s="12">
        <v>8035.0</v>
      </c>
    </row>
    <row r="258" ht="15.0" customHeight="1">
      <c r="A258" s="14"/>
      <c r="B258" s="7" t="s">
        <v>194</v>
      </c>
      <c r="C258" s="7">
        <v>242.0</v>
      </c>
      <c r="D258" s="18">
        <v>2250.0</v>
      </c>
      <c r="E258" s="14"/>
      <c r="F258" s="14"/>
      <c r="G258" s="14"/>
      <c r="H258" s="7" t="s">
        <v>190</v>
      </c>
      <c r="I258" s="7" t="s">
        <v>161</v>
      </c>
      <c r="J258" s="7" t="s">
        <v>16</v>
      </c>
      <c r="K258" s="15">
        <v>44466.0</v>
      </c>
      <c r="L258" s="15">
        <v>44742.0</v>
      </c>
      <c r="M258" s="16"/>
      <c r="N258" s="12">
        <v>8035.0</v>
      </c>
    </row>
    <row r="259" ht="15.0" customHeight="1">
      <c r="A259" s="14"/>
      <c r="B259" s="7" t="s">
        <v>194</v>
      </c>
      <c r="C259" s="7">
        <v>243.0</v>
      </c>
      <c r="D259" s="18">
        <v>2260.0</v>
      </c>
      <c r="E259" s="14"/>
      <c r="F259" s="14"/>
      <c r="G259" s="14"/>
      <c r="H259" s="7" t="s">
        <v>15</v>
      </c>
      <c r="I259" s="7" t="s">
        <v>161</v>
      </c>
      <c r="J259" s="7" t="s">
        <v>16</v>
      </c>
      <c r="K259" s="15">
        <v>44648.0</v>
      </c>
      <c r="L259" s="15">
        <v>45291.0</v>
      </c>
      <c r="M259" s="17"/>
      <c r="N259" s="12">
        <v>8075.0</v>
      </c>
    </row>
    <row r="260" ht="15.0" customHeight="1">
      <c r="A260" s="14"/>
      <c r="B260" s="7" t="s">
        <v>194</v>
      </c>
      <c r="C260" s="7">
        <v>244.0</v>
      </c>
      <c r="D260" s="18">
        <v>2270.0</v>
      </c>
      <c r="E260" s="14"/>
      <c r="F260" s="14"/>
      <c r="G260" s="14"/>
      <c r="H260" s="7" t="s">
        <v>197</v>
      </c>
      <c r="I260" s="7" t="s">
        <v>161</v>
      </c>
      <c r="J260" s="7" t="s">
        <v>16</v>
      </c>
      <c r="K260" s="15">
        <v>44378.0</v>
      </c>
      <c r="L260" s="15">
        <v>44561.0</v>
      </c>
      <c r="M260" s="17"/>
      <c r="N260" s="14">
        <v>8076.0</v>
      </c>
    </row>
    <row r="261" ht="15.0" customHeight="1">
      <c r="A261" s="14"/>
      <c r="B261" s="7" t="s">
        <v>194</v>
      </c>
      <c r="C261" s="7">
        <v>245.0</v>
      </c>
      <c r="D261" s="18">
        <v>2280.0</v>
      </c>
      <c r="E261" s="14"/>
      <c r="F261" s="14"/>
      <c r="G261" s="14"/>
      <c r="H261" s="7" t="s">
        <v>198</v>
      </c>
      <c r="I261" s="7" t="s">
        <v>177</v>
      </c>
      <c r="J261" s="7" t="s">
        <v>16</v>
      </c>
      <c r="K261" s="15">
        <v>44602.0</v>
      </c>
      <c r="L261" s="15">
        <v>44783.0</v>
      </c>
      <c r="M261" s="16"/>
      <c r="N261" s="12">
        <v>8077.0</v>
      </c>
    </row>
    <row r="262" ht="15.0" customHeight="1">
      <c r="A262" s="14"/>
      <c r="B262" s="7" t="s">
        <v>194</v>
      </c>
      <c r="C262" s="7">
        <v>246.0</v>
      </c>
      <c r="D262" s="18">
        <v>2290.0</v>
      </c>
      <c r="E262" s="14"/>
      <c r="F262" s="14"/>
      <c r="G262" s="14"/>
      <c r="H262" s="7" t="s">
        <v>42</v>
      </c>
      <c r="I262" s="7" t="s">
        <v>161</v>
      </c>
      <c r="J262" s="7" t="s">
        <v>25</v>
      </c>
      <c r="K262" s="15">
        <v>44470.0</v>
      </c>
      <c r="L262" s="15">
        <v>44651.0</v>
      </c>
      <c r="M262" s="16"/>
      <c r="N262" s="12">
        <v>8035.0</v>
      </c>
    </row>
    <row r="263" ht="15.0" customHeight="1">
      <c r="A263" s="14"/>
      <c r="B263" s="7" t="s">
        <v>194</v>
      </c>
      <c r="C263" s="7">
        <v>247.0</v>
      </c>
      <c r="D263" s="18">
        <v>2300.0</v>
      </c>
      <c r="E263" s="14"/>
      <c r="F263" s="14"/>
      <c r="G263" s="14"/>
      <c r="H263" s="7" t="s">
        <v>199</v>
      </c>
      <c r="I263" s="7" t="s">
        <v>161</v>
      </c>
      <c r="J263" s="7" t="s">
        <v>25</v>
      </c>
      <c r="K263" s="15">
        <v>44718.0</v>
      </c>
      <c r="L263" s="15">
        <v>45082.0</v>
      </c>
      <c r="M263" s="16"/>
      <c r="N263" s="12">
        <v>8035.0</v>
      </c>
    </row>
    <row r="264" ht="15.0" customHeight="1">
      <c r="A264" s="14"/>
      <c r="B264" s="7" t="s">
        <v>194</v>
      </c>
      <c r="C264" s="7">
        <v>248.0</v>
      </c>
      <c r="D264" s="18">
        <v>2310.0</v>
      </c>
      <c r="E264" s="14"/>
      <c r="F264" s="14"/>
      <c r="G264" s="14"/>
      <c r="H264" s="7" t="s">
        <v>200</v>
      </c>
      <c r="I264" s="7" t="s">
        <v>161</v>
      </c>
      <c r="J264" s="7" t="s">
        <v>25</v>
      </c>
      <c r="K264" s="15">
        <v>44713.0</v>
      </c>
      <c r="L264" s="15">
        <v>45078.0</v>
      </c>
      <c r="M264" s="16"/>
      <c r="N264" s="12">
        <v>8078.0</v>
      </c>
    </row>
    <row r="265" ht="15.0" customHeight="1">
      <c r="A265" s="14"/>
      <c r="B265" s="7" t="s">
        <v>194</v>
      </c>
      <c r="C265" s="7">
        <v>248.0</v>
      </c>
      <c r="D265" s="18">
        <v>2310.0</v>
      </c>
      <c r="E265" s="14"/>
      <c r="F265" s="14"/>
      <c r="G265" s="14"/>
      <c r="H265" s="7" t="s">
        <v>200</v>
      </c>
      <c r="I265" s="7" t="s">
        <v>161</v>
      </c>
      <c r="J265" s="7" t="s">
        <v>16</v>
      </c>
      <c r="K265" s="15">
        <v>44713.0</v>
      </c>
      <c r="L265" s="15">
        <v>45078.0</v>
      </c>
      <c r="M265" s="16"/>
      <c r="N265" s="12">
        <v>8078.0</v>
      </c>
    </row>
    <row r="266" ht="15.0" customHeight="1">
      <c r="A266" s="14"/>
      <c r="B266" s="7" t="s">
        <v>194</v>
      </c>
      <c r="C266" s="7">
        <v>249.0</v>
      </c>
      <c r="D266" s="18">
        <v>2320.0</v>
      </c>
      <c r="E266" s="14"/>
      <c r="F266" s="14"/>
      <c r="G266" s="14"/>
      <c r="H266" s="7" t="s">
        <v>201</v>
      </c>
      <c r="I266" s="7" t="s">
        <v>161</v>
      </c>
      <c r="J266" s="7" t="s">
        <v>25</v>
      </c>
      <c r="K266" s="15">
        <v>44487.0</v>
      </c>
      <c r="L266" s="15">
        <v>44668.0</v>
      </c>
      <c r="M266" s="16"/>
      <c r="N266" s="12">
        <v>8078.0</v>
      </c>
    </row>
    <row r="267" ht="15.0" customHeight="1">
      <c r="A267" s="14"/>
      <c r="B267" s="7" t="s">
        <v>194</v>
      </c>
      <c r="C267" s="7">
        <v>250.0</v>
      </c>
      <c r="D267" s="18">
        <v>2330.0</v>
      </c>
      <c r="E267" s="14"/>
      <c r="F267" s="14"/>
      <c r="G267" s="14"/>
      <c r="H267" s="7" t="s">
        <v>202</v>
      </c>
      <c r="I267" s="7" t="s">
        <v>161</v>
      </c>
      <c r="J267" s="7" t="s">
        <v>25</v>
      </c>
      <c r="K267" s="15">
        <v>44565.0</v>
      </c>
      <c r="L267" s="15">
        <v>44930.0</v>
      </c>
      <c r="M267" s="16"/>
      <c r="N267" s="12">
        <v>8035.0</v>
      </c>
    </row>
    <row r="268" ht="15.0" customHeight="1">
      <c r="A268" s="14"/>
      <c r="B268" s="7" t="s">
        <v>194</v>
      </c>
      <c r="C268" s="7">
        <v>251.0</v>
      </c>
      <c r="D268" s="18">
        <v>2340.0</v>
      </c>
      <c r="E268" s="14"/>
      <c r="F268" s="14"/>
      <c r="G268" s="14"/>
      <c r="H268" s="7" t="s">
        <v>203</v>
      </c>
      <c r="I268" s="7" t="s">
        <v>161</v>
      </c>
      <c r="J268" s="7" t="s">
        <v>16</v>
      </c>
      <c r="K268" s="15">
        <v>44532.0</v>
      </c>
      <c r="L268" s="15">
        <v>44683.0</v>
      </c>
      <c r="M268" s="16"/>
      <c r="N268" s="12">
        <v>8069.0</v>
      </c>
    </row>
    <row r="269" ht="15.0" customHeight="1">
      <c r="A269" s="14"/>
      <c r="B269" s="7" t="s">
        <v>194</v>
      </c>
      <c r="C269" s="7">
        <v>252.0</v>
      </c>
      <c r="D269" s="18">
        <v>2350.0</v>
      </c>
      <c r="E269" s="7"/>
      <c r="F269" s="7"/>
      <c r="G269" s="7"/>
      <c r="H269" s="7" t="s">
        <v>15</v>
      </c>
      <c r="I269" s="7"/>
      <c r="J269" s="7" t="s">
        <v>16</v>
      </c>
      <c r="K269" s="15">
        <v>44690.0</v>
      </c>
      <c r="L269" s="15">
        <v>45054.0</v>
      </c>
      <c r="M269" s="16"/>
      <c r="N269" s="12">
        <v>8035.0</v>
      </c>
    </row>
    <row r="270" ht="15.0" customHeight="1">
      <c r="A270" s="14"/>
      <c r="B270" s="7" t="s">
        <v>194</v>
      </c>
      <c r="C270" s="7">
        <v>173.0</v>
      </c>
      <c r="D270" s="18">
        <v>1620.0</v>
      </c>
      <c r="E270" s="7"/>
      <c r="F270" s="7"/>
      <c r="G270" s="7"/>
      <c r="H270" s="7" t="s">
        <v>15</v>
      </c>
      <c r="I270" s="7"/>
      <c r="J270" s="7" t="s">
        <v>16</v>
      </c>
      <c r="K270" s="15">
        <v>44410.0</v>
      </c>
      <c r="L270" s="15">
        <v>44775.0</v>
      </c>
      <c r="M270" s="7"/>
      <c r="N270" s="12">
        <v>8056.0</v>
      </c>
    </row>
    <row r="271" ht="15.0" customHeight="1">
      <c r="A271" s="14"/>
      <c r="B271" s="7" t="s">
        <v>194</v>
      </c>
      <c r="C271" s="7">
        <v>254.0</v>
      </c>
      <c r="D271" s="18">
        <v>2360.0</v>
      </c>
      <c r="E271" s="7"/>
      <c r="F271" s="7"/>
      <c r="G271" s="7"/>
      <c r="H271" s="7" t="s">
        <v>204</v>
      </c>
      <c r="I271" s="7" t="s">
        <v>18</v>
      </c>
      <c r="J271" s="7" t="s">
        <v>16</v>
      </c>
      <c r="K271" s="15">
        <v>44540.0</v>
      </c>
      <c r="L271" s="15">
        <v>44722.0</v>
      </c>
      <c r="M271" s="7"/>
      <c r="N271" s="12">
        <v>8078.0</v>
      </c>
    </row>
    <row r="272" ht="15.0" customHeight="1">
      <c r="A272" s="14"/>
      <c r="B272" s="7" t="s">
        <v>194</v>
      </c>
      <c r="C272" s="7">
        <v>255.0</v>
      </c>
      <c r="D272" s="18">
        <v>2370.0</v>
      </c>
      <c r="E272" s="14"/>
      <c r="F272" s="14"/>
      <c r="G272" s="14"/>
      <c r="H272" s="7" t="s">
        <v>201</v>
      </c>
      <c r="I272" s="7" t="s">
        <v>161</v>
      </c>
      <c r="J272" s="7" t="s">
        <v>25</v>
      </c>
      <c r="K272" s="15">
        <v>44487.0</v>
      </c>
      <c r="L272" s="15">
        <v>44668.0</v>
      </c>
      <c r="M272" s="16"/>
      <c r="N272" s="12">
        <v>8079.0</v>
      </c>
    </row>
    <row r="273" ht="15.0" customHeight="1">
      <c r="A273" s="14"/>
      <c r="B273" s="7" t="s">
        <v>194</v>
      </c>
      <c r="C273" s="7">
        <v>255.0</v>
      </c>
      <c r="D273" s="18">
        <v>2370.0</v>
      </c>
      <c r="E273" s="14"/>
      <c r="F273" s="14"/>
      <c r="G273" s="14"/>
      <c r="H273" s="7" t="s">
        <v>201</v>
      </c>
      <c r="I273" s="7" t="s">
        <v>161</v>
      </c>
      <c r="J273" s="7" t="s">
        <v>16</v>
      </c>
      <c r="K273" s="15">
        <v>44668.0</v>
      </c>
      <c r="L273" s="15">
        <v>44851.0</v>
      </c>
      <c r="M273" s="17"/>
      <c r="N273" s="12">
        <v>8079.0</v>
      </c>
    </row>
    <row r="274" ht="15.0" customHeight="1">
      <c r="A274" s="14"/>
      <c r="B274" s="7" t="s">
        <v>194</v>
      </c>
      <c r="C274" s="7">
        <v>256.0</v>
      </c>
      <c r="D274" s="18">
        <v>2380.0</v>
      </c>
      <c r="E274" s="14"/>
      <c r="F274" s="14"/>
      <c r="G274" s="14"/>
      <c r="H274" s="7" t="s">
        <v>205</v>
      </c>
      <c r="I274" s="7" t="s">
        <v>161</v>
      </c>
      <c r="J274" s="7" t="s">
        <v>16</v>
      </c>
      <c r="K274" s="15">
        <v>44454.0</v>
      </c>
      <c r="L274" s="15">
        <v>44634.0</v>
      </c>
      <c r="M274" s="16"/>
      <c r="N274" s="12">
        <v>8035.0</v>
      </c>
    </row>
    <row r="275" ht="15.0" customHeight="1">
      <c r="A275" s="14"/>
      <c r="B275" s="7" t="s">
        <v>194</v>
      </c>
      <c r="C275" s="7">
        <v>257.0</v>
      </c>
      <c r="D275" s="18">
        <v>2390.0</v>
      </c>
      <c r="E275" s="7"/>
      <c r="F275" s="7"/>
      <c r="G275" s="7"/>
      <c r="H275" s="7" t="s">
        <v>160</v>
      </c>
      <c r="I275" s="7" t="s">
        <v>177</v>
      </c>
      <c r="J275" s="7" t="s">
        <v>16</v>
      </c>
      <c r="K275" s="15">
        <v>44683.0</v>
      </c>
      <c r="L275" s="15">
        <v>44869.0</v>
      </c>
      <c r="M275" s="7"/>
      <c r="N275" s="12">
        <v>8056.0</v>
      </c>
    </row>
    <row r="276" ht="15.0" customHeight="1">
      <c r="A276" s="14"/>
      <c r="B276" s="7" t="s">
        <v>194</v>
      </c>
      <c r="C276" s="7">
        <v>258.0</v>
      </c>
      <c r="D276" s="18">
        <v>2400.0</v>
      </c>
      <c r="E276" s="7"/>
      <c r="F276" s="7"/>
      <c r="G276" s="7"/>
      <c r="H276" s="7" t="s">
        <v>15</v>
      </c>
      <c r="I276" s="7"/>
      <c r="J276" s="7" t="s">
        <v>16</v>
      </c>
      <c r="K276" s="15">
        <v>44762.0</v>
      </c>
      <c r="L276" s="15">
        <v>44946.0</v>
      </c>
      <c r="M276" s="7"/>
      <c r="N276" s="12">
        <v>8080.0</v>
      </c>
    </row>
    <row r="277" ht="15.0" customHeight="1">
      <c r="A277" s="14"/>
      <c r="B277" s="7" t="s">
        <v>194</v>
      </c>
      <c r="C277" s="7">
        <v>259.0</v>
      </c>
      <c r="D277" s="18">
        <v>2410.0</v>
      </c>
      <c r="E277" s="14"/>
      <c r="F277" s="14"/>
      <c r="G277" s="14"/>
      <c r="H277" s="7" t="s">
        <v>196</v>
      </c>
      <c r="I277" s="7" t="s">
        <v>161</v>
      </c>
      <c r="J277" s="7" t="s">
        <v>16</v>
      </c>
      <c r="K277" s="15">
        <v>44539.0</v>
      </c>
      <c r="L277" s="15">
        <v>44720.0</v>
      </c>
      <c r="M277" s="16"/>
      <c r="N277" s="12">
        <v>8079.0</v>
      </c>
    </row>
    <row r="278" ht="15.0" customHeight="1">
      <c r="A278" s="14"/>
      <c r="B278" s="7" t="s">
        <v>194</v>
      </c>
      <c r="C278" s="7">
        <v>260.0</v>
      </c>
      <c r="D278" s="18">
        <v>2420.0</v>
      </c>
      <c r="E278" s="7"/>
      <c r="F278" s="7"/>
      <c r="G278" s="7"/>
      <c r="H278" s="7" t="s">
        <v>15</v>
      </c>
      <c r="I278" s="7"/>
      <c r="J278" s="7" t="s">
        <v>16</v>
      </c>
      <c r="K278" s="15">
        <v>44665.0</v>
      </c>
      <c r="L278" s="15">
        <v>45030.0</v>
      </c>
      <c r="M278" s="7"/>
      <c r="N278" s="12">
        <v>8081.0</v>
      </c>
    </row>
    <row r="279" ht="15.0" customHeight="1">
      <c r="A279" s="14"/>
      <c r="B279" s="7" t="s">
        <v>194</v>
      </c>
      <c r="C279" s="7">
        <v>261.0</v>
      </c>
      <c r="D279" s="18">
        <v>2430.0</v>
      </c>
      <c r="E279" s="14"/>
      <c r="F279" s="14"/>
      <c r="G279" s="14"/>
      <c r="H279" s="7" t="s">
        <v>30</v>
      </c>
      <c r="I279" s="7" t="s">
        <v>161</v>
      </c>
      <c r="J279" s="7" t="s">
        <v>16</v>
      </c>
      <c r="K279" s="15">
        <v>44670.0</v>
      </c>
      <c r="L279" s="15">
        <v>44852.0</v>
      </c>
      <c r="M279" s="17"/>
      <c r="N279" s="12">
        <v>8078.0</v>
      </c>
    </row>
    <row r="280" ht="15.0" customHeight="1">
      <c r="A280" s="14"/>
      <c r="B280" s="7" t="s">
        <v>194</v>
      </c>
      <c r="C280" s="7">
        <v>262.0</v>
      </c>
      <c r="D280" s="18">
        <v>2440.0</v>
      </c>
      <c r="E280" s="14"/>
      <c r="F280" s="14"/>
      <c r="G280" s="14"/>
      <c r="H280" s="7" t="s">
        <v>160</v>
      </c>
      <c r="I280" s="7" t="s">
        <v>177</v>
      </c>
      <c r="J280" s="7" t="s">
        <v>16</v>
      </c>
      <c r="K280" s="15">
        <v>44378.0</v>
      </c>
      <c r="L280" s="15">
        <v>44561.0</v>
      </c>
      <c r="M280" s="17"/>
      <c r="N280" s="12">
        <v>8035.0</v>
      </c>
    </row>
    <row r="281" ht="15.0" customHeight="1">
      <c r="A281" s="7"/>
      <c r="B281" s="7" t="s">
        <v>194</v>
      </c>
      <c r="C281" s="7">
        <v>263.0</v>
      </c>
      <c r="D281" s="24">
        <v>2450.0</v>
      </c>
      <c r="E281" s="7"/>
      <c r="F281" s="7"/>
      <c r="G281" s="7"/>
      <c r="H281" s="7" t="s">
        <v>206</v>
      </c>
      <c r="I281" s="7" t="s">
        <v>161</v>
      </c>
      <c r="J281" s="7" t="s">
        <v>16</v>
      </c>
      <c r="K281" s="15">
        <v>44683.0</v>
      </c>
      <c r="L281" s="15">
        <v>45047.0</v>
      </c>
      <c r="M281" s="16"/>
      <c r="N281" s="25">
        <v>8036.0</v>
      </c>
    </row>
    <row r="282" ht="15.0" customHeight="1">
      <c r="A282" s="14"/>
      <c r="B282" s="7" t="s">
        <v>194</v>
      </c>
      <c r="C282" s="7">
        <v>216.0</v>
      </c>
      <c r="D282" s="18">
        <v>2010.0</v>
      </c>
      <c r="E282" s="7"/>
      <c r="F282" s="7"/>
      <c r="G282" s="7"/>
      <c r="H282" s="7" t="s">
        <v>15</v>
      </c>
      <c r="I282" s="7"/>
      <c r="J282" s="7" t="s">
        <v>16</v>
      </c>
      <c r="K282" s="15">
        <v>44683.0</v>
      </c>
      <c r="L282" s="15">
        <v>44866.0</v>
      </c>
      <c r="M282" s="7"/>
      <c r="N282" s="12">
        <v>8071.0</v>
      </c>
    </row>
    <row r="283" ht="15.0" customHeight="1">
      <c r="A283" s="14"/>
      <c r="B283" s="7" t="s">
        <v>194</v>
      </c>
      <c r="C283" s="7">
        <v>265.0</v>
      </c>
      <c r="D283" s="18">
        <v>2460.0</v>
      </c>
      <c r="E283" s="14"/>
      <c r="F283" s="14"/>
      <c r="G283" s="14"/>
      <c r="H283" s="7" t="s">
        <v>24</v>
      </c>
      <c r="I283" s="7" t="s">
        <v>177</v>
      </c>
      <c r="J283" s="7" t="s">
        <v>16</v>
      </c>
      <c r="K283" s="15">
        <v>44440.0</v>
      </c>
      <c r="L283" s="15">
        <v>44620.0</v>
      </c>
      <c r="M283" s="16"/>
      <c r="N283" s="12">
        <v>8064.0</v>
      </c>
    </row>
    <row r="284" ht="15.0" customHeight="1">
      <c r="A284" s="14"/>
      <c r="B284" s="7" t="s">
        <v>194</v>
      </c>
      <c r="C284" s="7">
        <v>265.0</v>
      </c>
      <c r="D284" s="18">
        <v>2460.0</v>
      </c>
      <c r="E284" s="14"/>
      <c r="F284" s="14"/>
      <c r="G284" s="14"/>
      <c r="H284" s="7" t="s">
        <v>180</v>
      </c>
      <c r="I284" s="7" t="s">
        <v>161</v>
      </c>
      <c r="J284" s="7" t="s">
        <v>25</v>
      </c>
      <c r="K284" s="15">
        <v>44704.0</v>
      </c>
      <c r="L284" s="15">
        <v>45046.0</v>
      </c>
      <c r="M284" s="16"/>
      <c r="N284" s="12">
        <v>8081.0</v>
      </c>
    </row>
    <row r="285" ht="15.0" customHeight="1">
      <c r="A285" s="14"/>
      <c r="B285" s="7" t="s">
        <v>194</v>
      </c>
      <c r="C285" s="7">
        <v>266.0</v>
      </c>
      <c r="D285" s="18">
        <v>2470.0</v>
      </c>
      <c r="E285" s="14"/>
      <c r="F285" s="14"/>
      <c r="G285" s="14"/>
      <c r="H285" s="7" t="s">
        <v>207</v>
      </c>
      <c r="I285" s="7" t="s">
        <v>161</v>
      </c>
      <c r="J285" s="7" t="s">
        <v>25</v>
      </c>
      <c r="K285" s="15">
        <v>44487.0</v>
      </c>
      <c r="L285" s="15">
        <v>44668.0</v>
      </c>
      <c r="M285" s="16"/>
      <c r="N285" s="12">
        <v>8078.0</v>
      </c>
    </row>
    <row r="286" ht="15.0" customHeight="1">
      <c r="A286" s="14"/>
      <c r="B286" s="7" t="s">
        <v>194</v>
      </c>
      <c r="C286" s="7">
        <v>266.0</v>
      </c>
      <c r="D286" s="18">
        <v>2470.0</v>
      </c>
      <c r="E286" s="14"/>
      <c r="F286" s="14"/>
      <c r="G286" s="14"/>
      <c r="H286" s="7" t="s">
        <v>207</v>
      </c>
      <c r="I286" s="7" t="s">
        <v>161</v>
      </c>
      <c r="J286" s="7" t="s">
        <v>16</v>
      </c>
      <c r="K286" s="15">
        <v>44668.0</v>
      </c>
      <c r="L286" s="15">
        <v>45033.0</v>
      </c>
      <c r="M286" s="17"/>
      <c r="N286" s="12">
        <v>8078.0</v>
      </c>
    </row>
    <row r="287" ht="15.0" customHeight="1">
      <c r="A287" s="14"/>
      <c r="B287" s="7" t="s">
        <v>194</v>
      </c>
      <c r="C287" s="7">
        <v>267.0</v>
      </c>
      <c r="D287" s="18">
        <v>2480.0</v>
      </c>
      <c r="E287" s="14"/>
      <c r="F287" s="14"/>
      <c r="G287" s="14"/>
      <c r="H287" s="7" t="s">
        <v>208</v>
      </c>
      <c r="I287" s="7" t="s">
        <v>161</v>
      </c>
      <c r="J287" s="7" t="s">
        <v>25</v>
      </c>
      <c r="K287" s="15">
        <v>44593.0</v>
      </c>
      <c r="L287" s="15">
        <v>44958.0</v>
      </c>
      <c r="M287" s="16"/>
      <c r="N287" s="12">
        <v>8057.0</v>
      </c>
    </row>
    <row r="288" ht="15.0" customHeight="1">
      <c r="A288" s="14"/>
      <c r="B288" s="7" t="s">
        <v>194</v>
      </c>
      <c r="C288" s="7">
        <v>268.0</v>
      </c>
      <c r="D288" s="18">
        <v>2490.0</v>
      </c>
      <c r="E288" s="14"/>
      <c r="F288" s="14"/>
      <c r="G288" s="14"/>
      <c r="H288" s="7" t="s">
        <v>202</v>
      </c>
      <c r="I288" s="7" t="s">
        <v>161</v>
      </c>
      <c r="J288" s="7" t="s">
        <v>25</v>
      </c>
      <c r="K288" s="15">
        <v>44621.0</v>
      </c>
      <c r="L288" s="15">
        <v>44986.0</v>
      </c>
      <c r="M288" s="16"/>
      <c r="N288" s="12">
        <v>8069.0</v>
      </c>
    </row>
    <row r="289" ht="15.0" customHeight="1">
      <c r="A289" s="14"/>
      <c r="B289" s="7" t="s">
        <v>194</v>
      </c>
      <c r="C289" s="7">
        <v>269.0</v>
      </c>
      <c r="D289" s="18">
        <v>2500.0</v>
      </c>
      <c r="E289" s="14"/>
      <c r="F289" s="14"/>
      <c r="G289" s="14"/>
      <c r="H289" s="7" t="s">
        <v>160</v>
      </c>
      <c r="I289" s="7" t="s">
        <v>177</v>
      </c>
      <c r="J289" s="7" t="s">
        <v>16</v>
      </c>
      <c r="K289" s="15">
        <v>44474.0</v>
      </c>
      <c r="L289" s="15">
        <v>44757.0</v>
      </c>
      <c r="M289" s="16"/>
      <c r="N289" s="12">
        <v>8035.0</v>
      </c>
    </row>
    <row r="290" ht="15.0" customHeight="1">
      <c r="A290" s="14"/>
      <c r="B290" s="7" t="s">
        <v>194</v>
      </c>
      <c r="C290" s="7">
        <v>270.0</v>
      </c>
      <c r="D290" s="18">
        <v>2510.0</v>
      </c>
      <c r="E290" s="14"/>
      <c r="F290" s="14"/>
      <c r="G290" s="14"/>
      <c r="H290" s="7" t="s">
        <v>209</v>
      </c>
      <c r="I290" s="7" t="s">
        <v>161</v>
      </c>
      <c r="J290" s="7" t="s">
        <v>16</v>
      </c>
      <c r="K290" s="15">
        <v>44564.0</v>
      </c>
      <c r="L290" s="15">
        <v>44655.0</v>
      </c>
      <c r="M290" s="16"/>
      <c r="N290" s="12">
        <v>8082.0</v>
      </c>
    </row>
    <row r="291" ht="15.0" customHeight="1">
      <c r="A291" s="14"/>
      <c r="B291" s="7" t="s">
        <v>194</v>
      </c>
      <c r="C291" s="7">
        <v>271.0</v>
      </c>
      <c r="D291" s="18">
        <v>2520.0</v>
      </c>
      <c r="E291" s="14"/>
      <c r="F291" s="14"/>
      <c r="G291" s="14"/>
      <c r="H291" s="7" t="s">
        <v>210</v>
      </c>
      <c r="I291" s="7" t="s">
        <v>31</v>
      </c>
      <c r="J291" s="7" t="s">
        <v>16</v>
      </c>
      <c r="K291" s="15">
        <v>44623.0</v>
      </c>
      <c r="L291" s="15">
        <v>44834.0</v>
      </c>
      <c r="M291" s="16"/>
      <c r="N291" s="12">
        <v>8069.0</v>
      </c>
    </row>
    <row r="292" ht="15.0" customHeight="1">
      <c r="A292" s="14"/>
      <c r="B292" s="7" t="s">
        <v>194</v>
      </c>
      <c r="C292" s="7">
        <v>272.0</v>
      </c>
      <c r="D292" s="18">
        <v>2530.0</v>
      </c>
      <c r="E292" s="14"/>
      <c r="F292" s="14"/>
      <c r="G292" s="14"/>
      <c r="H292" s="7" t="s">
        <v>211</v>
      </c>
      <c r="I292" s="7" t="s">
        <v>161</v>
      </c>
      <c r="J292" s="7" t="s">
        <v>16</v>
      </c>
      <c r="K292" s="19">
        <v>43570.0</v>
      </c>
      <c r="L292" s="15">
        <v>43935.0</v>
      </c>
      <c r="M292" s="16"/>
      <c r="N292" s="12">
        <v>8069.0</v>
      </c>
    </row>
    <row r="293" ht="15.0" customHeight="1">
      <c r="A293" s="14"/>
      <c r="B293" s="7" t="s">
        <v>194</v>
      </c>
      <c r="C293" s="7">
        <v>273.0</v>
      </c>
      <c r="D293" s="18">
        <v>2540.0</v>
      </c>
      <c r="E293" s="14"/>
      <c r="F293" s="14"/>
      <c r="G293" s="14"/>
      <c r="H293" s="7" t="s">
        <v>212</v>
      </c>
      <c r="I293" s="7" t="s">
        <v>161</v>
      </c>
      <c r="J293" s="7" t="s">
        <v>16</v>
      </c>
      <c r="K293" s="15">
        <v>44655.0</v>
      </c>
      <c r="L293" s="15">
        <v>45020.0</v>
      </c>
      <c r="M293" s="16"/>
      <c r="N293" s="12">
        <v>8081.0</v>
      </c>
    </row>
    <row r="294" ht="15.0" customHeight="1">
      <c r="A294" s="14"/>
      <c r="B294" s="7" t="s">
        <v>194</v>
      </c>
      <c r="C294" s="7">
        <v>274.0</v>
      </c>
      <c r="D294" s="18">
        <v>2550.0</v>
      </c>
      <c r="E294" s="14"/>
      <c r="F294" s="14"/>
      <c r="G294" s="14"/>
      <c r="H294" s="7" t="s">
        <v>213</v>
      </c>
      <c r="I294" s="7" t="s">
        <v>161</v>
      </c>
      <c r="J294" s="7" t="s">
        <v>25</v>
      </c>
      <c r="K294" s="15">
        <v>44621.0</v>
      </c>
      <c r="L294" s="15">
        <v>44805.0</v>
      </c>
      <c r="M294" s="16"/>
      <c r="N294" s="12">
        <v>8069.0</v>
      </c>
    </row>
    <row r="295" ht="15.0" customHeight="1">
      <c r="A295" s="14"/>
      <c r="B295" s="7" t="s">
        <v>194</v>
      </c>
      <c r="C295" s="7">
        <v>275.0</v>
      </c>
      <c r="D295" s="18">
        <v>2560.0</v>
      </c>
      <c r="E295" s="14"/>
      <c r="F295" s="14"/>
      <c r="G295" s="14"/>
      <c r="H295" s="7" t="s">
        <v>214</v>
      </c>
      <c r="I295" s="7" t="s">
        <v>161</v>
      </c>
      <c r="J295" s="7" t="s">
        <v>16</v>
      </c>
      <c r="K295" s="15">
        <v>44440.0</v>
      </c>
      <c r="L295" s="15">
        <v>44621.0</v>
      </c>
      <c r="M295" s="16"/>
      <c r="N295" s="12">
        <v>8035.0</v>
      </c>
    </row>
    <row r="296" ht="15.0" customHeight="1">
      <c r="A296" s="14"/>
      <c r="B296" s="7" t="s">
        <v>194</v>
      </c>
      <c r="C296" s="7">
        <v>276.0</v>
      </c>
      <c r="D296" s="18">
        <v>2570.0</v>
      </c>
      <c r="E296" s="14"/>
      <c r="F296" s="14"/>
      <c r="G296" s="14"/>
      <c r="H296" s="7" t="s">
        <v>156</v>
      </c>
      <c r="I296" s="7" t="s">
        <v>177</v>
      </c>
      <c r="J296" s="7" t="s">
        <v>16</v>
      </c>
      <c r="K296" s="15">
        <v>44473.0</v>
      </c>
      <c r="L296" s="15">
        <v>44686.0</v>
      </c>
      <c r="M296" s="16"/>
      <c r="N296" s="12">
        <v>8067.0</v>
      </c>
    </row>
    <row r="297" ht="15.0" customHeight="1">
      <c r="A297" s="14"/>
      <c r="B297" s="7" t="s">
        <v>194</v>
      </c>
      <c r="C297" s="7">
        <v>277.0</v>
      </c>
      <c r="D297" s="18">
        <v>2580.0</v>
      </c>
      <c r="E297" s="14"/>
      <c r="F297" s="14"/>
      <c r="G297" s="14"/>
      <c r="H297" s="7" t="s">
        <v>215</v>
      </c>
      <c r="I297" s="7" t="s">
        <v>161</v>
      </c>
      <c r="J297" s="7" t="s">
        <v>16</v>
      </c>
      <c r="K297" s="15">
        <v>44657.0</v>
      </c>
      <c r="L297" s="15">
        <v>45022.0</v>
      </c>
      <c r="M297" s="16"/>
      <c r="N297" s="12">
        <v>8081.0</v>
      </c>
    </row>
    <row r="298" ht="15.0" customHeight="1">
      <c r="A298" s="14"/>
      <c r="B298" s="7" t="s">
        <v>194</v>
      </c>
      <c r="C298" s="7">
        <v>278.0</v>
      </c>
      <c r="D298" s="18">
        <v>2590.0</v>
      </c>
      <c r="E298" s="14"/>
      <c r="F298" s="14"/>
      <c r="G298" s="14"/>
      <c r="H298" s="7" t="s">
        <v>216</v>
      </c>
      <c r="I298" s="7" t="s">
        <v>161</v>
      </c>
      <c r="J298" s="7" t="s">
        <v>16</v>
      </c>
      <c r="K298" s="15">
        <v>44592.0</v>
      </c>
      <c r="L298" s="15">
        <v>44772.0</v>
      </c>
      <c r="M298" s="16"/>
      <c r="N298" s="12">
        <v>8035.0</v>
      </c>
    </row>
    <row r="299" ht="15.0" customHeight="1">
      <c r="A299" s="14"/>
      <c r="B299" s="7" t="s">
        <v>194</v>
      </c>
      <c r="C299" s="7">
        <v>279.0</v>
      </c>
      <c r="D299" s="18">
        <v>2600.0</v>
      </c>
      <c r="E299" s="14"/>
      <c r="F299" s="14"/>
      <c r="G299" s="14"/>
      <c r="H299" s="7" t="s">
        <v>189</v>
      </c>
      <c r="I299" s="7" t="s">
        <v>161</v>
      </c>
      <c r="J299" s="7" t="s">
        <v>25</v>
      </c>
      <c r="K299" s="15">
        <v>44389.0</v>
      </c>
      <c r="L299" s="15">
        <v>44754.0</v>
      </c>
      <c r="M299" s="16"/>
      <c r="N299" s="12">
        <v>8081.0</v>
      </c>
    </row>
    <row r="300" ht="15.0" customHeight="1">
      <c r="A300" s="14"/>
      <c r="B300" s="7" t="s">
        <v>194</v>
      </c>
      <c r="C300" s="7">
        <v>279.0</v>
      </c>
      <c r="D300" s="18">
        <v>2600.0</v>
      </c>
      <c r="E300" s="14"/>
      <c r="F300" s="14"/>
      <c r="G300" s="14"/>
      <c r="H300" s="7" t="s">
        <v>213</v>
      </c>
      <c r="I300" s="7" t="s">
        <v>161</v>
      </c>
      <c r="J300" s="7" t="s">
        <v>16</v>
      </c>
      <c r="K300" s="15">
        <v>44613.0</v>
      </c>
      <c r="L300" s="15">
        <v>44978.0</v>
      </c>
      <c r="M300" s="16"/>
      <c r="N300" s="12">
        <v>8069.0</v>
      </c>
    </row>
    <row r="301" ht="15.0" customHeight="1">
      <c r="A301" s="14"/>
      <c r="B301" s="7" t="s">
        <v>194</v>
      </c>
      <c r="C301" s="7">
        <v>280.0</v>
      </c>
      <c r="D301" s="18">
        <v>2610.0</v>
      </c>
      <c r="E301" s="14"/>
      <c r="F301" s="14"/>
      <c r="G301" s="14"/>
      <c r="H301" s="7" t="s">
        <v>181</v>
      </c>
      <c r="I301" s="7" t="s">
        <v>161</v>
      </c>
      <c r="J301" s="7" t="s">
        <v>16</v>
      </c>
      <c r="K301" s="15">
        <v>44662.0</v>
      </c>
      <c r="L301" s="15">
        <v>44845.0</v>
      </c>
      <c r="M301" s="17"/>
      <c r="N301" s="12">
        <v>8080.0</v>
      </c>
    </row>
    <row r="302" ht="15.0" customHeight="1">
      <c r="A302" s="14"/>
      <c r="B302" s="7" t="s">
        <v>194</v>
      </c>
      <c r="C302" s="7">
        <v>281.0</v>
      </c>
      <c r="D302" s="18">
        <v>2620.0</v>
      </c>
      <c r="E302" s="14"/>
      <c r="F302" s="14"/>
      <c r="G302" s="14"/>
      <c r="H302" s="7" t="s">
        <v>217</v>
      </c>
      <c r="I302" s="7" t="s">
        <v>161</v>
      </c>
      <c r="J302" s="7" t="s">
        <v>16</v>
      </c>
      <c r="K302" s="15">
        <v>44662.0</v>
      </c>
      <c r="L302" s="15">
        <v>45026.0</v>
      </c>
      <c r="M302" s="16"/>
      <c r="N302" s="12">
        <v>8081.0</v>
      </c>
    </row>
    <row r="303" ht="15.0" customHeight="1">
      <c r="A303" s="14"/>
      <c r="B303" s="7" t="s">
        <v>194</v>
      </c>
      <c r="C303" s="7">
        <v>282.0</v>
      </c>
      <c r="D303" s="18">
        <v>2630.0</v>
      </c>
      <c r="E303" s="14"/>
      <c r="F303" s="14"/>
      <c r="G303" s="14"/>
      <c r="H303" s="7" t="s">
        <v>160</v>
      </c>
      <c r="I303" s="7" t="s">
        <v>177</v>
      </c>
      <c r="J303" s="7" t="s">
        <v>16</v>
      </c>
      <c r="K303" s="15">
        <v>44453.0</v>
      </c>
      <c r="L303" s="15">
        <v>44818.0</v>
      </c>
      <c r="M303" s="16"/>
      <c r="N303" s="12">
        <v>8078.0</v>
      </c>
    </row>
    <row r="304" ht="15.0" customHeight="1">
      <c r="A304" s="14"/>
      <c r="B304" s="7" t="s">
        <v>194</v>
      </c>
      <c r="C304" s="7">
        <v>283.0</v>
      </c>
      <c r="D304" s="18">
        <v>2640.0</v>
      </c>
      <c r="E304" s="7"/>
      <c r="F304" s="7"/>
      <c r="G304" s="7"/>
      <c r="H304" s="7" t="s">
        <v>15</v>
      </c>
      <c r="I304" s="7"/>
      <c r="J304" s="7" t="s">
        <v>16</v>
      </c>
      <c r="K304" s="15">
        <v>44571.0</v>
      </c>
      <c r="L304" s="15">
        <v>44681.0</v>
      </c>
      <c r="M304" s="7"/>
      <c r="N304" s="12">
        <v>8081.0</v>
      </c>
    </row>
    <row r="305" ht="15.0" customHeight="1">
      <c r="A305" s="14"/>
      <c r="B305" s="7" t="s">
        <v>194</v>
      </c>
      <c r="C305" s="7">
        <v>284.0</v>
      </c>
      <c r="D305" s="18">
        <v>2650.0</v>
      </c>
      <c r="E305" s="14"/>
      <c r="F305" s="14"/>
      <c r="G305" s="14"/>
      <c r="H305" s="7" t="s">
        <v>207</v>
      </c>
      <c r="I305" s="7" t="s">
        <v>177</v>
      </c>
      <c r="J305" s="7" t="s">
        <v>16</v>
      </c>
      <c r="K305" s="15">
        <v>44668.0</v>
      </c>
      <c r="L305" s="15">
        <v>44851.0</v>
      </c>
      <c r="M305" s="17"/>
      <c r="N305" s="12">
        <v>8083.0</v>
      </c>
    </row>
    <row r="306" ht="15.0" customHeight="1">
      <c r="A306" s="14"/>
      <c r="B306" s="7" t="s">
        <v>194</v>
      </c>
      <c r="C306" s="7">
        <v>285.0</v>
      </c>
      <c r="D306" s="18">
        <v>2660.0</v>
      </c>
      <c r="E306" s="14"/>
      <c r="F306" s="14"/>
      <c r="G306" s="14"/>
      <c r="H306" s="7" t="s">
        <v>209</v>
      </c>
      <c r="I306" s="7" t="s">
        <v>161</v>
      </c>
      <c r="J306" s="7" t="s">
        <v>16</v>
      </c>
      <c r="K306" s="15">
        <v>44593.0</v>
      </c>
      <c r="L306" s="15">
        <v>44774.0</v>
      </c>
      <c r="M306" s="16"/>
      <c r="N306" s="12">
        <v>8073.0</v>
      </c>
    </row>
    <row r="307" ht="15.0" customHeight="1">
      <c r="A307" s="14"/>
      <c r="B307" s="7" t="s">
        <v>194</v>
      </c>
      <c r="C307" s="7">
        <v>286.0</v>
      </c>
      <c r="D307" s="18">
        <v>2670.0</v>
      </c>
      <c r="E307" s="14"/>
      <c r="F307" s="14"/>
      <c r="G307" s="14"/>
      <c r="H307" s="7" t="s">
        <v>218</v>
      </c>
      <c r="I307" s="7" t="s">
        <v>161</v>
      </c>
      <c r="J307" s="7" t="s">
        <v>25</v>
      </c>
      <c r="K307" s="15">
        <v>44622.0</v>
      </c>
      <c r="L307" s="15">
        <v>44986.0</v>
      </c>
      <c r="M307" s="16"/>
      <c r="N307" s="12">
        <v>8035.0</v>
      </c>
    </row>
    <row r="308" ht="15.0" customHeight="1">
      <c r="A308" s="7"/>
      <c r="B308" s="7" t="s">
        <v>194</v>
      </c>
      <c r="C308" s="7">
        <v>287.0</v>
      </c>
      <c r="D308" s="24">
        <v>2680.0</v>
      </c>
      <c r="E308" s="7"/>
      <c r="F308" s="7"/>
      <c r="G308" s="7"/>
      <c r="H308" s="7" t="s">
        <v>160</v>
      </c>
      <c r="I308" s="7" t="s">
        <v>177</v>
      </c>
      <c r="J308" s="7" t="s">
        <v>16</v>
      </c>
      <c r="K308" s="15">
        <v>44683.0</v>
      </c>
      <c r="L308" s="15">
        <v>44867.0</v>
      </c>
      <c r="M308" s="16"/>
      <c r="N308" s="25">
        <v>8056.0</v>
      </c>
    </row>
    <row r="309" ht="15.0" customHeight="1">
      <c r="A309" s="14"/>
      <c r="B309" s="7" t="s">
        <v>194</v>
      </c>
      <c r="C309" s="7">
        <v>288.0</v>
      </c>
      <c r="D309" s="18">
        <v>2690.0</v>
      </c>
      <c r="E309" s="14"/>
      <c r="F309" s="14"/>
      <c r="G309" s="14"/>
      <c r="H309" s="7" t="s">
        <v>219</v>
      </c>
      <c r="I309" s="7" t="s">
        <v>161</v>
      </c>
      <c r="J309" s="7" t="s">
        <v>25</v>
      </c>
      <c r="K309" s="15">
        <v>44578.0</v>
      </c>
      <c r="L309" s="15">
        <v>44759.0</v>
      </c>
      <c r="M309" s="16"/>
      <c r="N309" s="12">
        <v>8077.0</v>
      </c>
    </row>
    <row r="310" ht="15.0" customHeight="1">
      <c r="A310" s="14"/>
      <c r="B310" s="7" t="s">
        <v>194</v>
      </c>
      <c r="C310" s="7">
        <v>289.0</v>
      </c>
      <c r="D310" s="18">
        <v>2700.0</v>
      </c>
      <c r="E310" s="14"/>
      <c r="F310" s="14"/>
      <c r="G310" s="14"/>
      <c r="H310" s="7" t="s">
        <v>160</v>
      </c>
      <c r="I310" s="7" t="s">
        <v>177</v>
      </c>
      <c r="J310" s="7" t="s">
        <v>16</v>
      </c>
      <c r="K310" s="15">
        <v>44727.0</v>
      </c>
      <c r="L310" s="15">
        <v>45091.0</v>
      </c>
      <c r="M310" s="16"/>
      <c r="N310" s="12">
        <v>8079.0</v>
      </c>
    </row>
    <row r="311" ht="15.0" customHeight="1">
      <c r="A311" s="14"/>
      <c r="B311" s="7" t="s">
        <v>194</v>
      </c>
      <c r="C311" s="7">
        <v>290.0</v>
      </c>
      <c r="D311" s="18">
        <v>2710.0</v>
      </c>
      <c r="E311" s="14"/>
      <c r="F311" s="14"/>
      <c r="G311" s="14"/>
      <c r="H311" s="7" t="s">
        <v>220</v>
      </c>
      <c r="I311" s="7" t="s">
        <v>161</v>
      </c>
      <c r="J311" s="7" t="s">
        <v>16</v>
      </c>
      <c r="K311" s="15">
        <v>44593.0</v>
      </c>
      <c r="L311" s="15">
        <v>44774.0</v>
      </c>
      <c r="M311" s="16"/>
      <c r="N311" s="12">
        <v>8073.0</v>
      </c>
    </row>
    <row r="312" ht="15.0" customHeight="1">
      <c r="A312" s="14"/>
      <c r="B312" s="7" t="s">
        <v>194</v>
      </c>
      <c r="C312" s="7">
        <v>291.0</v>
      </c>
      <c r="D312" s="18">
        <v>2720.0</v>
      </c>
      <c r="E312" s="14"/>
      <c r="F312" s="14"/>
      <c r="G312" s="14"/>
      <c r="H312" s="7" t="s">
        <v>24</v>
      </c>
      <c r="I312" s="7" t="s">
        <v>177</v>
      </c>
      <c r="J312" s="7" t="s">
        <v>16</v>
      </c>
      <c r="K312" s="15">
        <v>44725.0</v>
      </c>
      <c r="L312" s="15">
        <v>44869.0</v>
      </c>
      <c r="M312" s="16"/>
      <c r="N312" s="12">
        <v>8073.0</v>
      </c>
    </row>
    <row r="313" ht="15.0" customHeight="1">
      <c r="A313" s="14"/>
      <c r="B313" s="7" t="s">
        <v>194</v>
      </c>
      <c r="C313" s="7">
        <v>292.0</v>
      </c>
      <c r="D313" s="18">
        <v>2730.0</v>
      </c>
      <c r="E313" s="14"/>
      <c r="F313" s="14"/>
      <c r="G313" s="14"/>
      <c r="H313" s="7" t="s">
        <v>207</v>
      </c>
      <c r="I313" s="7" t="s">
        <v>161</v>
      </c>
      <c r="J313" s="7" t="s">
        <v>16</v>
      </c>
      <c r="K313" s="15">
        <v>44410.0</v>
      </c>
      <c r="L313" s="15">
        <v>44593.0</v>
      </c>
      <c r="M313" s="16"/>
      <c r="N313" s="12">
        <v>8084.0</v>
      </c>
    </row>
    <row r="314" ht="15.0" customHeight="1">
      <c r="A314" s="14"/>
      <c r="B314" s="7" t="s">
        <v>194</v>
      </c>
      <c r="C314" s="7">
        <v>293.0</v>
      </c>
      <c r="D314" s="18">
        <v>2740.0</v>
      </c>
      <c r="E314" s="14"/>
      <c r="F314" s="14"/>
      <c r="G314" s="14"/>
      <c r="H314" s="7" t="s">
        <v>221</v>
      </c>
      <c r="I314" s="7" t="s">
        <v>161</v>
      </c>
      <c r="J314" s="7" t="s">
        <v>16</v>
      </c>
      <c r="K314" s="15">
        <v>44531.0</v>
      </c>
      <c r="L314" s="15">
        <v>44713.0</v>
      </c>
      <c r="M314" s="16"/>
      <c r="N314" s="12">
        <v>8078.0</v>
      </c>
    </row>
    <row r="315" ht="15.0" customHeight="1">
      <c r="A315" s="14"/>
      <c r="B315" s="7" t="s">
        <v>194</v>
      </c>
      <c r="C315" s="7">
        <v>294.0</v>
      </c>
      <c r="D315" s="18">
        <v>2750.0</v>
      </c>
      <c r="E315" s="14"/>
      <c r="F315" s="14"/>
      <c r="G315" s="14"/>
      <c r="H315" s="7" t="s">
        <v>42</v>
      </c>
      <c r="I315" s="7" t="s">
        <v>161</v>
      </c>
      <c r="J315" s="7" t="s">
        <v>16</v>
      </c>
      <c r="K315" s="15">
        <v>44501.0</v>
      </c>
      <c r="L315" s="15">
        <v>44681.0</v>
      </c>
      <c r="M315" s="16"/>
      <c r="N315" s="12">
        <v>8035.0</v>
      </c>
    </row>
    <row r="316" ht="15.0" customHeight="1">
      <c r="A316" s="14"/>
      <c r="B316" s="7" t="s">
        <v>194</v>
      </c>
      <c r="C316" s="7">
        <v>295.0</v>
      </c>
      <c r="D316" s="18">
        <v>2760.0</v>
      </c>
      <c r="E316" s="14"/>
      <c r="F316" s="14"/>
      <c r="G316" s="14"/>
      <c r="H316" s="7" t="s">
        <v>160</v>
      </c>
      <c r="I316" s="7" t="s">
        <v>177</v>
      </c>
      <c r="J316" s="7" t="s">
        <v>25</v>
      </c>
      <c r="K316" s="15">
        <v>44453.0</v>
      </c>
      <c r="L316" s="15">
        <v>44817.0</v>
      </c>
      <c r="M316" s="16"/>
      <c r="N316" s="12">
        <v>8078.0</v>
      </c>
    </row>
    <row r="317" ht="15.0" customHeight="1">
      <c r="A317" s="14"/>
      <c r="B317" s="7" t="s">
        <v>194</v>
      </c>
      <c r="C317" s="7">
        <v>295.0</v>
      </c>
      <c r="D317" s="18">
        <v>2760.0</v>
      </c>
      <c r="E317" s="14"/>
      <c r="F317" s="14"/>
      <c r="G317" s="14"/>
      <c r="H317" s="7" t="s">
        <v>160</v>
      </c>
      <c r="I317" s="7" t="s">
        <v>177</v>
      </c>
      <c r="J317" s="7" t="s">
        <v>16</v>
      </c>
      <c r="K317" s="15">
        <v>44453.0</v>
      </c>
      <c r="L317" s="15">
        <v>44817.0</v>
      </c>
      <c r="M317" s="16"/>
      <c r="N317" s="12">
        <v>8078.0</v>
      </c>
    </row>
    <row r="318" ht="15.0" customHeight="1">
      <c r="A318" s="14"/>
      <c r="B318" s="7" t="s">
        <v>194</v>
      </c>
      <c r="C318" s="7">
        <v>296.0</v>
      </c>
      <c r="D318" s="18">
        <v>2770.0</v>
      </c>
      <c r="E318" s="14"/>
      <c r="F318" s="14"/>
      <c r="G318" s="14"/>
      <c r="H318" s="7" t="s">
        <v>160</v>
      </c>
      <c r="I318" s="7" t="s">
        <v>177</v>
      </c>
      <c r="J318" s="7" t="s">
        <v>25</v>
      </c>
      <c r="K318" s="15">
        <v>44684.0</v>
      </c>
      <c r="L318" s="15">
        <v>45016.0</v>
      </c>
      <c r="M318" s="16"/>
      <c r="N318" s="12">
        <v>8035.0</v>
      </c>
    </row>
    <row r="319" ht="15.0" customHeight="1">
      <c r="A319" s="14"/>
      <c r="B319" s="7" t="s">
        <v>194</v>
      </c>
      <c r="C319" s="7">
        <v>297.0</v>
      </c>
      <c r="D319" s="18">
        <v>2780.0</v>
      </c>
      <c r="E319" s="14"/>
      <c r="F319" s="14"/>
      <c r="G319" s="14"/>
      <c r="H319" s="7" t="s">
        <v>222</v>
      </c>
      <c r="I319" s="7" t="s">
        <v>161</v>
      </c>
      <c r="J319" s="7" t="s">
        <v>25</v>
      </c>
      <c r="K319" s="15">
        <v>44629.0</v>
      </c>
      <c r="L319" s="15">
        <v>44812.0</v>
      </c>
      <c r="M319" s="16"/>
      <c r="N319" s="12">
        <v>8035.0</v>
      </c>
    </row>
    <row r="320" ht="15.0" customHeight="1">
      <c r="A320" s="14"/>
      <c r="B320" s="7" t="s">
        <v>194</v>
      </c>
      <c r="C320" s="7">
        <v>298.0</v>
      </c>
      <c r="D320" s="18">
        <v>2790.0</v>
      </c>
      <c r="E320" s="14"/>
      <c r="F320" s="14"/>
      <c r="G320" s="14"/>
      <c r="H320" s="7" t="s">
        <v>42</v>
      </c>
      <c r="I320" s="7" t="s">
        <v>161</v>
      </c>
      <c r="J320" s="7" t="s">
        <v>25</v>
      </c>
      <c r="K320" s="15">
        <v>44683.0</v>
      </c>
      <c r="L320" s="15">
        <v>44866.0</v>
      </c>
      <c r="M320" s="16"/>
      <c r="N320" s="12">
        <v>8069.0</v>
      </c>
    </row>
    <row r="321" ht="15.0" customHeight="1">
      <c r="A321" s="14"/>
      <c r="B321" s="7" t="s">
        <v>194</v>
      </c>
      <c r="C321" s="7">
        <v>299.0</v>
      </c>
      <c r="D321" s="18">
        <v>2800.0</v>
      </c>
      <c r="E321" s="7"/>
      <c r="F321" s="7"/>
      <c r="G321" s="7"/>
      <c r="H321" s="7" t="s">
        <v>223</v>
      </c>
      <c r="I321" s="7" t="s">
        <v>18</v>
      </c>
      <c r="J321" s="7" t="s">
        <v>16</v>
      </c>
      <c r="K321" s="15">
        <v>44409.0</v>
      </c>
      <c r="L321" s="15">
        <v>44747.0</v>
      </c>
      <c r="M321" s="7"/>
      <c r="N321" s="12">
        <v>8073.0</v>
      </c>
    </row>
    <row r="322" ht="15.0" customHeight="1">
      <c r="A322" s="14"/>
      <c r="B322" s="7" t="s">
        <v>194</v>
      </c>
      <c r="C322" s="7">
        <v>300.0</v>
      </c>
      <c r="D322" s="18">
        <v>2810.0</v>
      </c>
      <c r="E322" s="14"/>
      <c r="F322" s="14"/>
      <c r="G322" s="14"/>
      <c r="H322" s="7" t="s">
        <v>224</v>
      </c>
      <c r="I322" s="7" t="s">
        <v>161</v>
      </c>
      <c r="J322" s="7" t="s">
        <v>16</v>
      </c>
      <c r="K322" s="15">
        <v>44447.0</v>
      </c>
      <c r="L322" s="15">
        <v>44651.0</v>
      </c>
      <c r="M322" s="16"/>
      <c r="N322" s="12">
        <v>8084.0</v>
      </c>
    </row>
    <row r="323" ht="15.0" customHeight="1">
      <c r="A323" s="7"/>
      <c r="B323" s="7" t="s">
        <v>194</v>
      </c>
      <c r="C323" s="7">
        <v>301.0</v>
      </c>
      <c r="D323" s="24">
        <v>2820.0</v>
      </c>
      <c r="E323" s="7"/>
      <c r="F323" s="7"/>
      <c r="G323" s="7"/>
      <c r="H323" s="7" t="s">
        <v>197</v>
      </c>
      <c r="I323" s="7" t="s">
        <v>161</v>
      </c>
      <c r="J323" s="7" t="s">
        <v>16</v>
      </c>
      <c r="K323" s="15">
        <v>44621.0</v>
      </c>
      <c r="L323" s="15">
        <v>44804.0</v>
      </c>
      <c r="M323" s="16"/>
      <c r="N323" s="25">
        <v>8035.0</v>
      </c>
    </row>
    <row r="324" ht="15.0" customHeight="1">
      <c r="A324" s="14"/>
      <c r="B324" s="7" t="s">
        <v>194</v>
      </c>
      <c r="C324" s="7">
        <v>302.0</v>
      </c>
      <c r="D324" s="18">
        <v>2830.0</v>
      </c>
      <c r="E324" s="14"/>
      <c r="F324" s="14"/>
      <c r="G324" s="14"/>
      <c r="H324" s="7" t="s">
        <v>225</v>
      </c>
      <c r="I324" s="7" t="s">
        <v>161</v>
      </c>
      <c r="J324" s="7" t="s">
        <v>25</v>
      </c>
      <c r="K324" s="15">
        <v>44419.0</v>
      </c>
      <c r="L324" s="15">
        <v>44783.0</v>
      </c>
      <c r="M324" s="16"/>
      <c r="N324" s="12">
        <v>8035.0</v>
      </c>
    </row>
    <row r="325" ht="15.0" customHeight="1">
      <c r="A325" s="14"/>
      <c r="B325" s="7" t="s">
        <v>194</v>
      </c>
      <c r="C325" s="7">
        <v>302.0</v>
      </c>
      <c r="D325" s="18">
        <v>2830.0</v>
      </c>
      <c r="E325" s="14"/>
      <c r="F325" s="14"/>
      <c r="G325" s="14"/>
      <c r="H325" s="7" t="s">
        <v>225</v>
      </c>
      <c r="I325" s="7" t="s">
        <v>161</v>
      </c>
      <c r="J325" s="7" t="s">
        <v>16</v>
      </c>
      <c r="K325" s="15">
        <v>44419.0</v>
      </c>
      <c r="L325" s="15">
        <v>44783.0</v>
      </c>
      <c r="M325" s="16"/>
      <c r="N325" s="12">
        <v>8035.0</v>
      </c>
    </row>
    <row r="326" ht="15.0" customHeight="1">
      <c r="A326" s="14"/>
      <c r="B326" s="7" t="s">
        <v>194</v>
      </c>
      <c r="C326" s="7">
        <v>302.0</v>
      </c>
      <c r="D326" s="18">
        <v>2830.0</v>
      </c>
      <c r="E326" s="14"/>
      <c r="F326" s="14"/>
      <c r="G326" s="14"/>
      <c r="H326" s="7" t="s">
        <v>226</v>
      </c>
      <c r="I326" s="7" t="s">
        <v>161</v>
      </c>
      <c r="J326" s="7" t="s">
        <v>25</v>
      </c>
      <c r="K326" s="15">
        <v>44593.0</v>
      </c>
      <c r="L326" s="15">
        <v>44773.0</v>
      </c>
      <c r="M326" s="16"/>
      <c r="N326" s="12">
        <v>8035.0</v>
      </c>
    </row>
    <row r="327" ht="15.0" customHeight="1">
      <c r="A327" s="14"/>
      <c r="B327" s="7" t="s">
        <v>194</v>
      </c>
      <c r="C327" s="7">
        <v>303.0</v>
      </c>
      <c r="D327" s="18">
        <v>2840.0</v>
      </c>
      <c r="E327" s="14"/>
      <c r="F327" s="14"/>
      <c r="G327" s="14"/>
      <c r="H327" s="7" t="s">
        <v>227</v>
      </c>
      <c r="I327" s="7" t="s">
        <v>161</v>
      </c>
      <c r="J327" s="7" t="s">
        <v>16</v>
      </c>
      <c r="K327" s="15">
        <v>44650.0</v>
      </c>
      <c r="L327" s="15">
        <v>44834.0</v>
      </c>
      <c r="M327" s="16"/>
      <c r="N327" s="12">
        <v>8056.0</v>
      </c>
    </row>
    <row r="328" ht="15.0" customHeight="1">
      <c r="A328" s="14"/>
      <c r="B328" s="7" t="s">
        <v>194</v>
      </c>
      <c r="C328" s="7">
        <v>304.0</v>
      </c>
      <c r="D328" s="18">
        <v>2850.0</v>
      </c>
      <c r="E328" s="14"/>
      <c r="F328" s="14"/>
      <c r="G328" s="14"/>
      <c r="H328" s="7" t="s">
        <v>160</v>
      </c>
      <c r="I328" s="7" t="s">
        <v>177</v>
      </c>
      <c r="J328" s="7" t="s">
        <v>16</v>
      </c>
      <c r="K328" s="15">
        <v>44390.0</v>
      </c>
      <c r="L328" s="15">
        <v>44895.0</v>
      </c>
      <c r="M328" s="17"/>
      <c r="N328" s="12">
        <v>8035.0</v>
      </c>
    </row>
    <row r="329" ht="15.0" customHeight="1">
      <c r="A329" s="14"/>
      <c r="B329" s="7" t="s">
        <v>194</v>
      </c>
      <c r="C329" s="7">
        <v>305.0</v>
      </c>
      <c r="D329" s="18">
        <v>2860.0</v>
      </c>
      <c r="E329" s="14"/>
      <c r="F329" s="14"/>
      <c r="G329" s="14"/>
      <c r="H329" s="7" t="s">
        <v>42</v>
      </c>
      <c r="I329" s="7" t="s">
        <v>161</v>
      </c>
      <c r="J329" s="7" t="s">
        <v>25</v>
      </c>
      <c r="K329" s="15">
        <v>44663.0</v>
      </c>
      <c r="L329" s="15">
        <v>44845.0</v>
      </c>
      <c r="M329" s="17"/>
      <c r="N329" s="12">
        <v>8069.0</v>
      </c>
    </row>
    <row r="330" ht="15.0" customHeight="1">
      <c r="A330" s="14"/>
      <c r="B330" s="7" t="s">
        <v>194</v>
      </c>
      <c r="C330" s="7">
        <v>306.0</v>
      </c>
      <c r="D330" s="18">
        <v>2870.0</v>
      </c>
      <c r="E330" s="14"/>
      <c r="F330" s="14"/>
      <c r="G330" s="14"/>
      <c r="H330" s="7" t="s">
        <v>185</v>
      </c>
      <c r="I330" s="7" t="s">
        <v>161</v>
      </c>
      <c r="J330" s="7" t="s">
        <v>16</v>
      </c>
      <c r="K330" s="15">
        <v>44616.0</v>
      </c>
      <c r="L330" s="15">
        <v>44980.0</v>
      </c>
      <c r="M330" s="16"/>
      <c r="N330" s="12">
        <v>8066.0</v>
      </c>
    </row>
    <row r="331" ht="15.0" customHeight="1">
      <c r="A331" s="14"/>
      <c r="B331" s="7" t="s">
        <v>194</v>
      </c>
      <c r="C331" s="7">
        <v>307.0</v>
      </c>
      <c r="D331" s="18">
        <v>2880.0</v>
      </c>
      <c r="E331" s="14"/>
      <c r="F331" s="14"/>
      <c r="G331" s="14"/>
      <c r="H331" s="7" t="s">
        <v>228</v>
      </c>
      <c r="I331" s="7" t="s">
        <v>161</v>
      </c>
      <c r="J331" s="7" t="s">
        <v>16</v>
      </c>
      <c r="K331" s="15">
        <v>44739.0</v>
      </c>
      <c r="L331" s="15">
        <v>44921.0</v>
      </c>
      <c r="M331" s="17"/>
      <c r="N331" s="12">
        <v>8081.0</v>
      </c>
    </row>
    <row r="332" ht="15.0" customHeight="1">
      <c r="A332" s="14"/>
      <c r="B332" s="7" t="s">
        <v>194</v>
      </c>
      <c r="C332" s="7">
        <v>308.0</v>
      </c>
      <c r="D332" s="18">
        <v>2890.0</v>
      </c>
      <c r="E332" s="14"/>
      <c r="F332" s="14"/>
      <c r="G332" s="14"/>
      <c r="H332" s="7" t="s">
        <v>229</v>
      </c>
      <c r="I332" s="7" t="s">
        <v>161</v>
      </c>
      <c r="J332" s="7" t="s">
        <v>25</v>
      </c>
      <c r="K332" s="15">
        <v>44396.0</v>
      </c>
      <c r="L332" s="15">
        <v>44760.0</v>
      </c>
      <c r="M332" s="16"/>
      <c r="N332" s="12">
        <v>8085.0</v>
      </c>
    </row>
    <row r="333" ht="15.0" customHeight="1">
      <c r="A333" s="14"/>
      <c r="B333" s="7" t="s">
        <v>194</v>
      </c>
      <c r="C333" s="7">
        <v>308.0</v>
      </c>
      <c r="D333" s="18">
        <v>2890.0</v>
      </c>
      <c r="E333" s="14"/>
      <c r="F333" s="14"/>
      <c r="G333" s="14"/>
      <c r="H333" s="7" t="s">
        <v>229</v>
      </c>
      <c r="I333" s="7" t="s">
        <v>161</v>
      </c>
      <c r="J333" s="7" t="s">
        <v>16</v>
      </c>
      <c r="K333" s="15">
        <v>44477.0</v>
      </c>
      <c r="L333" s="15">
        <v>44659.0</v>
      </c>
      <c r="M333" s="16"/>
      <c r="N333" s="12">
        <v>8085.0</v>
      </c>
    </row>
    <row r="334" ht="15.0" customHeight="1">
      <c r="A334" s="14"/>
      <c r="B334" s="7" t="s">
        <v>194</v>
      </c>
      <c r="C334" s="7">
        <v>309.0</v>
      </c>
      <c r="D334" s="18">
        <v>2900.0</v>
      </c>
      <c r="E334" s="7"/>
      <c r="F334" s="7"/>
      <c r="G334" s="7"/>
      <c r="H334" s="7" t="s">
        <v>15</v>
      </c>
      <c r="I334" s="7"/>
      <c r="J334" s="7" t="s">
        <v>16</v>
      </c>
      <c r="K334" s="15">
        <v>44812.0</v>
      </c>
      <c r="L334" s="15">
        <v>44812.0</v>
      </c>
      <c r="M334" s="7"/>
      <c r="N334" s="12">
        <v>8081.0</v>
      </c>
    </row>
    <row r="335" ht="15.0" customHeight="1">
      <c r="A335" s="14"/>
      <c r="B335" s="7" t="s">
        <v>194</v>
      </c>
      <c r="C335" s="7">
        <v>310.0</v>
      </c>
      <c r="D335" s="18">
        <v>2910.0</v>
      </c>
      <c r="E335" s="14"/>
      <c r="F335" s="14"/>
      <c r="G335" s="14"/>
      <c r="H335" s="7" t="s">
        <v>173</v>
      </c>
      <c r="I335" s="7" t="s">
        <v>161</v>
      </c>
      <c r="J335" s="7" t="s">
        <v>16</v>
      </c>
      <c r="K335" s="15">
        <v>44621.0</v>
      </c>
      <c r="L335" s="15">
        <v>44986.0</v>
      </c>
      <c r="M335" s="16"/>
      <c r="N335" s="12">
        <v>8061.0</v>
      </c>
    </row>
    <row r="336" ht="15.0" customHeight="1">
      <c r="A336" s="14"/>
      <c r="B336" s="7" t="s">
        <v>194</v>
      </c>
      <c r="C336" s="7">
        <v>311.0</v>
      </c>
      <c r="D336" s="18">
        <v>2920.0</v>
      </c>
      <c r="E336" s="7"/>
      <c r="F336" s="7"/>
      <c r="G336" s="7"/>
      <c r="H336" s="7" t="s">
        <v>230</v>
      </c>
      <c r="I336" s="7" t="s">
        <v>18</v>
      </c>
      <c r="J336" s="7" t="s">
        <v>16</v>
      </c>
      <c r="K336" s="15">
        <v>44487.0</v>
      </c>
      <c r="L336" s="15">
        <v>44668.0</v>
      </c>
      <c r="M336" s="7"/>
      <c r="N336" s="12">
        <v>8080.0</v>
      </c>
    </row>
    <row r="337" ht="15.0" customHeight="1">
      <c r="A337" s="14"/>
      <c r="B337" s="7" t="s">
        <v>194</v>
      </c>
      <c r="C337" s="7">
        <v>312.0</v>
      </c>
      <c r="D337" s="18">
        <v>2920.0</v>
      </c>
      <c r="E337" s="14"/>
      <c r="F337" s="14"/>
      <c r="G337" s="14"/>
      <c r="H337" s="7" t="s">
        <v>207</v>
      </c>
      <c r="I337" s="7" t="s">
        <v>161</v>
      </c>
      <c r="J337" s="7" t="s">
        <v>25</v>
      </c>
      <c r="K337" s="15">
        <v>44668.0</v>
      </c>
      <c r="L337" s="15">
        <v>44851.0</v>
      </c>
      <c r="M337" s="17"/>
      <c r="N337" s="12">
        <v>8080.0</v>
      </c>
    </row>
    <row r="338" ht="15.0" customHeight="1">
      <c r="A338" s="14"/>
      <c r="B338" s="7" t="s">
        <v>194</v>
      </c>
      <c r="C338" s="7">
        <v>313.0</v>
      </c>
      <c r="D338" s="18">
        <v>2920.0</v>
      </c>
      <c r="E338" s="7"/>
      <c r="F338" s="7"/>
      <c r="G338" s="7"/>
      <c r="H338" s="7" t="s">
        <v>15</v>
      </c>
      <c r="I338" s="7"/>
      <c r="J338" s="7" t="s">
        <v>25</v>
      </c>
      <c r="K338" s="15">
        <v>44851.0</v>
      </c>
      <c r="L338" s="15"/>
      <c r="M338" s="7"/>
      <c r="N338" s="12">
        <v>8080.0</v>
      </c>
    </row>
    <row r="339" ht="15.0" customHeight="1">
      <c r="A339" s="14"/>
      <c r="B339" s="7" t="s">
        <v>194</v>
      </c>
      <c r="C339" s="7">
        <v>314.0</v>
      </c>
      <c r="D339" s="18">
        <v>2930.0</v>
      </c>
      <c r="E339" s="14"/>
      <c r="F339" s="14"/>
      <c r="G339" s="14"/>
      <c r="H339" s="7" t="s">
        <v>144</v>
      </c>
      <c r="I339" s="7" t="s">
        <v>161</v>
      </c>
      <c r="J339" s="7" t="s">
        <v>16</v>
      </c>
      <c r="K339" s="15">
        <v>44634.0</v>
      </c>
      <c r="L339" s="15">
        <v>44998.0</v>
      </c>
      <c r="M339" s="16"/>
      <c r="N339" s="12">
        <v>8069.0</v>
      </c>
    </row>
    <row r="340" ht="15.0" customHeight="1">
      <c r="A340" s="14"/>
      <c r="B340" s="7" t="s">
        <v>194</v>
      </c>
      <c r="C340" s="7">
        <v>315.0</v>
      </c>
      <c r="D340" s="18">
        <v>2940.0</v>
      </c>
      <c r="E340" s="7"/>
      <c r="F340" s="7"/>
      <c r="G340" s="7"/>
      <c r="H340" s="7" t="s">
        <v>231</v>
      </c>
      <c r="I340" s="7" t="s">
        <v>18</v>
      </c>
      <c r="J340" s="7" t="s">
        <v>16</v>
      </c>
      <c r="K340" s="15">
        <v>44501.0</v>
      </c>
      <c r="L340" s="15">
        <v>44681.0</v>
      </c>
      <c r="M340" s="7"/>
      <c r="N340" s="12">
        <v>8035.0</v>
      </c>
    </row>
    <row r="341" ht="15.0" customHeight="1">
      <c r="A341" s="14"/>
      <c r="B341" s="7" t="s">
        <v>194</v>
      </c>
      <c r="C341" s="7">
        <v>316.0</v>
      </c>
      <c r="D341" s="18">
        <v>2950.0</v>
      </c>
      <c r="E341" s="14"/>
      <c r="F341" s="14"/>
      <c r="G341" s="14"/>
      <c r="H341" s="7" t="s">
        <v>232</v>
      </c>
      <c r="I341" s="7" t="s">
        <v>161</v>
      </c>
      <c r="J341" s="7" t="s">
        <v>16</v>
      </c>
      <c r="K341" s="15">
        <v>44566.0</v>
      </c>
      <c r="L341" s="15">
        <v>44930.0</v>
      </c>
      <c r="M341" s="16"/>
      <c r="N341" s="12">
        <v>8069.0</v>
      </c>
    </row>
    <row r="342" ht="15.0" customHeight="1">
      <c r="A342" s="14"/>
      <c r="B342" s="7" t="s">
        <v>194</v>
      </c>
      <c r="C342" s="7">
        <v>317.0</v>
      </c>
      <c r="D342" s="18">
        <v>2960.0</v>
      </c>
      <c r="E342" s="14"/>
      <c r="F342" s="14"/>
      <c r="G342" s="14"/>
      <c r="H342" s="7" t="s">
        <v>233</v>
      </c>
      <c r="I342" s="7" t="s">
        <v>161</v>
      </c>
      <c r="J342" s="7" t="s">
        <v>16</v>
      </c>
      <c r="K342" s="15">
        <v>44424.0</v>
      </c>
      <c r="L342" s="15">
        <v>44484.0</v>
      </c>
      <c r="M342" s="17"/>
      <c r="N342" s="12">
        <v>8035.0</v>
      </c>
    </row>
    <row r="343" ht="15.0" customHeight="1">
      <c r="A343" s="14"/>
      <c r="B343" s="7" t="s">
        <v>186</v>
      </c>
      <c r="C343" s="7">
        <v>318.0</v>
      </c>
      <c r="D343" s="18">
        <v>2970.0</v>
      </c>
      <c r="E343" s="7"/>
      <c r="F343" s="7"/>
      <c r="G343" s="7"/>
      <c r="H343" s="7" t="s">
        <v>15</v>
      </c>
      <c r="I343" s="7"/>
      <c r="J343" s="7" t="s">
        <v>16</v>
      </c>
      <c r="K343" s="15">
        <v>44703.0</v>
      </c>
      <c r="L343" s="15">
        <v>44704.0</v>
      </c>
      <c r="M343" s="7"/>
      <c r="N343" s="12">
        <v>8086.0</v>
      </c>
    </row>
    <row r="344" ht="15.0" customHeight="1">
      <c r="A344" s="14"/>
      <c r="B344" s="7" t="s">
        <v>186</v>
      </c>
      <c r="C344" s="7">
        <v>319.0</v>
      </c>
      <c r="D344" s="18">
        <v>2980.0</v>
      </c>
      <c r="E344" s="14"/>
      <c r="F344" s="14"/>
      <c r="G344" s="14"/>
      <c r="H344" s="7" t="s">
        <v>234</v>
      </c>
      <c r="I344" s="14"/>
      <c r="J344" s="7" t="s">
        <v>25</v>
      </c>
      <c r="K344" s="15">
        <v>44389.0</v>
      </c>
      <c r="L344" s="15">
        <v>44420.0</v>
      </c>
      <c r="M344" s="16"/>
      <c r="N344" s="12">
        <v>8087.0</v>
      </c>
    </row>
    <row r="345" ht="15.0" customHeight="1">
      <c r="A345" s="14"/>
      <c r="B345" s="7" t="s">
        <v>186</v>
      </c>
      <c r="C345" s="7">
        <v>320.0</v>
      </c>
      <c r="D345" s="18">
        <v>2990.0</v>
      </c>
      <c r="E345" s="7"/>
      <c r="F345" s="7"/>
      <c r="G345" s="7"/>
      <c r="H345" s="7" t="s">
        <v>15</v>
      </c>
      <c r="I345" s="7"/>
      <c r="J345" s="7" t="s">
        <v>25</v>
      </c>
      <c r="K345" s="15">
        <v>44753.0</v>
      </c>
      <c r="L345" s="15">
        <v>45117.0</v>
      </c>
      <c r="M345" s="17"/>
      <c r="N345" s="12">
        <v>8088.0</v>
      </c>
    </row>
    <row r="346" ht="15.0" customHeight="1">
      <c r="A346" s="14"/>
      <c r="B346" s="7" t="s">
        <v>186</v>
      </c>
      <c r="C346" s="7">
        <v>321.0</v>
      </c>
      <c r="D346" s="18">
        <v>3000.0</v>
      </c>
      <c r="E346" s="14"/>
      <c r="F346" s="14"/>
      <c r="G346" s="14"/>
      <c r="H346" s="7" t="s">
        <v>235</v>
      </c>
      <c r="I346" s="14"/>
      <c r="J346" s="7" t="s">
        <v>25</v>
      </c>
      <c r="K346" s="15">
        <v>44455.0</v>
      </c>
      <c r="L346" s="15">
        <v>44592.0</v>
      </c>
      <c r="M346" s="16"/>
      <c r="N346" s="12">
        <v>8089.0</v>
      </c>
    </row>
    <row r="347" ht="15.0" customHeight="1">
      <c r="A347" s="14"/>
      <c r="B347" s="7" t="s">
        <v>186</v>
      </c>
      <c r="C347" s="7">
        <v>321.0</v>
      </c>
      <c r="D347" s="18">
        <v>3000.0</v>
      </c>
      <c r="E347" s="14"/>
      <c r="F347" s="14"/>
      <c r="G347" s="14"/>
      <c r="H347" s="7" t="s">
        <v>235</v>
      </c>
      <c r="I347" s="14"/>
      <c r="J347" s="7" t="s">
        <v>16</v>
      </c>
      <c r="K347" s="15">
        <v>44593.0</v>
      </c>
      <c r="L347" s="15">
        <v>44957.0</v>
      </c>
      <c r="M347" s="16"/>
      <c r="N347" s="12">
        <v>8089.0</v>
      </c>
    </row>
    <row r="348" ht="15.0" customHeight="1">
      <c r="A348" s="14"/>
      <c r="B348" s="7" t="s">
        <v>186</v>
      </c>
      <c r="C348" s="7">
        <v>322.0</v>
      </c>
      <c r="D348" s="18">
        <v>3010.0</v>
      </c>
      <c r="E348" s="7"/>
      <c r="F348" s="7"/>
      <c r="G348" s="7"/>
      <c r="H348" s="7" t="s">
        <v>15</v>
      </c>
      <c r="I348" s="7"/>
      <c r="J348" s="7" t="s">
        <v>16</v>
      </c>
      <c r="K348" s="15">
        <v>44256.0</v>
      </c>
      <c r="L348" s="15">
        <v>44630.0</v>
      </c>
      <c r="M348" s="16"/>
      <c r="N348" s="12">
        <v>8087.0</v>
      </c>
    </row>
    <row r="349" ht="15.0" customHeight="1">
      <c r="A349" s="14"/>
      <c r="B349" s="7" t="s">
        <v>186</v>
      </c>
      <c r="C349" s="7">
        <v>323.0</v>
      </c>
      <c r="D349" s="18">
        <v>3020.0</v>
      </c>
      <c r="E349" s="14"/>
      <c r="F349" s="14"/>
      <c r="G349" s="14"/>
      <c r="H349" s="7" t="s">
        <v>236</v>
      </c>
      <c r="I349" s="14"/>
      <c r="J349" s="7" t="s">
        <v>16</v>
      </c>
      <c r="K349" s="15">
        <v>44522.0</v>
      </c>
      <c r="L349" s="15">
        <v>44887.0</v>
      </c>
      <c r="M349" s="16"/>
      <c r="N349" s="12">
        <v>8090.0</v>
      </c>
    </row>
    <row r="350" ht="15.0" customHeight="1">
      <c r="A350" s="14"/>
      <c r="B350" s="7" t="s">
        <v>186</v>
      </c>
      <c r="C350" s="7">
        <v>324.0</v>
      </c>
      <c r="D350" s="18">
        <v>3030.0</v>
      </c>
      <c r="E350" s="14"/>
      <c r="F350" s="14"/>
      <c r="G350" s="14"/>
      <c r="H350" s="7" t="s">
        <v>237</v>
      </c>
      <c r="I350" s="14"/>
      <c r="J350" s="7" t="s">
        <v>16</v>
      </c>
      <c r="K350" s="15">
        <v>44622.0</v>
      </c>
      <c r="L350" s="15">
        <v>44806.0</v>
      </c>
      <c r="M350" s="16"/>
      <c r="N350" s="26">
        <v>8088.0</v>
      </c>
    </row>
    <row r="351" ht="15.0" customHeight="1">
      <c r="A351" s="14"/>
      <c r="B351" s="7" t="s">
        <v>186</v>
      </c>
      <c r="C351" s="7">
        <v>325.0</v>
      </c>
      <c r="D351" s="18">
        <v>3040.0</v>
      </c>
      <c r="E351" s="14"/>
      <c r="F351" s="14"/>
      <c r="G351" s="14"/>
      <c r="H351" s="7" t="s">
        <v>238</v>
      </c>
      <c r="I351" s="14" t="s">
        <v>161</v>
      </c>
      <c r="J351" s="7" t="s">
        <v>16</v>
      </c>
      <c r="K351" s="15">
        <v>44409.0</v>
      </c>
      <c r="L351" s="15">
        <v>44593.0</v>
      </c>
      <c r="M351" s="16"/>
      <c r="N351" s="12">
        <v>8091.0</v>
      </c>
    </row>
    <row r="352" ht="15.0" customHeight="1">
      <c r="A352" s="14"/>
      <c r="B352" s="7" t="s">
        <v>186</v>
      </c>
      <c r="C352" s="7">
        <v>326.0</v>
      </c>
      <c r="D352" s="18">
        <v>3050.0</v>
      </c>
      <c r="E352" s="14"/>
      <c r="F352" s="14"/>
      <c r="G352" s="14"/>
      <c r="H352" s="7" t="s">
        <v>239</v>
      </c>
      <c r="I352" s="14"/>
      <c r="J352" s="7" t="s">
        <v>16</v>
      </c>
      <c r="K352" s="15">
        <v>44483.0</v>
      </c>
      <c r="L352" s="15">
        <v>44848.0</v>
      </c>
      <c r="M352" s="16"/>
      <c r="N352" s="12">
        <v>8090.0</v>
      </c>
    </row>
    <row r="353" ht="15.0" customHeight="1">
      <c r="A353" s="14"/>
      <c r="B353" s="7" t="s">
        <v>186</v>
      </c>
      <c r="C353" s="7">
        <v>327.0</v>
      </c>
      <c r="D353" s="18">
        <v>3060.0</v>
      </c>
      <c r="E353" s="14"/>
      <c r="F353" s="14"/>
      <c r="G353" s="14"/>
      <c r="H353" s="7" t="s">
        <v>240</v>
      </c>
      <c r="I353" s="14"/>
      <c r="J353" s="7" t="s">
        <v>16</v>
      </c>
      <c r="K353" s="15">
        <v>44487.0</v>
      </c>
      <c r="L353" s="15">
        <v>44669.0</v>
      </c>
      <c r="M353" s="16"/>
      <c r="N353" s="12">
        <v>8092.0</v>
      </c>
    </row>
    <row r="354" ht="15.0" customHeight="1">
      <c r="A354" s="14"/>
      <c r="B354" s="7" t="s">
        <v>186</v>
      </c>
      <c r="C354" s="27">
        <v>328.0</v>
      </c>
      <c r="D354" s="18">
        <v>3070.0</v>
      </c>
      <c r="E354" s="7"/>
      <c r="F354" s="7"/>
      <c r="G354" s="7"/>
      <c r="H354" s="7" t="s">
        <v>15</v>
      </c>
      <c r="I354" s="7"/>
      <c r="J354" s="7" t="s">
        <v>25</v>
      </c>
      <c r="K354" s="15">
        <v>44767.0</v>
      </c>
      <c r="L354" s="15">
        <v>45107.0</v>
      </c>
      <c r="M354" s="7"/>
      <c r="N354" s="12">
        <v>8093.0</v>
      </c>
    </row>
    <row r="355" ht="15.0" customHeight="1">
      <c r="A355" s="14"/>
      <c r="B355" s="7" t="s">
        <v>186</v>
      </c>
      <c r="C355" s="7">
        <v>329.0</v>
      </c>
      <c r="D355" s="18">
        <v>3080.0</v>
      </c>
      <c r="E355" s="14"/>
      <c r="F355" s="14"/>
      <c r="G355" s="14"/>
      <c r="H355" s="7" t="s">
        <v>66</v>
      </c>
      <c r="I355" s="14"/>
      <c r="J355" s="7" t="s">
        <v>25</v>
      </c>
      <c r="K355" s="15">
        <v>44440.0</v>
      </c>
      <c r="L355" s="15">
        <v>44805.0</v>
      </c>
      <c r="M355" s="16"/>
      <c r="N355" s="12">
        <v>8091.0</v>
      </c>
    </row>
    <row r="356" ht="15.0" customHeight="1">
      <c r="A356" s="14"/>
      <c r="B356" s="7" t="s">
        <v>186</v>
      </c>
      <c r="C356" s="7">
        <v>329.0</v>
      </c>
      <c r="D356" s="18">
        <v>3080.0</v>
      </c>
      <c r="E356" s="14"/>
      <c r="F356" s="14"/>
      <c r="G356" s="14"/>
      <c r="H356" s="7" t="s">
        <v>128</v>
      </c>
      <c r="I356" s="14"/>
      <c r="J356" s="7" t="s">
        <v>16</v>
      </c>
      <c r="K356" s="15">
        <v>44805.0</v>
      </c>
      <c r="L356" s="15">
        <v>45169.0</v>
      </c>
      <c r="M356" s="16"/>
      <c r="N356" s="12">
        <v>8088.0</v>
      </c>
    </row>
    <row r="357" ht="15.0" customHeight="1">
      <c r="A357" s="14"/>
      <c r="B357" s="7" t="s">
        <v>186</v>
      </c>
      <c r="C357" s="7">
        <v>330.0</v>
      </c>
      <c r="D357" s="18">
        <v>3090.0</v>
      </c>
      <c r="E357" s="14"/>
      <c r="F357" s="14"/>
      <c r="G357" s="14"/>
      <c r="H357" s="7" t="s">
        <v>241</v>
      </c>
      <c r="I357" s="14"/>
      <c r="J357" s="7" t="s">
        <v>16</v>
      </c>
      <c r="K357" s="15">
        <v>44578.0</v>
      </c>
      <c r="L357" s="15">
        <v>44759.0</v>
      </c>
      <c r="M357" s="16"/>
      <c r="N357" s="12">
        <v>8074.0</v>
      </c>
    </row>
    <row r="358" ht="15.0" customHeight="1">
      <c r="A358" s="14"/>
      <c r="B358" s="7" t="s">
        <v>186</v>
      </c>
      <c r="C358" s="7">
        <v>331.0</v>
      </c>
      <c r="D358" s="18">
        <v>3100.0</v>
      </c>
      <c r="E358" s="7"/>
      <c r="F358" s="7"/>
      <c r="G358" s="7"/>
      <c r="H358" s="7" t="s">
        <v>242</v>
      </c>
      <c r="I358" s="7" t="s">
        <v>18</v>
      </c>
      <c r="J358" s="7" t="s">
        <v>16</v>
      </c>
      <c r="K358" s="15">
        <v>44550.0</v>
      </c>
      <c r="L358" s="15">
        <v>44729.0</v>
      </c>
      <c r="M358" s="7"/>
      <c r="N358" s="12">
        <v>8094.0</v>
      </c>
    </row>
    <row r="359" ht="15.0" customHeight="1">
      <c r="A359" s="14"/>
      <c r="B359" s="7" t="s">
        <v>186</v>
      </c>
      <c r="C359" s="7">
        <v>332.0</v>
      </c>
      <c r="D359" s="18">
        <v>3110.0</v>
      </c>
      <c r="E359" s="14"/>
      <c r="F359" s="14"/>
      <c r="G359" s="14"/>
      <c r="H359" s="7" t="s">
        <v>236</v>
      </c>
      <c r="I359" s="14"/>
      <c r="J359" s="7" t="s">
        <v>16</v>
      </c>
      <c r="K359" s="15">
        <v>44420.0</v>
      </c>
      <c r="L359" s="15">
        <v>44604.0</v>
      </c>
      <c r="M359" s="16"/>
      <c r="N359" s="12">
        <v>8087.0</v>
      </c>
    </row>
    <row r="360" ht="15.0" customHeight="1">
      <c r="A360" s="14"/>
      <c r="B360" s="7" t="s">
        <v>186</v>
      </c>
      <c r="C360" s="7">
        <v>333.0</v>
      </c>
      <c r="D360" s="18">
        <v>3120.0</v>
      </c>
      <c r="E360" s="14"/>
      <c r="F360" s="14"/>
      <c r="G360" s="14"/>
      <c r="H360" s="7" t="s">
        <v>243</v>
      </c>
      <c r="I360" s="14"/>
      <c r="J360" s="7" t="s">
        <v>16</v>
      </c>
      <c r="K360" s="15">
        <v>44424.0</v>
      </c>
      <c r="L360" s="15">
        <v>44608.0</v>
      </c>
      <c r="M360" s="16"/>
      <c r="N360" s="12">
        <v>8074.0</v>
      </c>
    </row>
    <row r="361" ht="15.0" customHeight="1">
      <c r="A361" s="14"/>
      <c r="B361" s="7" t="s">
        <v>186</v>
      </c>
      <c r="C361" s="7">
        <v>334.0</v>
      </c>
      <c r="D361" s="18">
        <v>3130.0</v>
      </c>
      <c r="E361" s="7"/>
      <c r="F361" s="7"/>
      <c r="G361" s="7"/>
      <c r="H361" s="7" t="s">
        <v>15</v>
      </c>
      <c r="I361" s="7"/>
      <c r="J361" s="7" t="s">
        <v>16</v>
      </c>
      <c r="K361" s="15">
        <v>44685.0</v>
      </c>
      <c r="L361" s="15">
        <v>45050.0</v>
      </c>
      <c r="M361" s="7"/>
      <c r="N361" s="12">
        <v>8088.0</v>
      </c>
    </row>
    <row r="362" ht="15.0" customHeight="1">
      <c r="A362" s="14"/>
      <c r="B362" s="7" t="s">
        <v>186</v>
      </c>
      <c r="C362" s="7">
        <v>335.0</v>
      </c>
      <c r="D362" s="18">
        <v>3140.0</v>
      </c>
      <c r="E362" s="14"/>
      <c r="F362" s="14"/>
      <c r="G362" s="14"/>
      <c r="H362" s="7" t="s">
        <v>244</v>
      </c>
      <c r="I362" s="14"/>
      <c r="J362" s="7" t="s">
        <v>16</v>
      </c>
      <c r="K362" s="15">
        <v>44607.0</v>
      </c>
      <c r="L362" s="15">
        <v>44926.0</v>
      </c>
      <c r="M362" s="16"/>
      <c r="N362" s="12">
        <v>8074.0</v>
      </c>
    </row>
    <row r="363" ht="15.0" customHeight="1">
      <c r="A363" s="14"/>
      <c r="B363" s="7" t="s">
        <v>186</v>
      </c>
      <c r="C363" s="7">
        <v>336.0</v>
      </c>
      <c r="D363" s="18">
        <v>3150.0</v>
      </c>
      <c r="E363" s="7"/>
      <c r="F363" s="7"/>
      <c r="G363" s="7"/>
      <c r="H363" s="7" t="s">
        <v>245</v>
      </c>
      <c r="I363" s="7" t="s">
        <v>18</v>
      </c>
      <c r="J363" s="7" t="s">
        <v>16</v>
      </c>
      <c r="K363" s="15">
        <v>44378.0</v>
      </c>
      <c r="L363" s="15">
        <v>44561.0</v>
      </c>
      <c r="M363" s="7"/>
      <c r="N363" s="12">
        <v>8090.0</v>
      </c>
    </row>
    <row r="364" ht="15.0" customHeight="1">
      <c r="A364" s="14"/>
      <c r="B364" s="7" t="s">
        <v>186</v>
      </c>
      <c r="C364" s="7">
        <v>337.0</v>
      </c>
      <c r="D364" s="18">
        <v>3160.0</v>
      </c>
      <c r="E364" s="7"/>
      <c r="F364" s="7"/>
      <c r="G364" s="7"/>
      <c r="H364" s="7" t="s">
        <v>15</v>
      </c>
      <c r="I364" s="7"/>
      <c r="J364" s="7" t="s">
        <v>16</v>
      </c>
      <c r="K364" s="15">
        <v>44746.0</v>
      </c>
      <c r="L364" s="15">
        <v>45110.0</v>
      </c>
      <c r="M364" s="7"/>
      <c r="N364" s="14">
        <v>8095.0</v>
      </c>
    </row>
    <row r="365" ht="15.0" customHeight="1">
      <c r="A365" s="14"/>
      <c r="B365" s="7" t="s">
        <v>186</v>
      </c>
      <c r="C365" s="7">
        <v>338.0</v>
      </c>
      <c r="D365" s="18">
        <v>3170.0</v>
      </c>
      <c r="E365" s="14"/>
      <c r="F365" s="14"/>
      <c r="G365" s="14"/>
      <c r="H365" s="7" t="s">
        <v>246</v>
      </c>
      <c r="I365" s="14"/>
      <c r="J365" s="7" t="s">
        <v>16</v>
      </c>
      <c r="K365" s="15">
        <v>44571.0</v>
      </c>
      <c r="L365" s="15">
        <v>44925.0</v>
      </c>
      <c r="M365" s="16"/>
      <c r="N365" s="12">
        <v>8092.0</v>
      </c>
    </row>
    <row r="366" ht="15.0" customHeight="1">
      <c r="A366" s="14"/>
      <c r="B366" s="7" t="s">
        <v>186</v>
      </c>
      <c r="C366" s="7">
        <v>339.0</v>
      </c>
      <c r="D366" s="18">
        <v>3180.0</v>
      </c>
      <c r="E366" s="7"/>
      <c r="F366" s="7"/>
      <c r="G366" s="7"/>
      <c r="H366" s="7" t="s">
        <v>15</v>
      </c>
      <c r="I366" s="7"/>
      <c r="J366" s="7" t="s">
        <v>25</v>
      </c>
      <c r="K366" s="15">
        <v>44692.0</v>
      </c>
      <c r="L366" s="15">
        <v>44784.0</v>
      </c>
      <c r="M366" s="7"/>
      <c r="N366" s="12">
        <v>8091.0</v>
      </c>
    </row>
    <row r="367" ht="15.0" customHeight="1">
      <c r="A367" s="14"/>
      <c r="B367" s="7" t="s">
        <v>186</v>
      </c>
      <c r="C367" s="7">
        <v>340.0</v>
      </c>
      <c r="D367" s="18">
        <v>3190.0</v>
      </c>
      <c r="E367" s="7"/>
      <c r="F367" s="7"/>
      <c r="G367" s="7"/>
      <c r="H367" s="7" t="s">
        <v>15</v>
      </c>
      <c r="I367" s="7"/>
      <c r="J367" s="7" t="s">
        <v>25</v>
      </c>
      <c r="K367" s="15">
        <v>44743.0</v>
      </c>
      <c r="L367" s="15">
        <v>45107.0</v>
      </c>
      <c r="M367" s="7"/>
      <c r="N367" s="12">
        <v>8088.0</v>
      </c>
    </row>
    <row r="368" ht="15.0" customHeight="1">
      <c r="A368" s="14"/>
      <c r="B368" s="7" t="s">
        <v>186</v>
      </c>
      <c r="C368" s="7">
        <v>340.0</v>
      </c>
      <c r="D368" s="18">
        <v>3190.0</v>
      </c>
      <c r="E368" s="14"/>
      <c r="F368" s="14"/>
      <c r="G368" s="14"/>
      <c r="H368" s="7" t="s">
        <v>247</v>
      </c>
      <c r="I368" s="14"/>
      <c r="J368" s="7" t="s">
        <v>25</v>
      </c>
      <c r="K368" s="15">
        <v>44433.0</v>
      </c>
      <c r="L368" s="15">
        <v>44616.0</v>
      </c>
      <c r="M368" s="16"/>
      <c r="N368" s="12">
        <v>8031.0</v>
      </c>
    </row>
    <row r="369" ht="15.0" customHeight="1">
      <c r="A369" s="14"/>
      <c r="B369" s="7" t="s">
        <v>186</v>
      </c>
      <c r="C369" s="7">
        <v>340.0</v>
      </c>
      <c r="D369" s="18">
        <v>3190.0</v>
      </c>
      <c r="E369" s="14"/>
      <c r="F369" s="14"/>
      <c r="G369" s="14"/>
      <c r="H369" s="7" t="s">
        <v>248</v>
      </c>
      <c r="I369" s="14"/>
      <c r="J369" s="7" t="s">
        <v>25</v>
      </c>
      <c r="K369" s="15">
        <v>44690.0</v>
      </c>
      <c r="L369" s="15">
        <v>45054.0</v>
      </c>
      <c r="M369" s="16"/>
      <c r="N369" s="12">
        <v>8088.0</v>
      </c>
    </row>
    <row r="370" ht="15.0" customHeight="1">
      <c r="A370" s="14"/>
      <c r="B370" s="7" t="s">
        <v>186</v>
      </c>
      <c r="C370" s="7">
        <v>342.0</v>
      </c>
      <c r="D370" s="18">
        <v>3200.0</v>
      </c>
      <c r="E370" s="14"/>
      <c r="F370" s="14"/>
      <c r="G370" s="14"/>
      <c r="H370" s="7" t="s">
        <v>249</v>
      </c>
      <c r="I370" s="14"/>
      <c r="J370" s="7" t="s">
        <v>16</v>
      </c>
      <c r="K370" s="15">
        <v>44607.0</v>
      </c>
      <c r="L370" s="15">
        <v>44779.0</v>
      </c>
      <c r="M370" s="16"/>
      <c r="N370" s="12">
        <v>8090.0</v>
      </c>
    </row>
    <row r="371" ht="15.0" customHeight="1">
      <c r="A371" s="14"/>
      <c r="B371" s="7" t="s">
        <v>186</v>
      </c>
      <c r="C371" s="7">
        <v>343.0</v>
      </c>
      <c r="D371" s="18">
        <v>3210.0</v>
      </c>
      <c r="E371" s="14"/>
      <c r="F371" s="14"/>
      <c r="G371" s="14"/>
      <c r="H371" s="7" t="s">
        <v>111</v>
      </c>
      <c r="I371" s="14"/>
      <c r="J371" s="7" t="s">
        <v>16</v>
      </c>
      <c r="K371" s="15">
        <v>44396.0</v>
      </c>
      <c r="L371" s="15">
        <v>44761.0</v>
      </c>
      <c r="M371" s="16"/>
      <c r="N371" s="12">
        <v>8074.0</v>
      </c>
    </row>
    <row r="372" ht="15.75" customHeight="1">
      <c r="A372" s="14"/>
      <c r="B372" s="7" t="s">
        <v>186</v>
      </c>
      <c r="C372" s="7">
        <v>344.0</v>
      </c>
      <c r="D372" s="18">
        <v>3220.0</v>
      </c>
      <c r="E372" s="7"/>
      <c r="F372" s="7"/>
      <c r="G372" s="7"/>
      <c r="H372" s="7" t="s">
        <v>15</v>
      </c>
      <c r="I372" s="7"/>
      <c r="J372" s="7" t="s">
        <v>25</v>
      </c>
      <c r="K372" s="15">
        <v>44725.0</v>
      </c>
      <c r="L372" s="15">
        <v>45090.0</v>
      </c>
      <c r="M372" s="7"/>
      <c r="N372" s="12">
        <v>8088.0</v>
      </c>
    </row>
    <row r="373" ht="15.75" customHeight="1">
      <c r="A373" s="14"/>
      <c r="B373" s="7" t="s">
        <v>186</v>
      </c>
      <c r="C373" s="7">
        <v>345.0</v>
      </c>
      <c r="D373" s="18">
        <v>3230.0</v>
      </c>
      <c r="E373" s="14"/>
      <c r="F373" s="14"/>
      <c r="G373" s="14"/>
      <c r="H373" s="7" t="s">
        <v>248</v>
      </c>
      <c r="I373" s="14"/>
      <c r="J373" s="7" t="s">
        <v>16</v>
      </c>
      <c r="K373" s="15">
        <v>44378.0</v>
      </c>
      <c r="L373" s="15">
        <v>44455.0</v>
      </c>
      <c r="M373" s="16"/>
      <c r="N373" s="12">
        <v>8090.0</v>
      </c>
    </row>
    <row r="374" ht="15.75" customHeight="1">
      <c r="A374" s="14"/>
      <c r="B374" s="7" t="s">
        <v>186</v>
      </c>
      <c r="C374" s="7">
        <v>346.0</v>
      </c>
      <c r="D374" s="18">
        <v>3240.0</v>
      </c>
      <c r="E374" s="14"/>
      <c r="F374" s="14"/>
      <c r="G374" s="14"/>
      <c r="H374" s="7" t="s">
        <v>168</v>
      </c>
      <c r="I374" s="14"/>
      <c r="J374" s="7" t="s">
        <v>16</v>
      </c>
      <c r="K374" s="15">
        <v>44630.0</v>
      </c>
      <c r="L374" s="15">
        <v>44814.0</v>
      </c>
      <c r="M374" s="16"/>
      <c r="N374" s="12">
        <v>8096.0</v>
      </c>
    </row>
    <row r="375" ht="15.75" customHeight="1">
      <c r="A375" s="14"/>
      <c r="B375" s="7" t="s">
        <v>186</v>
      </c>
      <c r="C375" s="7">
        <v>347.0</v>
      </c>
      <c r="D375" s="18">
        <v>3250.0</v>
      </c>
      <c r="E375" s="14"/>
      <c r="F375" s="14"/>
      <c r="G375" s="14"/>
      <c r="H375" s="7" t="s">
        <v>229</v>
      </c>
      <c r="I375" s="14"/>
      <c r="J375" s="7" t="s">
        <v>16</v>
      </c>
      <c r="K375" s="15">
        <v>44509.0</v>
      </c>
      <c r="L375" s="15">
        <v>44874.0</v>
      </c>
      <c r="M375" s="16"/>
      <c r="N375" s="12">
        <v>8074.0</v>
      </c>
    </row>
    <row r="376" ht="15.75" customHeight="1">
      <c r="A376" s="14"/>
      <c r="B376" s="7" t="s">
        <v>186</v>
      </c>
      <c r="C376" s="7">
        <v>348.0</v>
      </c>
      <c r="D376" s="18">
        <v>3260.0</v>
      </c>
      <c r="E376" s="14"/>
      <c r="F376" s="14"/>
      <c r="G376" s="14"/>
      <c r="H376" s="7" t="s">
        <v>250</v>
      </c>
      <c r="I376" s="14"/>
      <c r="J376" s="7" t="s">
        <v>25</v>
      </c>
      <c r="K376" s="15">
        <v>44517.0</v>
      </c>
      <c r="L376" s="15">
        <v>44881.0</v>
      </c>
      <c r="M376" s="16"/>
      <c r="N376" s="12">
        <v>8096.0</v>
      </c>
    </row>
    <row r="377" ht="15.75" customHeight="1">
      <c r="A377" s="14"/>
      <c r="B377" s="7" t="s">
        <v>186</v>
      </c>
      <c r="C377" s="7">
        <v>348.0</v>
      </c>
      <c r="D377" s="18">
        <v>3260.0</v>
      </c>
      <c r="E377" s="14"/>
      <c r="F377" s="14"/>
      <c r="G377" s="14"/>
      <c r="H377" s="7" t="s">
        <v>250</v>
      </c>
      <c r="I377" s="14"/>
      <c r="J377" s="7" t="s">
        <v>16</v>
      </c>
      <c r="K377" s="15">
        <v>44517.0</v>
      </c>
      <c r="L377" s="15">
        <v>44882.0</v>
      </c>
      <c r="M377" s="16"/>
      <c r="N377" s="12">
        <v>8097.0</v>
      </c>
    </row>
    <row r="378" ht="15.75" customHeight="1">
      <c r="A378" s="14"/>
      <c r="B378" s="7" t="s">
        <v>186</v>
      </c>
      <c r="C378" s="7">
        <v>349.0</v>
      </c>
      <c r="D378" s="18">
        <v>3270.0</v>
      </c>
      <c r="E378" s="7"/>
      <c r="F378" s="7"/>
      <c r="G378" s="7"/>
      <c r="H378" s="7" t="s">
        <v>82</v>
      </c>
      <c r="I378" s="7" t="s">
        <v>18</v>
      </c>
      <c r="J378" s="7" t="s">
        <v>16</v>
      </c>
      <c r="K378" s="15">
        <v>44319.0</v>
      </c>
      <c r="L378" s="15">
        <v>44683.0</v>
      </c>
      <c r="M378" s="7"/>
      <c r="N378" s="12">
        <v>8074.0</v>
      </c>
    </row>
    <row r="379" ht="15.75" customHeight="1">
      <c r="A379" s="14"/>
      <c r="B379" s="7" t="s">
        <v>186</v>
      </c>
      <c r="C379" s="7">
        <v>350.0</v>
      </c>
      <c r="D379" s="18">
        <v>3280.0</v>
      </c>
      <c r="E379" s="14"/>
      <c r="F379" s="14"/>
      <c r="G379" s="14"/>
      <c r="H379" s="7" t="s">
        <v>251</v>
      </c>
      <c r="I379" s="14"/>
      <c r="J379" s="7" t="s">
        <v>16</v>
      </c>
      <c r="K379" s="15">
        <v>44599.0</v>
      </c>
      <c r="L379" s="15">
        <v>44779.0</v>
      </c>
      <c r="M379" s="16"/>
      <c r="N379" s="12">
        <v>8090.0</v>
      </c>
    </row>
    <row r="380" ht="15.75" customHeight="1">
      <c r="A380" s="14"/>
      <c r="B380" s="7" t="s">
        <v>186</v>
      </c>
      <c r="C380" s="7">
        <v>351.0</v>
      </c>
      <c r="D380" s="18">
        <v>3290.0</v>
      </c>
      <c r="E380" s="14"/>
      <c r="F380" s="14"/>
      <c r="G380" s="14"/>
      <c r="H380" s="7" t="s">
        <v>247</v>
      </c>
      <c r="I380" s="14"/>
      <c r="J380" s="7" t="s">
        <v>16</v>
      </c>
      <c r="K380" s="15">
        <v>44571.0</v>
      </c>
      <c r="L380" s="15">
        <v>44751.0</v>
      </c>
      <c r="M380" s="16"/>
      <c r="N380" s="14">
        <v>8095.0</v>
      </c>
    </row>
    <row r="381" ht="15.75" customHeight="1">
      <c r="A381" s="14"/>
      <c r="B381" s="7" t="s">
        <v>186</v>
      </c>
      <c r="C381" s="7">
        <v>351.0</v>
      </c>
      <c r="D381" s="18">
        <v>3290.0</v>
      </c>
      <c r="E381" s="14"/>
      <c r="F381" s="14"/>
      <c r="G381" s="14"/>
      <c r="H381" s="7" t="s">
        <v>247</v>
      </c>
      <c r="I381" s="14"/>
      <c r="J381" s="7" t="s">
        <v>25</v>
      </c>
      <c r="K381" s="15">
        <v>44571.0</v>
      </c>
      <c r="L381" s="15">
        <v>44751.0</v>
      </c>
      <c r="M381" s="16"/>
      <c r="N381" s="14">
        <v>8095.0</v>
      </c>
    </row>
    <row r="382" ht="15.75" customHeight="1">
      <c r="A382" s="14"/>
      <c r="B382" s="7" t="s">
        <v>186</v>
      </c>
      <c r="C382" s="7">
        <v>352.0</v>
      </c>
      <c r="D382" s="18">
        <v>3300.0</v>
      </c>
      <c r="E382" s="14"/>
      <c r="F382" s="14"/>
      <c r="G382" s="14"/>
      <c r="H382" s="7" t="s">
        <v>252</v>
      </c>
      <c r="I382" s="14"/>
      <c r="J382" s="7" t="s">
        <v>16</v>
      </c>
      <c r="K382" s="15">
        <v>44575.0</v>
      </c>
      <c r="L382" s="15">
        <v>44723.0</v>
      </c>
      <c r="M382" s="16"/>
      <c r="N382" s="12">
        <v>8091.0</v>
      </c>
    </row>
    <row r="383" ht="15.75" customHeight="1">
      <c r="A383" s="14"/>
      <c r="B383" s="7" t="s">
        <v>186</v>
      </c>
      <c r="C383" s="7">
        <v>353.0</v>
      </c>
      <c r="D383" s="18">
        <v>3310.0</v>
      </c>
      <c r="E383" s="14"/>
      <c r="F383" s="14"/>
      <c r="G383" s="14"/>
      <c r="H383" s="7" t="s">
        <v>253</v>
      </c>
      <c r="I383" s="14"/>
      <c r="J383" s="7" t="s">
        <v>16</v>
      </c>
      <c r="K383" s="15">
        <v>44378.0</v>
      </c>
      <c r="L383" s="15">
        <v>44562.0</v>
      </c>
      <c r="M383" s="16"/>
      <c r="N383" s="12">
        <v>8090.0</v>
      </c>
    </row>
    <row r="384" ht="15.75" customHeight="1">
      <c r="A384" s="14"/>
      <c r="B384" s="7" t="s">
        <v>186</v>
      </c>
      <c r="C384" s="7">
        <v>354.0</v>
      </c>
      <c r="D384" s="18">
        <v>3320.0</v>
      </c>
      <c r="E384" s="14"/>
      <c r="F384" s="14"/>
      <c r="G384" s="14"/>
      <c r="H384" s="7" t="s">
        <v>111</v>
      </c>
      <c r="I384" s="14"/>
      <c r="J384" s="7" t="s">
        <v>16</v>
      </c>
      <c r="K384" s="15">
        <v>44461.0</v>
      </c>
      <c r="L384" s="15">
        <v>44825.0</v>
      </c>
      <c r="M384" s="16"/>
      <c r="N384" s="12">
        <v>8074.0</v>
      </c>
    </row>
    <row r="385" ht="15.75" customHeight="1">
      <c r="A385" s="14"/>
      <c r="B385" s="7" t="s">
        <v>186</v>
      </c>
      <c r="C385" s="7">
        <v>355.0</v>
      </c>
      <c r="D385" s="18">
        <v>3330.0</v>
      </c>
      <c r="E385" s="7"/>
      <c r="F385" s="7"/>
      <c r="G385" s="7"/>
      <c r="H385" s="7" t="s">
        <v>15</v>
      </c>
      <c r="I385" s="7"/>
      <c r="J385" s="7" t="s">
        <v>16</v>
      </c>
      <c r="K385" s="15">
        <v>44687.0</v>
      </c>
      <c r="L385" s="15">
        <v>44869.0</v>
      </c>
      <c r="M385" s="7"/>
      <c r="N385" s="12">
        <v>8092.0</v>
      </c>
    </row>
    <row r="386" ht="15.75" customHeight="1">
      <c r="A386" s="14"/>
      <c r="B386" s="7" t="s">
        <v>186</v>
      </c>
      <c r="C386" s="7">
        <v>356.0</v>
      </c>
      <c r="D386" s="18">
        <v>3340.0</v>
      </c>
      <c r="E386" s="14"/>
      <c r="F386" s="14"/>
      <c r="G386" s="14"/>
      <c r="H386" s="7" t="s">
        <v>157</v>
      </c>
      <c r="I386" s="14"/>
      <c r="J386" s="7" t="s">
        <v>16</v>
      </c>
      <c r="K386" s="15">
        <v>44488.0</v>
      </c>
      <c r="L386" s="15">
        <v>45122.0</v>
      </c>
      <c r="M386" s="16"/>
      <c r="N386" s="12">
        <v>8074.0</v>
      </c>
    </row>
    <row r="387" ht="15.75" customHeight="1">
      <c r="A387" s="14"/>
      <c r="B387" s="7" t="s">
        <v>254</v>
      </c>
      <c r="C387" s="7">
        <v>357.0</v>
      </c>
      <c r="D387" s="18">
        <v>3350.0</v>
      </c>
      <c r="E387" s="14"/>
      <c r="F387" s="14"/>
      <c r="G387" s="14"/>
      <c r="H387" s="7" t="s">
        <v>255</v>
      </c>
      <c r="I387" s="14"/>
      <c r="J387" s="7" t="s">
        <v>25</v>
      </c>
      <c r="K387" s="15">
        <v>44386.0</v>
      </c>
      <c r="L387" s="15">
        <v>44750.0</v>
      </c>
      <c r="M387" s="16"/>
      <c r="N387" s="12">
        <v>8072.0</v>
      </c>
    </row>
    <row r="388" ht="15.75" customHeight="1">
      <c r="A388" s="14"/>
      <c r="B388" s="7" t="s">
        <v>254</v>
      </c>
      <c r="C388" s="7">
        <v>358.0</v>
      </c>
      <c r="D388" s="18">
        <v>3360.0</v>
      </c>
      <c r="E388" s="14"/>
      <c r="F388" s="14"/>
      <c r="G388" s="14"/>
      <c r="H388" s="7" t="s">
        <v>256</v>
      </c>
      <c r="I388" s="14"/>
      <c r="J388" s="7" t="s">
        <v>16</v>
      </c>
      <c r="K388" s="15">
        <v>44487.0</v>
      </c>
      <c r="L388" s="15">
        <v>44669.0</v>
      </c>
      <c r="M388" s="16"/>
      <c r="N388" s="12">
        <v>8098.0</v>
      </c>
    </row>
    <row r="389" ht="15.75" customHeight="1">
      <c r="A389" s="14"/>
      <c r="B389" s="7" t="s">
        <v>254</v>
      </c>
      <c r="C389" s="7">
        <v>359.0</v>
      </c>
      <c r="D389" s="18">
        <v>3370.0</v>
      </c>
      <c r="E389" s="14"/>
      <c r="F389" s="14"/>
      <c r="G389" s="14"/>
      <c r="H389" s="7" t="s">
        <v>257</v>
      </c>
      <c r="I389" s="14"/>
      <c r="J389" s="7" t="s">
        <v>16</v>
      </c>
      <c r="K389" s="15">
        <v>44417.0</v>
      </c>
      <c r="L389" s="15">
        <v>44601.0</v>
      </c>
      <c r="M389" s="16"/>
      <c r="N389" s="12">
        <v>8098.0</v>
      </c>
    </row>
    <row r="390" ht="15.75" customHeight="1">
      <c r="A390" s="14"/>
      <c r="B390" s="7" t="s">
        <v>254</v>
      </c>
      <c r="C390" s="7">
        <v>360.0</v>
      </c>
      <c r="D390" s="18">
        <v>3380.0</v>
      </c>
      <c r="E390" s="14"/>
      <c r="F390" s="14"/>
      <c r="G390" s="14"/>
      <c r="H390" s="7" t="s">
        <v>171</v>
      </c>
      <c r="I390" s="14"/>
      <c r="J390" s="7" t="s">
        <v>16</v>
      </c>
      <c r="K390" s="15">
        <v>44389.0</v>
      </c>
      <c r="L390" s="15">
        <v>44573.0</v>
      </c>
      <c r="M390" s="16"/>
      <c r="N390" s="12">
        <v>8099.0</v>
      </c>
    </row>
    <row r="391" ht="15.75" customHeight="1">
      <c r="A391" s="14"/>
      <c r="B391" s="7" t="s">
        <v>254</v>
      </c>
      <c r="C391" s="7">
        <v>361.0</v>
      </c>
      <c r="D391" s="18">
        <v>3390.0</v>
      </c>
      <c r="E391" s="14"/>
      <c r="F391" s="14"/>
      <c r="G391" s="14"/>
      <c r="H391" s="7" t="s">
        <v>248</v>
      </c>
      <c r="I391" s="14"/>
      <c r="J391" s="7" t="s">
        <v>25</v>
      </c>
      <c r="K391" s="15">
        <v>44716.0</v>
      </c>
      <c r="L391" s="15">
        <v>45080.0</v>
      </c>
      <c r="M391" s="16"/>
      <c r="N391" s="12">
        <v>8072.0</v>
      </c>
    </row>
    <row r="392" ht="15.75" customHeight="1">
      <c r="A392" s="14"/>
      <c r="B392" s="7" t="s">
        <v>254</v>
      </c>
      <c r="C392" s="7">
        <v>362.0</v>
      </c>
      <c r="D392" s="18">
        <v>3400.0</v>
      </c>
      <c r="E392" s="7"/>
      <c r="F392" s="7"/>
      <c r="G392" s="7"/>
      <c r="H392" s="7" t="s">
        <v>144</v>
      </c>
      <c r="I392" s="7" t="s">
        <v>18</v>
      </c>
      <c r="J392" s="7" t="s">
        <v>16</v>
      </c>
      <c r="K392" s="15">
        <v>44348.0</v>
      </c>
      <c r="L392" s="15">
        <v>44713.0</v>
      </c>
      <c r="M392" s="16"/>
      <c r="N392" s="12">
        <v>8072.0</v>
      </c>
    </row>
    <row r="393" ht="15.75" customHeight="1">
      <c r="A393" s="14"/>
      <c r="B393" s="7" t="s">
        <v>254</v>
      </c>
      <c r="C393" s="7">
        <v>363.0</v>
      </c>
      <c r="D393" s="18">
        <v>3410.0</v>
      </c>
      <c r="E393" s="14"/>
      <c r="F393" s="14"/>
      <c r="G393" s="14"/>
      <c r="H393" s="7" t="s">
        <v>258</v>
      </c>
      <c r="I393" s="14"/>
      <c r="J393" s="7" t="s">
        <v>25</v>
      </c>
      <c r="K393" s="15">
        <v>44503.0</v>
      </c>
      <c r="L393" s="15">
        <v>44867.0</v>
      </c>
      <c r="M393" s="16"/>
      <c r="N393" s="12">
        <v>8075.0</v>
      </c>
    </row>
    <row r="394" ht="15.75" customHeight="1">
      <c r="A394" s="14"/>
      <c r="B394" s="7" t="s">
        <v>254</v>
      </c>
      <c r="C394" s="7">
        <v>364.0</v>
      </c>
      <c r="D394" s="18">
        <v>3420.0</v>
      </c>
      <c r="E394" s="14"/>
      <c r="F394" s="14"/>
      <c r="G394" s="14"/>
      <c r="H394" s="7" t="s">
        <v>259</v>
      </c>
      <c r="I394" s="14" t="s">
        <v>18</v>
      </c>
      <c r="J394" s="7" t="s">
        <v>16</v>
      </c>
      <c r="K394" s="15">
        <v>43838.0</v>
      </c>
      <c r="L394" s="15">
        <v>44019.0</v>
      </c>
      <c r="M394" s="16"/>
      <c r="N394" s="12">
        <v>8093.0</v>
      </c>
    </row>
    <row r="395" ht="15.75" customHeight="1">
      <c r="A395" s="14"/>
      <c r="B395" s="7" t="s">
        <v>254</v>
      </c>
      <c r="C395" s="7">
        <v>365.0</v>
      </c>
      <c r="D395" s="18">
        <v>3430.0</v>
      </c>
      <c r="E395" s="7"/>
      <c r="F395" s="7"/>
      <c r="G395" s="7"/>
      <c r="H395" s="7" t="s">
        <v>15</v>
      </c>
      <c r="I395" s="7"/>
      <c r="J395" s="7" t="s">
        <v>25</v>
      </c>
      <c r="K395" s="15">
        <v>44683.0</v>
      </c>
      <c r="L395" s="15">
        <v>44865.0</v>
      </c>
      <c r="M395" s="7"/>
      <c r="N395" s="12">
        <v>8100.0</v>
      </c>
    </row>
    <row r="396" ht="15.75" customHeight="1">
      <c r="A396" s="14"/>
      <c r="B396" s="7" t="s">
        <v>254</v>
      </c>
      <c r="C396" s="7">
        <v>366.0</v>
      </c>
      <c r="D396" s="18">
        <v>3440.0</v>
      </c>
      <c r="E396" s="14"/>
      <c r="F396" s="14"/>
      <c r="G396" s="14"/>
      <c r="H396" s="7" t="s">
        <v>260</v>
      </c>
      <c r="I396" s="14"/>
      <c r="J396" s="7" t="s">
        <v>16</v>
      </c>
      <c r="K396" s="15">
        <v>44389.0</v>
      </c>
      <c r="L396" s="15">
        <v>44753.0</v>
      </c>
      <c r="M396" s="16"/>
      <c r="N396" s="12">
        <v>8098.0</v>
      </c>
    </row>
    <row r="397" ht="15.75" customHeight="1">
      <c r="A397" s="14"/>
      <c r="B397" s="7" t="s">
        <v>254</v>
      </c>
      <c r="C397" s="7">
        <v>367.0</v>
      </c>
      <c r="D397" s="18">
        <v>3450.0</v>
      </c>
      <c r="E397" s="14"/>
      <c r="F397" s="14"/>
      <c r="G397" s="14"/>
      <c r="H397" s="7" t="s">
        <v>261</v>
      </c>
      <c r="I397" s="14"/>
      <c r="J397" s="7" t="s">
        <v>16</v>
      </c>
      <c r="K397" s="15">
        <v>44410.0</v>
      </c>
      <c r="L397" s="15">
        <v>44620.0</v>
      </c>
      <c r="M397" s="16"/>
      <c r="N397" s="12">
        <v>8072.0</v>
      </c>
    </row>
    <row r="398" ht="15.75" customHeight="1">
      <c r="A398" s="14"/>
      <c r="B398" s="7" t="s">
        <v>254</v>
      </c>
      <c r="C398" s="7">
        <v>368.0</v>
      </c>
      <c r="D398" s="18">
        <v>3460.0</v>
      </c>
      <c r="E398" s="14"/>
      <c r="F398" s="14"/>
      <c r="G398" s="14"/>
      <c r="H398" s="7" t="s">
        <v>262</v>
      </c>
      <c r="I398" s="14"/>
      <c r="J398" s="7" t="s">
        <v>25</v>
      </c>
      <c r="K398" s="15">
        <v>44413.0</v>
      </c>
      <c r="L398" s="15">
        <v>44597.0</v>
      </c>
      <c r="M398" s="16"/>
      <c r="N398" s="12">
        <v>8101.0</v>
      </c>
    </row>
    <row r="399" ht="15.75" customHeight="1">
      <c r="A399" s="14"/>
      <c r="B399" s="7" t="s">
        <v>254</v>
      </c>
      <c r="C399" s="7">
        <v>368.0</v>
      </c>
      <c r="D399" s="18">
        <v>3460.0</v>
      </c>
      <c r="E399" s="14"/>
      <c r="F399" s="14"/>
      <c r="G399" s="14"/>
      <c r="H399" s="7" t="s">
        <v>262</v>
      </c>
      <c r="I399" s="14"/>
      <c r="J399" s="7" t="s">
        <v>16</v>
      </c>
      <c r="K399" s="15">
        <v>44413.0</v>
      </c>
      <c r="L399" s="15">
        <v>44777.0</v>
      </c>
      <c r="M399" s="16"/>
      <c r="N399" s="12">
        <v>8101.0</v>
      </c>
    </row>
    <row r="400" ht="15.75" customHeight="1">
      <c r="A400" s="14"/>
      <c r="B400" s="7" t="s">
        <v>254</v>
      </c>
      <c r="C400" s="7">
        <v>369.0</v>
      </c>
      <c r="D400" s="18">
        <v>3470.0</v>
      </c>
      <c r="E400" s="14"/>
      <c r="F400" s="14"/>
      <c r="G400" s="14"/>
      <c r="H400" s="7" t="s">
        <v>263</v>
      </c>
      <c r="I400" s="14"/>
      <c r="J400" s="7" t="s">
        <v>16</v>
      </c>
      <c r="K400" s="15">
        <v>44531.0</v>
      </c>
      <c r="L400" s="15">
        <v>44713.0</v>
      </c>
      <c r="M400" s="16"/>
      <c r="N400" s="12">
        <v>8098.0</v>
      </c>
    </row>
    <row r="401" ht="15.75" customHeight="1">
      <c r="A401" s="14"/>
      <c r="B401" s="7" t="s">
        <v>254</v>
      </c>
      <c r="C401" s="7">
        <v>369.0</v>
      </c>
      <c r="D401" s="18">
        <v>3470.0</v>
      </c>
      <c r="E401" s="14"/>
      <c r="F401" s="14"/>
      <c r="G401" s="14"/>
      <c r="H401" s="7" t="s">
        <v>264</v>
      </c>
      <c r="I401" s="14"/>
      <c r="J401" s="7" t="s">
        <v>16</v>
      </c>
      <c r="K401" s="15">
        <v>44727.0</v>
      </c>
      <c r="L401" s="15">
        <v>44910.0</v>
      </c>
      <c r="M401" s="16"/>
      <c r="N401" s="12">
        <v>8098.0</v>
      </c>
    </row>
    <row r="402" ht="15.75" customHeight="1">
      <c r="A402" s="14"/>
      <c r="B402" s="7" t="s">
        <v>254</v>
      </c>
      <c r="C402" s="7">
        <v>370.0</v>
      </c>
      <c r="D402" s="18">
        <v>3480.0</v>
      </c>
      <c r="E402" s="14"/>
      <c r="F402" s="14"/>
      <c r="G402" s="14"/>
      <c r="H402" s="7" t="s">
        <v>144</v>
      </c>
      <c r="I402" s="14"/>
      <c r="J402" s="7" t="s">
        <v>16</v>
      </c>
      <c r="K402" s="15">
        <v>44621.0</v>
      </c>
      <c r="L402" s="15">
        <v>44834.0</v>
      </c>
      <c r="M402" s="16"/>
      <c r="N402" s="12">
        <v>8093.0</v>
      </c>
    </row>
    <row r="403" ht="15.75" customHeight="1">
      <c r="A403" s="14"/>
      <c r="B403" s="7" t="s">
        <v>254</v>
      </c>
      <c r="C403" s="7">
        <v>371.0</v>
      </c>
      <c r="D403" s="18">
        <v>3490.0</v>
      </c>
      <c r="E403" s="14"/>
      <c r="F403" s="14"/>
      <c r="G403" s="14"/>
      <c r="H403" s="7" t="s">
        <v>265</v>
      </c>
      <c r="I403" s="14"/>
      <c r="J403" s="7" t="s">
        <v>16</v>
      </c>
      <c r="K403" s="15">
        <v>44713.0</v>
      </c>
      <c r="L403" s="15">
        <v>45077.0</v>
      </c>
      <c r="M403" s="16"/>
      <c r="N403" s="12">
        <v>8098.0</v>
      </c>
    </row>
    <row r="404" ht="15.75" customHeight="1">
      <c r="A404" s="14"/>
      <c r="B404" s="7" t="s">
        <v>254</v>
      </c>
      <c r="C404" s="7">
        <v>372.0</v>
      </c>
      <c r="D404" s="18">
        <v>3500.0</v>
      </c>
      <c r="E404" s="14"/>
      <c r="F404" s="14"/>
      <c r="G404" s="14"/>
      <c r="H404" s="7" t="s">
        <v>266</v>
      </c>
      <c r="I404" s="14"/>
      <c r="J404" s="7" t="s">
        <v>16</v>
      </c>
      <c r="K404" s="15">
        <v>44524.0</v>
      </c>
      <c r="L404" s="15">
        <v>44705.0</v>
      </c>
      <c r="M404" s="16"/>
      <c r="N404" s="12">
        <v>8086.0</v>
      </c>
    </row>
    <row r="405" ht="15.75" customHeight="1">
      <c r="A405" s="14"/>
      <c r="B405" s="7" t="s">
        <v>254</v>
      </c>
      <c r="C405" s="7">
        <v>373.0</v>
      </c>
      <c r="D405" s="18">
        <v>3510.0</v>
      </c>
      <c r="E405" s="14"/>
      <c r="F405" s="14"/>
      <c r="G405" s="14"/>
      <c r="H405" s="7" t="s">
        <v>267</v>
      </c>
      <c r="I405" s="14"/>
      <c r="J405" s="7" t="s">
        <v>25</v>
      </c>
      <c r="K405" s="15">
        <v>44704.0</v>
      </c>
      <c r="L405" s="15">
        <v>45046.0</v>
      </c>
      <c r="M405" s="16"/>
      <c r="N405" s="12">
        <v>8100.0</v>
      </c>
    </row>
    <row r="406" ht="15.75" customHeight="1">
      <c r="A406" s="14"/>
      <c r="B406" s="7" t="s">
        <v>254</v>
      </c>
      <c r="C406" s="7">
        <v>374.0</v>
      </c>
      <c r="D406" s="18">
        <v>3520.0</v>
      </c>
      <c r="E406" s="14"/>
      <c r="F406" s="14"/>
      <c r="G406" s="14"/>
      <c r="H406" s="7" t="s">
        <v>268</v>
      </c>
      <c r="I406" s="14"/>
      <c r="J406" s="7" t="s">
        <v>16</v>
      </c>
      <c r="K406" s="15">
        <v>44698.0</v>
      </c>
      <c r="L406" s="15">
        <v>44881.0</v>
      </c>
      <c r="M406" s="16"/>
      <c r="N406" s="12">
        <v>8098.0</v>
      </c>
    </row>
    <row r="407" ht="15.75" customHeight="1">
      <c r="A407" s="14"/>
      <c r="B407" s="7" t="s">
        <v>254</v>
      </c>
      <c r="C407" s="7">
        <v>375.0</v>
      </c>
      <c r="D407" s="18">
        <v>3530.0</v>
      </c>
      <c r="E407" s="14"/>
      <c r="F407" s="14"/>
      <c r="G407" s="14"/>
      <c r="H407" s="7" t="s">
        <v>144</v>
      </c>
      <c r="I407" s="14"/>
      <c r="J407" s="7" t="s">
        <v>25</v>
      </c>
      <c r="K407" s="15">
        <v>44599.0</v>
      </c>
      <c r="L407" s="15">
        <v>44964.0</v>
      </c>
      <c r="M407" s="16"/>
      <c r="N407" s="12">
        <v>8072.0</v>
      </c>
    </row>
    <row r="408" ht="15.75" customHeight="1">
      <c r="A408" s="14"/>
      <c r="B408" s="7" t="s">
        <v>254</v>
      </c>
      <c r="C408" s="7">
        <v>376.0</v>
      </c>
      <c r="D408" s="18">
        <v>3540.0</v>
      </c>
      <c r="E408" s="14"/>
      <c r="F408" s="14"/>
      <c r="G408" s="14"/>
      <c r="H408" s="7" t="s">
        <v>248</v>
      </c>
      <c r="I408" s="14"/>
      <c r="J408" s="7" t="s">
        <v>16</v>
      </c>
      <c r="K408" s="15">
        <v>44613.0</v>
      </c>
      <c r="L408" s="15">
        <v>44794.0</v>
      </c>
      <c r="M408" s="16"/>
      <c r="N408" s="12">
        <v>8098.0</v>
      </c>
    </row>
    <row r="409" ht="15.75" customHeight="1">
      <c r="A409" s="14"/>
      <c r="B409" s="7" t="s">
        <v>254</v>
      </c>
      <c r="C409" s="7">
        <v>331.0</v>
      </c>
      <c r="D409" s="18">
        <v>3100.0</v>
      </c>
      <c r="E409" s="14"/>
      <c r="F409" s="14"/>
      <c r="G409" s="14"/>
      <c r="H409" s="7" t="s">
        <v>269</v>
      </c>
      <c r="I409" s="14"/>
      <c r="J409" s="7" t="s">
        <v>16</v>
      </c>
      <c r="K409" s="15">
        <v>44550.0</v>
      </c>
      <c r="L409" s="15">
        <v>44729.0</v>
      </c>
      <c r="M409" s="16"/>
      <c r="N409" s="12">
        <v>8094.0</v>
      </c>
    </row>
    <row r="410" ht="15.75" customHeight="1">
      <c r="A410" s="14"/>
      <c r="B410" s="7" t="s">
        <v>254</v>
      </c>
      <c r="C410" s="7">
        <v>378.0</v>
      </c>
      <c r="D410" s="18">
        <v>3550.0</v>
      </c>
      <c r="E410" s="14"/>
      <c r="F410" s="14"/>
      <c r="G410" s="14"/>
      <c r="H410" s="7" t="s">
        <v>144</v>
      </c>
      <c r="I410" s="14"/>
      <c r="J410" s="7" t="s">
        <v>16</v>
      </c>
      <c r="K410" s="15">
        <v>44599.0</v>
      </c>
      <c r="L410" s="15">
        <v>44964.0</v>
      </c>
      <c r="M410" s="16"/>
      <c r="N410" s="12">
        <v>8098.0</v>
      </c>
    </row>
    <row r="411" ht="15.75" customHeight="1">
      <c r="A411" s="14"/>
      <c r="B411" s="7" t="s">
        <v>254</v>
      </c>
      <c r="C411" s="7">
        <v>379.0</v>
      </c>
      <c r="D411" s="18">
        <v>3560.0</v>
      </c>
      <c r="E411" s="14"/>
      <c r="F411" s="14"/>
      <c r="G411" s="14"/>
      <c r="H411" s="7" t="s">
        <v>144</v>
      </c>
      <c r="I411" s="14"/>
      <c r="J411" s="7" t="s">
        <v>25</v>
      </c>
      <c r="K411" s="15">
        <v>44599.0</v>
      </c>
      <c r="L411" s="15">
        <v>44964.0</v>
      </c>
      <c r="M411" s="16"/>
      <c r="N411" s="12">
        <v>8102.0</v>
      </c>
    </row>
    <row r="412" ht="15.75" customHeight="1">
      <c r="A412" s="14"/>
      <c r="B412" s="7" t="s">
        <v>254</v>
      </c>
      <c r="C412" s="7">
        <v>380.0</v>
      </c>
      <c r="D412" s="18">
        <v>3570.0</v>
      </c>
      <c r="E412" s="14"/>
      <c r="F412" s="14"/>
      <c r="G412" s="14"/>
      <c r="H412" s="7" t="s">
        <v>270</v>
      </c>
      <c r="I412" s="14"/>
      <c r="J412" s="7" t="s">
        <v>25</v>
      </c>
      <c r="K412" s="15">
        <v>44593.0</v>
      </c>
      <c r="L412" s="15">
        <v>44713.0</v>
      </c>
      <c r="M412" s="16"/>
      <c r="N412" s="12">
        <v>8091.0</v>
      </c>
    </row>
    <row r="413" ht="15.75" customHeight="1">
      <c r="A413" s="14"/>
      <c r="B413" s="7" t="s">
        <v>254</v>
      </c>
      <c r="C413" s="7">
        <v>381.0</v>
      </c>
      <c r="D413" s="18">
        <v>3180.0</v>
      </c>
      <c r="E413" s="14"/>
      <c r="F413" s="14"/>
      <c r="G413" s="14"/>
      <c r="H413" s="7" t="s">
        <v>271</v>
      </c>
      <c r="I413" s="14"/>
      <c r="J413" s="7" t="s">
        <v>25</v>
      </c>
      <c r="K413" s="15">
        <v>44593.0</v>
      </c>
      <c r="L413" s="15">
        <v>44712.0</v>
      </c>
      <c r="M413" s="16"/>
      <c r="N413" s="12">
        <v>8091.0</v>
      </c>
    </row>
    <row r="414" ht="15.75" customHeight="1">
      <c r="A414" s="14"/>
      <c r="B414" s="7" t="s">
        <v>254</v>
      </c>
      <c r="C414" s="7">
        <v>382.0</v>
      </c>
      <c r="D414" s="18">
        <v>3580.0</v>
      </c>
      <c r="E414" s="14"/>
      <c r="F414" s="14"/>
      <c r="G414" s="14"/>
      <c r="H414" s="7" t="s">
        <v>144</v>
      </c>
      <c r="I414" s="14"/>
      <c r="J414" s="7" t="s">
        <v>16</v>
      </c>
      <c r="K414" s="15">
        <v>44378.0</v>
      </c>
      <c r="L414" s="15">
        <v>44531.0</v>
      </c>
      <c r="M414" s="16"/>
      <c r="N414" s="12">
        <v>8101.0</v>
      </c>
    </row>
    <row r="415" ht="15.75" customHeight="1">
      <c r="A415" s="14"/>
      <c r="B415" s="7" t="s">
        <v>254</v>
      </c>
      <c r="C415" s="7">
        <v>383.0</v>
      </c>
      <c r="D415" s="18">
        <v>3590.0</v>
      </c>
      <c r="E415" s="14"/>
      <c r="F415" s="14"/>
      <c r="G415" s="14"/>
      <c r="H415" s="7" t="s">
        <v>46</v>
      </c>
      <c r="I415" s="14"/>
      <c r="J415" s="7" t="s">
        <v>16</v>
      </c>
      <c r="K415" s="15">
        <v>44593.0</v>
      </c>
      <c r="L415" s="15">
        <v>45016.0</v>
      </c>
      <c r="M415" s="16"/>
      <c r="N415" s="12">
        <v>8069.0</v>
      </c>
    </row>
    <row r="416" ht="15.75" customHeight="1">
      <c r="A416" s="14"/>
      <c r="B416" s="7" t="s">
        <v>254</v>
      </c>
      <c r="C416" s="7">
        <v>384.0</v>
      </c>
      <c r="D416" s="18">
        <v>3600.0</v>
      </c>
      <c r="E416" s="14"/>
      <c r="F416" s="14"/>
      <c r="G416" s="14"/>
      <c r="H416" s="7" t="s">
        <v>265</v>
      </c>
      <c r="I416" s="14"/>
      <c r="J416" s="7" t="s">
        <v>16</v>
      </c>
      <c r="K416" s="15">
        <v>44488.0</v>
      </c>
      <c r="L416" s="15">
        <v>44669.0</v>
      </c>
      <c r="M416" s="16"/>
      <c r="N416" s="12">
        <v>8098.0</v>
      </c>
    </row>
    <row r="417" ht="15.75" customHeight="1">
      <c r="A417" s="14"/>
      <c r="B417" s="7" t="s">
        <v>254</v>
      </c>
      <c r="C417" s="7">
        <v>384.0</v>
      </c>
      <c r="D417" s="18">
        <v>3600.0</v>
      </c>
      <c r="E417" s="14"/>
      <c r="F417" s="14"/>
      <c r="G417" s="14"/>
      <c r="H417" s="7" t="s">
        <v>265</v>
      </c>
      <c r="I417" s="14"/>
      <c r="J417" s="7" t="s">
        <v>25</v>
      </c>
      <c r="K417" s="15">
        <v>44670.0</v>
      </c>
      <c r="L417" s="15">
        <v>44852.0</v>
      </c>
      <c r="M417" s="16"/>
      <c r="N417" s="12">
        <v>8098.0</v>
      </c>
    </row>
    <row r="418" ht="15.75" customHeight="1">
      <c r="A418" s="14"/>
      <c r="B418" s="7" t="s">
        <v>254</v>
      </c>
      <c r="C418" s="7">
        <v>385.0</v>
      </c>
      <c r="D418" s="18">
        <v>3610.0</v>
      </c>
      <c r="E418" s="14"/>
      <c r="F418" s="14"/>
      <c r="G418" s="14"/>
      <c r="H418" s="7" t="s">
        <v>272</v>
      </c>
      <c r="I418" s="14"/>
      <c r="J418" s="7" t="s">
        <v>16</v>
      </c>
      <c r="K418" s="15">
        <v>44634.0</v>
      </c>
      <c r="L418" s="15">
        <v>45291.0</v>
      </c>
      <c r="M418" s="16"/>
      <c r="N418" s="12">
        <v>8072.0</v>
      </c>
    </row>
    <row r="419" ht="15.75" customHeight="1">
      <c r="A419" s="14"/>
      <c r="B419" s="7" t="s">
        <v>254</v>
      </c>
      <c r="C419" s="7">
        <v>386.0</v>
      </c>
      <c r="D419" s="18">
        <v>3620.0</v>
      </c>
      <c r="E419" s="14"/>
      <c r="F419" s="14"/>
      <c r="G419" s="14"/>
      <c r="H419" s="7" t="s">
        <v>248</v>
      </c>
      <c r="I419" s="14"/>
      <c r="J419" s="7" t="s">
        <v>25</v>
      </c>
      <c r="K419" s="15">
        <v>44440.0</v>
      </c>
      <c r="L419" s="15">
        <v>44805.0</v>
      </c>
      <c r="M419" s="16"/>
      <c r="N419" s="12">
        <v>8103.0</v>
      </c>
    </row>
    <row r="420" ht="15.75" customHeight="1">
      <c r="A420" s="14"/>
      <c r="B420" s="7" t="s">
        <v>254</v>
      </c>
      <c r="C420" s="7">
        <v>387.0</v>
      </c>
      <c r="D420" s="18">
        <v>3630.0</v>
      </c>
      <c r="E420" s="14"/>
      <c r="F420" s="14"/>
      <c r="G420" s="14"/>
      <c r="H420" s="7" t="s">
        <v>273</v>
      </c>
      <c r="I420" s="14"/>
      <c r="J420" s="7" t="s">
        <v>25</v>
      </c>
      <c r="K420" s="15">
        <v>44482.0</v>
      </c>
      <c r="L420" s="15">
        <v>44849.0</v>
      </c>
      <c r="M420" s="16"/>
      <c r="N420" s="12">
        <v>8101.0</v>
      </c>
    </row>
    <row r="421" ht="15.75" customHeight="1">
      <c r="A421" s="14"/>
      <c r="B421" s="7" t="s">
        <v>254</v>
      </c>
      <c r="C421" s="7">
        <v>388.0</v>
      </c>
      <c r="D421" s="28">
        <v>3640.0</v>
      </c>
      <c r="E421" s="14"/>
      <c r="F421" s="14"/>
      <c r="G421" s="14"/>
      <c r="H421" s="7" t="s">
        <v>180</v>
      </c>
      <c r="I421" s="14"/>
      <c r="J421" s="7" t="s">
        <v>16</v>
      </c>
      <c r="K421" s="15">
        <v>44440.0</v>
      </c>
      <c r="L421" s="15">
        <v>45077.0</v>
      </c>
      <c r="M421" s="16"/>
      <c r="N421" s="12">
        <v>8101.0</v>
      </c>
    </row>
    <row r="422" ht="15.75" customHeight="1">
      <c r="A422" s="29">
        <v>44771.539267581014</v>
      </c>
      <c r="B422" s="7" t="s">
        <v>14</v>
      </c>
      <c r="C422" s="12">
        <v>29.0</v>
      </c>
      <c r="D422" s="30">
        <v>3650.0</v>
      </c>
      <c r="E422" s="12" t="s">
        <v>274</v>
      </c>
      <c r="F422" s="31"/>
      <c r="G422" s="12"/>
      <c r="H422" s="12" t="s">
        <v>275</v>
      </c>
      <c r="I422" s="12" t="s">
        <v>31</v>
      </c>
      <c r="J422" s="32" t="s">
        <v>16</v>
      </c>
      <c r="K422" s="32">
        <v>44536.0</v>
      </c>
      <c r="L422" s="32">
        <v>45265.0</v>
      </c>
      <c r="M422" s="12" t="s">
        <v>276</v>
      </c>
      <c r="N422" s="7">
        <v>8015.0</v>
      </c>
    </row>
    <row r="423" ht="15.75" customHeight="1">
      <c r="A423" s="29">
        <v>44778.521607627314</v>
      </c>
      <c r="B423" s="7" t="s">
        <v>14</v>
      </c>
      <c r="C423" s="12">
        <v>390.0</v>
      </c>
      <c r="D423" s="30">
        <v>3660.0</v>
      </c>
      <c r="E423" s="12">
        <v>4.0</v>
      </c>
      <c r="F423" s="31"/>
      <c r="G423" s="12"/>
      <c r="H423" s="12" t="s">
        <v>277</v>
      </c>
      <c r="I423" s="12" t="s">
        <v>18</v>
      </c>
      <c r="J423" s="32" t="s">
        <v>25</v>
      </c>
      <c r="K423" s="32">
        <v>44444.0</v>
      </c>
      <c r="L423" s="32">
        <v>44809.0</v>
      </c>
      <c r="M423" s="12" t="s">
        <v>276</v>
      </c>
      <c r="N423" s="25">
        <v>8025.0</v>
      </c>
    </row>
    <row r="424" ht="15.75" customHeight="1">
      <c r="A424" s="29">
        <v>44781.59942803241</v>
      </c>
      <c r="B424" s="7" t="s">
        <v>14</v>
      </c>
      <c r="C424" s="12">
        <v>391.0</v>
      </c>
      <c r="D424" s="30">
        <v>3670.0</v>
      </c>
      <c r="E424" s="12">
        <v>15.0</v>
      </c>
      <c r="F424" s="31"/>
      <c r="G424" s="12"/>
      <c r="H424" s="12" t="s">
        <v>278</v>
      </c>
      <c r="I424" s="12" t="s">
        <v>31</v>
      </c>
      <c r="J424" s="32" t="s">
        <v>16</v>
      </c>
      <c r="K424" s="32">
        <v>44630.0</v>
      </c>
      <c r="L424" s="32">
        <v>44844.0</v>
      </c>
      <c r="M424" s="12" t="s">
        <v>276</v>
      </c>
      <c r="N424" s="25">
        <v>8017.0</v>
      </c>
    </row>
    <row r="425" ht="15.75" customHeight="1">
      <c r="A425" s="29">
        <v>44788.39634651621</v>
      </c>
      <c r="B425" s="7" t="s">
        <v>14</v>
      </c>
      <c r="C425" s="12">
        <v>392.0</v>
      </c>
      <c r="D425" s="30">
        <v>3680.0</v>
      </c>
      <c r="E425" s="12">
        <v>10.0</v>
      </c>
      <c r="F425" s="31"/>
      <c r="G425" s="12"/>
      <c r="H425" s="12" t="s">
        <v>279</v>
      </c>
      <c r="I425" s="12" t="s">
        <v>18</v>
      </c>
      <c r="J425" s="32" t="s">
        <v>16</v>
      </c>
      <c r="K425" s="32">
        <v>44788.0</v>
      </c>
      <c r="L425" s="32">
        <v>44972.0</v>
      </c>
      <c r="M425" s="12" t="s">
        <v>276</v>
      </c>
      <c r="N425" s="25">
        <v>8000.0</v>
      </c>
    </row>
    <row r="426" ht="15.75" customHeight="1">
      <c r="A426" s="29">
        <v>44789.50934414352</v>
      </c>
      <c r="B426" s="7" t="s">
        <v>14</v>
      </c>
      <c r="C426" s="12">
        <v>393.0</v>
      </c>
      <c r="D426" s="30">
        <v>3690.0</v>
      </c>
      <c r="E426" s="12">
        <v>5.0</v>
      </c>
      <c r="F426" s="31"/>
      <c r="G426" s="12"/>
      <c r="H426" s="12" t="s">
        <v>93</v>
      </c>
      <c r="I426" s="12" t="s">
        <v>18</v>
      </c>
      <c r="J426" s="32" t="s">
        <v>25</v>
      </c>
      <c r="K426" s="32">
        <v>44790.0</v>
      </c>
      <c r="L426" s="32">
        <v>44974.0</v>
      </c>
      <c r="M426" s="12" t="s">
        <v>280</v>
      </c>
      <c r="N426" s="25">
        <v>8104.0</v>
      </c>
    </row>
    <row r="427" ht="15.75" customHeight="1">
      <c r="A427" s="29">
        <v>44785.502383969906</v>
      </c>
      <c r="B427" s="7" t="s">
        <v>14</v>
      </c>
      <c r="C427" s="12">
        <v>394.0</v>
      </c>
      <c r="D427" s="30">
        <v>3700.0</v>
      </c>
      <c r="E427" s="12">
        <v>13.0</v>
      </c>
      <c r="F427" s="31"/>
      <c r="G427" s="12"/>
      <c r="H427" s="12" t="s">
        <v>281</v>
      </c>
      <c r="I427" s="12" t="s">
        <v>18</v>
      </c>
      <c r="J427" s="32" t="s">
        <v>16</v>
      </c>
      <c r="K427" s="32">
        <v>44652.0</v>
      </c>
      <c r="L427" s="32">
        <v>44895.0</v>
      </c>
      <c r="M427" s="12" t="s">
        <v>276</v>
      </c>
      <c r="N427" s="25">
        <v>8104.0</v>
      </c>
    </row>
    <row r="428" ht="15.75" customHeight="1">
      <c r="A428" s="29">
        <v>44790.43225731482</v>
      </c>
      <c r="B428" s="7" t="s">
        <v>14</v>
      </c>
      <c r="C428" s="12">
        <v>395.0</v>
      </c>
      <c r="D428" s="30">
        <v>3710.0</v>
      </c>
      <c r="E428" s="12">
        <v>5.0</v>
      </c>
      <c r="F428" s="31"/>
      <c r="G428" s="12"/>
      <c r="H428" s="12" t="s">
        <v>57</v>
      </c>
      <c r="I428" s="12" t="s">
        <v>18</v>
      </c>
      <c r="J428" s="32" t="s">
        <v>25</v>
      </c>
      <c r="K428" s="32">
        <v>44797.0</v>
      </c>
      <c r="L428" s="32">
        <v>44977.0</v>
      </c>
      <c r="M428" s="12" t="s">
        <v>280</v>
      </c>
      <c r="N428" s="25">
        <v>8049.0</v>
      </c>
    </row>
    <row r="429" ht="15.75" customHeight="1">
      <c r="A429" s="29">
        <v>44783.38939591435</v>
      </c>
      <c r="B429" s="7" t="s">
        <v>14</v>
      </c>
      <c r="C429" s="12">
        <v>396.0</v>
      </c>
      <c r="D429" s="30">
        <v>3720.0</v>
      </c>
      <c r="E429" s="12">
        <v>7.0</v>
      </c>
      <c r="F429" s="31"/>
      <c r="G429" s="12"/>
      <c r="H429" s="12" t="s">
        <v>282</v>
      </c>
      <c r="I429" s="12" t="s">
        <v>31</v>
      </c>
      <c r="J429" s="32" t="s">
        <v>25</v>
      </c>
      <c r="K429" s="32">
        <v>44785.0</v>
      </c>
      <c r="L429" s="32">
        <v>44968.0</v>
      </c>
      <c r="M429" s="12" t="s">
        <v>276</v>
      </c>
      <c r="N429" s="25">
        <v>8015.0</v>
      </c>
    </row>
    <row r="430" ht="15.75" customHeight="1">
      <c r="A430" s="29">
        <v>44788.41421486111</v>
      </c>
      <c r="B430" s="7" t="s">
        <v>14</v>
      </c>
      <c r="C430" s="12">
        <v>397.0</v>
      </c>
      <c r="D430" s="30">
        <v>3730.0</v>
      </c>
      <c r="E430" s="12">
        <v>3.0</v>
      </c>
      <c r="F430" s="31"/>
      <c r="G430" s="12"/>
      <c r="H430" s="12" t="s">
        <v>283</v>
      </c>
      <c r="I430" s="12" t="s">
        <v>31</v>
      </c>
      <c r="J430" s="32" t="s">
        <v>25</v>
      </c>
      <c r="K430" s="32">
        <v>44536.0</v>
      </c>
      <c r="L430" s="32">
        <v>45142.0</v>
      </c>
      <c r="M430" s="12" t="s">
        <v>280</v>
      </c>
      <c r="N430" s="25">
        <v>8031.0</v>
      </c>
    </row>
    <row r="431" ht="15.75" customHeight="1">
      <c r="A431" s="29">
        <v>44789.59873748843</v>
      </c>
      <c r="B431" s="7" t="s">
        <v>14</v>
      </c>
      <c r="C431" s="12">
        <v>72.0</v>
      </c>
      <c r="D431" s="30">
        <v>670.0</v>
      </c>
      <c r="E431" s="12">
        <v>11.0</v>
      </c>
      <c r="F431" s="31"/>
      <c r="G431" s="12"/>
      <c r="H431" s="12" t="s">
        <v>284</v>
      </c>
      <c r="I431" s="12" t="s">
        <v>18</v>
      </c>
      <c r="J431" s="32" t="s">
        <v>16</v>
      </c>
      <c r="K431" s="32">
        <v>44719.0</v>
      </c>
      <c r="L431" s="32">
        <v>45083.0</v>
      </c>
      <c r="M431" s="12" t="s">
        <v>276</v>
      </c>
      <c r="N431" s="25">
        <v>8010.0</v>
      </c>
    </row>
    <row r="432" ht="15.75" customHeight="1">
      <c r="A432" s="29">
        <v>44771.89531175926</v>
      </c>
      <c r="B432" s="7" t="s">
        <v>14</v>
      </c>
      <c r="C432" s="12">
        <v>399.0</v>
      </c>
      <c r="D432" s="30">
        <v>3740.0</v>
      </c>
      <c r="E432" s="12">
        <v>8.0</v>
      </c>
      <c r="F432" s="31"/>
      <c r="G432" s="12"/>
      <c r="H432" s="12" t="s">
        <v>285</v>
      </c>
      <c r="I432" s="12" t="s">
        <v>18</v>
      </c>
      <c r="J432" s="32" t="s">
        <v>16</v>
      </c>
      <c r="K432" s="32">
        <v>44742.0</v>
      </c>
      <c r="L432" s="32">
        <v>45107.0</v>
      </c>
      <c r="M432" s="12" t="s">
        <v>276</v>
      </c>
      <c r="N432" s="25">
        <v>8020.0</v>
      </c>
    </row>
    <row r="433" ht="15.75" customHeight="1">
      <c r="A433" s="29">
        <v>44774.48657364583</v>
      </c>
      <c r="B433" s="7" t="s">
        <v>14</v>
      </c>
      <c r="C433" s="12">
        <v>400.0</v>
      </c>
      <c r="D433" s="30">
        <v>3750.0</v>
      </c>
      <c r="E433" s="12">
        <v>7.0</v>
      </c>
      <c r="F433" s="31"/>
      <c r="G433" s="12"/>
      <c r="H433" s="12" t="s">
        <v>286</v>
      </c>
      <c r="I433" s="12" t="s">
        <v>18</v>
      </c>
      <c r="J433" s="32" t="s">
        <v>25</v>
      </c>
      <c r="K433" s="32">
        <v>44783.0</v>
      </c>
      <c r="L433" s="32">
        <v>45148.0</v>
      </c>
      <c r="M433" s="12" t="s">
        <v>276</v>
      </c>
      <c r="N433" s="25">
        <v>8010.0</v>
      </c>
    </row>
    <row r="434" ht="15.75" customHeight="1">
      <c r="A434" s="29">
        <v>44782.40912780093</v>
      </c>
      <c r="B434" s="7" t="s">
        <v>14</v>
      </c>
      <c r="C434" s="12">
        <v>401.0</v>
      </c>
      <c r="D434" s="30">
        <v>3760.0</v>
      </c>
      <c r="E434" s="12">
        <v>5.0</v>
      </c>
      <c r="F434" s="31"/>
      <c r="G434" s="12"/>
      <c r="H434" s="12" t="s">
        <v>287</v>
      </c>
      <c r="I434" s="12" t="s">
        <v>18</v>
      </c>
      <c r="J434" s="32" t="s">
        <v>25</v>
      </c>
      <c r="K434" s="32">
        <v>44754.0</v>
      </c>
      <c r="L434" s="32">
        <v>44573.0</v>
      </c>
      <c r="M434" s="12" t="s">
        <v>276</v>
      </c>
      <c r="N434" s="25">
        <v>8104.0</v>
      </c>
    </row>
    <row r="435" ht="15.75" customHeight="1">
      <c r="A435" s="29">
        <v>44783.67177143518</v>
      </c>
      <c r="B435" s="7" t="s">
        <v>14</v>
      </c>
      <c r="C435" s="12">
        <v>93.0</v>
      </c>
      <c r="D435" s="30">
        <v>870.0</v>
      </c>
      <c r="E435" s="12">
        <v>15.0</v>
      </c>
      <c r="F435" s="31"/>
      <c r="G435" s="12"/>
      <c r="H435" s="12" t="s">
        <v>288</v>
      </c>
      <c r="I435" s="12" t="s">
        <v>18</v>
      </c>
      <c r="J435" s="32" t="s">
        <v>16</v>
      </c>
      <c r="K435" s="32">
        <v>44671.0</v>
      </c>
      <c r="L435" s="32">
        <v>44853.0</v>
      </c>
      <c r="M435" s="12" t="s">
        <v>276</v>
      </c>
      <c r="N435" s="25">
        <v>8014.0</v>
      </c>
    </row>
    <row r="436" ht="15.75" customHeight="1">
      <c r="A436" s="29">
        <v>44786.73607267361</v>
      </c>
      <c r="B436" s="7" t="s">
        <v>14</v>
      </c>
      <c r="C436" s="12">
        <v>402.0</v>
      </c>
      <c r="D436" s="30">
        <v>3770.0</v>
      </c>
      <c r="E436" s="12">
        <v>10.0</v>
      </c>
      <c r="F436" s="31"/>
      <c r="G436" s="12"/>
      <c r="H436" s="12" t="s">
        <v>289</v>
      </c>
      <c r="I436" s="12" t="s">
        <v>18</v>
      </c>
      <c r="J436" s="32" t="s">
        <v>16</v>
      </c>
      <c r="K436" s="32">
        <v>44769.0</v>
      </c>
      <c r="L436" s="32">
        <v>44922.0</v>
      </c>
      <c r="M436" s="12" t="s">
        <v>276</v>
      </c>
      <c r="N436" s="25">
        <v>8040.0</v>
      </c>
    </row>
    <row r="437" ht="15.75" customHeight="1">
      <c r="A437" s="29">
        <v>44789.90414480324</v>
      </c>
      <c r="B437" s="7" t="s">
        <v>14</v>
      </c>
      <c r="C437" s="12">
        <v>403.0</v>
      </c>
      <c r="D437" s="30">
        <v>3780.0</v>
      </c>
      <c r="E437" s="12">
        <v>8.0</v>
      </c>
      <c r="F437" s="31"/>
      <c r="G437" s="12"/>
      <c r="H437" s="12" t="s">
        <v>290</v>
      </c>
      <c r="I437" s="12" t="s">
        <v>18</v>
      </c>
      <c r="J437" s="32" t="s">
        <v>16</v>
      </c>
      <c r="K437" s="32">
        <v>44774.0</v>
      </c>
      <c r="L437" s="32">
        <v>44927.0</v>
      </c>
      <c r="M437" s="12" t="s">
        <v>276</v>
      </c>
      <c r="N437" s="25">
        <v>8008.0</v>
      </c>
    </row>
    <row r="438" ht="15.75" customHeight="1">
      <c r="A438" s="29">
        <v>44771.4277359375</v>
      </c>
      <c r="B438" s="7" t="s">
        <v>14</v>
      </c>
      <c r="C438" s="12">
        <v>117.0</v>
      </c>
      <c r="D438" s="30">
        <v>1100.0</v>
      </c>
      <c r="E438" s="12">
        <v>8.0</v>
      </c>
      <c r="F438" s="31"/>
      <c r="G438" s="12"/>
      <c r="H438" s="12" t="s">
        <v>291</v>
      </c>
      <c r="I438" s="12" t="s">
        <v>18</v>
      </c>
      <c r="J438" s="32" t="s">
        <v>25</v>
      </c>
      <c r="K438" s="32">
        <v>44378.0</v>
      </c>
      <c r="L438" s="32">
        <v>44736.0</v>
      </c>
      <c r="M438" s="12" t="s">
        <v>280</v>
      </c>
      <c r="N438" s="25">
        <v>8036.0</v>
      </c>
    </row>
    <row r="439" ht="15.75" customHeight="1">
      <c r="A439" s="29">
        <v>44781.943723125005</v>
      </c>
      <c r="B439" s="7" t="s">
        <v>14</v>
      </c>
      <c r="C439" s="12">
        <v>405.0</v>
      </c>
      <c r="D439" s="30">
        <v>3790.0</v>
      </c>
      <c r="E439" s="12">
        <v>8.0</v>
      </c>
      <c r="F439" s="31"/>
      <c r="G439" s="12"/>
      <c r="H439" s="12" t="s">
        <v>292</v>
      </c>
      <c r="I439" s="12" t="s">
        <v>18</v>
      </c>
      <c r="J439" s="32" t="s">
        <v>16</v>
      </c>
      <c r="K439" s="32">
        <v>44746.0</v>
      </c>
      <c r="L439" s="32">
        <v>45477.0</v>
      </c>
      <c r="M439" s="12" t="s">
        <v>276</v>
      </c>
      <c r="N439" s="25">
        <v>8010.0</v>
      </c>
    </row>
    <row r="440" ht="15.75" customHeight="1">
      <c r="A440" s="29">
        <v>44784.49101297454</v>
      </c>
      <c r="B440" s="7" t="s">
        <v>14</v>
      </c>
      <c r="C440" s="12">
        <v>406.0</v>
      </c>
      <c r="D440" s="30">
        <v>3800.0</v>
      </c>
      <c r="E440" s="12">
        <v>6.0</v>
      </c>
      <c r="F440" s="31"/>
      <c r="G440" s="12"/>
      <c r="H440" s="12" t="s">
        <v>293</v>
      </c>
      <c r="I440" s="12" t="s">
        <v>18</v>
      </c>
      <c r="J440" s="32" t="s">
        <v>25</v>
      </c>
      <c r="K440" s="32">
        <v>44788.0</v>
      </c>
      <c r="L440" s="32">
        <v>45291.0</v>
      </c>
      <c r="M440" s="12" t="s">
        <v>276</v>
      </c>
      <c r="N440" s="25">
        <v>8033.0</v>
      </c>
    </row>
    <row r="441" ht="15.75" customHeight="1">
      <c r="A441" s="29">
        <v>44777.84805635417</v>
      </c>
      <c r="B441" s="7" t="s">
        <v>14</v>
      </c>
      <c r="C441" s="12">
        <v>124.0</v>
      </c>
      <c r="D441" s="30">
        <v>1170.0</v>
      </c>
      <c r="E441" s="12">
        <v>14.0</v>
      </c>
      <c r="F441" s="31"/>
      <c r="G441" s="12"/>
      <c r="H441" s="12" t="s">
        <v>294</v>
      </c>
      <c r="I441" s="12" t="s">
        <v>18</v>
      </c>
      <c r="J441" s="32" t="s">
        <v>16</v>
      </c>
      <c r="K441" s="32">
        <v>44739.0</v>
      </c>
      <c r="L441" s="32">
        <v>44922.0</v>
      </c>
      <c r="M441" s="12" t="s">
        <v>276</v>
      </c>
      <c r="N441" s="25">
        <v>8001.0</v>
      </c>
    </row>
    <row r="442" ht="15.75" customHeight="1">
      <c r="A442" s="29">
        <v>44781.780709803235</v>
      </c>
      <c r="B442" s="7" t="s">
        <v>124</v>
      </c>
      <c r="C442" s="12">
        <v>407.0</v>
      </c>
      <c r="D442" s="30">
        <v>3810.0</v>
      </c>
      <c r="E442" s="12">
        <v>7.0</v>
      </c>
      <c r="F442" s="31"/>
      <c r="G442" s="12"/>
      <c r="H442" s="12" t="s">
        <v>295</v>
      </c>
      <c r="I442" s="12" t="s">
        <v>18</v>
      </c>
      <c r="J442" s="32" t="s">
        <v>16</v>
      </c>
      <c r="K442" s="32">
        <v>44228.0</v>
      </c>
      <c r="L442" s="32">
        <v>44958.0</v>
      </c>
      <c r="M442" s="12" t="s">
        <v>280</v>
      </c>
      <c r="N442" s="25">
        <v>8050.0</v>
      </c>
    </row>
    <row r="443" ht="15.75" customHeight="1">
      <c r="A443" s="29">
        <v>44791.40452856482</v>
      </c>
      <c r="B443" s="7" t="s">
        <v>124</v>
      </c>
      <c r="C443" s="12">
        <v>143.0</v>
      </c>
      <c r="D443" s="30">
        <v>1340.0</v>
      </c>
      <c r="E443" s="12">
        <v>9.0</v>
      </c>
      <c r="F443" s="31"/>
      <c r="G443" s="12"/>
      <c r="H443" s="12" t="s">
        <v>296</v>
      </c>
      <c r="I443" s="12" t="s">
        <v>18</v>
      </c>
      <c r="J443" s="32" t="s">
        <v>16</v>
      </c>
      <c r="K443" s="32">
        <v>44746.0</v>
      </c>
      <c r="L443" s="32">
        <v>45477.0</v>
      </c>
      <c r="M443" s="12" t="s">
        <v>276</v>
      </c>
      <c r="N443" s="25">
        <v>8104.0</v>
      </c>
    </row>
    <row r="444" ht="15.75" customHeight="1">
      <c r="A444" s="29">
        <v>44799.47828452547</v>
      </c>
      <c r="B444" s="7" t="s">
        <v>124</v>
      </c>
      <c r="C444" s="12">
        <v>409.0</v>
      </c>
      <c r="D444" s="30">
        <v>3820.0</v>
      </c>
      <c r="E444" s="12">
        <v>7.0</v>
      </c>
      <c r="F444" s="12"/>
      <c r="G444" s="12"/>
      <c r="H444" s="12" t="s">
        <v>297</v>
      </c>
      <c r="I444" s="12" t="s">
        <v>31</v>
      </c>
      <c r="J444" s="12" t="s">
        <v>16</v>
      </c>
      <c r="K444" s="33">
        <v>44783.0</v>
      </c>
      <c r="L444" s="32">
        <v>44966.0</v>
      </c>
      <c r="M444" s="12" t="s">
        <v>280</v>
      </c>
      <c r="N444" s="25">
        <v>8041.0</v>
      </c>
    </row>
    <row r="445" ht="15.75" customHeight="1">
      <c r="A445" s="29">
        <v>44791.782209780096</v>
      </c>
      <c r="B445" s="7" t="s">
        <v>124</v>
      </c>
      <c r="C445" s="12">
        <v>410.0</v>
      </c>
      <c r="D445" s="30">
        <v>3830.0</v>
      </c>
      <c r="E445" s="12">
        <v>5.0</v>
      </c>
      <c r="F445" s="31"/>
      <c r="G445" s="12"/>
      <c r="H445" s="12" t="s">
        <v>298</v>
      </c>
      <c r="I445" s="12" t="s">
        <v>18</v>
      </c>
      <c r="J445" s="32" t="s">
        <v>25</v>
      </c>
      <c r="K445" s="32">
        <v>44753.0</v>
      </c>
      <c r="L445" s="32">
        <v>45117.0</v>
      </c>
      <c r="M445" s="12" t="s">
        <v>276</v>
      </c>
      <c r="N445" s="25">
        <v>8050.0</v>
      </c>
    </row>
    <row r="446" ht="15.75" customHeight="1">
      <c r="A446" s="29">
        <v>44788.37646884259</v>
      </c>
      <c r="B446" s="7" t="s">
        <v>124</v>
      </c>
      <c r="C446" s="12">
        <v>411.0</v>
      </c>
      <c r="D446" s="30">
        <v>3840.0</v>
      </c>
      <c r="E446" s="12">
        <v>7.0</v>
      </c>
      <c r="F446" s="31"/>
      <c r="G446" s="12"/>
      <c r="H446" s="12" t="s">
        <v>299</v>
      </c>
      <c r="I446" s="12" t="s">
        <v>18</v>
      </c>
      <c r="J446" s="32" t="s">
        <v>16</v>
      </c>
      <c r="K446" s="32">
        <v>44752.0</v>
      </c>
      <c r="L446" s="32">
        <v>44936.0</v>
      </c>
      <c r="M446" s="12" t="s">
        <v>276</v>
      </c>
      <c r="N446" s="25">
        <v>8041.0</v>
      </c>
    </row>
    <row r="447" ht="15.75" customHeight="1">
      <c r="A447" s="29">
        <v>44769.49270127315</v>
      </c>
      <c r="B447" s="7" t="s">
        <v>124</v>
      </c>
      <c r="C447" s="12">
        <v>412.0</v>
      </c>
      <c r="D447" s="30">
        <v>3850.0</v>
      </c>
      <c r="E447" s="12">
        <v>7.0</v>
      </c>
      <c r="F447" s="31"/>
      <c r="G447" s="12"/>
      <c r="H447" s="12" t="s">
        <v>300</v>
      </c>
      <c r="I447" s="12" t="s">
        <v>18</v>
      </c>
      <c r="J447" s="32" t="s">
        <v>25</v>
      </c>
      <c r="K447" s="32">
        <v>44812.0</v>
      </c>
      <c r="L447" s="32">
        <v>45015.0</v>
      </c>
      <c r="M447" s="12" t="s">
        <v>276</v>
      </c>
      <c r="N447" s="25">
        <v>8041.0</v>
      </c>
    </row>
    <row r="448" ht="15.75" customHeight="1">
      <c r="A448" s="29">
        <v>44795.529157592595</v>
      </c>
      <c r="B448" s="12" t="s">
        <v>150</v>
      </c>
      <c r="C448" s="12">
        <v>413.0</v>
      </c>
      <c r="D448" s="30">
        <v>3860.0</v>
      </c>
      <c r="E448" s="12">
        <v>8.0</v>
      </c>
      <c r="F448" s="31"/>
      <c r="G448" s="12"/>
      <c r="H448" s="12" t="s">
        <v>301</v>
      </c>
      <c r="I448" s="12" t="s">
        <v>18</v>
      </c>
      <c r="J448" s="32" t="s">
        <v>16</v>
      </c>
      <c r="K448" s="33">
        <v>44797.0</v>
      </c>
      <c r="L448" s="32">
        <v>45162.0</v>
      </c>
      <c r="M448" s="12" t="s">
        <v>276</v>
      </c>
      <c r="N448" s="25">
        <v>8104.0</v>
      </c>
    </row>
    <row r="449" ht="15.75" customHeight="1">
      <c r="A449" s="29">
        <v>44783.38605077546</v>
      </c>
      <c r="B449" s="7" t="s">
        <v>150</v>
      </c>
      <c r="C449" s="12">
        <v>414.0</v>
      </c>
      <c r="D449" s="30">
        <v>3870.0</v>
      </c>
      <c r="E449" s="12">
        <v>8.0</v>
      </c>
      <c r="F449" s="31"/>
      <c r="G449" s="12"/>
      <c r="H449" s="12" t="s">
        <v>302</v>
      </c>
      <c r="I449" s="12" t="s">
        <v>18</v>
      </c>
      <c r="J449" s="32" t="s">
        <v>16</v>
      </c>
      <c r="K449" s="33">
        <v>44788.0</v>
      </c>
      <c r="L449" s="32">
        <v>44971.0</v>
      </c>
      <c r="M449" s="12" t="s">
        <v>276</v>
      </c>
      <c r="N449" s="25">
        <v>8061.0</v>
      </c>
    </row>
    <row r="450" ht="15.75" customHeight="1">
      <c r="A450" s="29">
        <v>44785.52924512731</v>
      </c>
      <c r="B450" s="7" t="s">
        <v>150</v>
      </c>
      <c r="C450" s="12">
        <v>177.0</v>
      </c>
      <c r="D450" s="30">
        <v>1650.0</v>
      </c>
      <c r="E450" s="12">
        <v>8.0</v>
      </c>
      <c r="F450" s="31"/>
      <c r="G450" s="12"/>
      <c r="H450" s="12" t="s">
        <v>303</v>
      </c>
      <c r="I450" s="12" t="s">
        <v>18</v>
      </c>
      <c r="J450" s="32" t="s">
        <v>16</v>
      </c>
      <c r="K450" s="33">
        <v>44470.0</v>
      </c>
      <c r="L450" s="32">
        <v>44835.0</v>
      </c>
      <c r="M450" s="12" t="s">
        <v>276</v>
      </c>
      <c r="N450" s="25">
        <v>8056.0</v>
      </c>
    </row>
    <row r="451" ht="15.75" customHeight="1">
      <c r="A451" s="29">
        <v>44781.59673478009</v>
      </c>
      <c r="B451" s="7" t="s">
        <v>150</v>
      </c>
      <c r="C451" s="12">
        <v>416.0</v>
      </c>
      <c r="D451" s="30">
        <v>1720.0</v>
      </c>
      <c r="E451" s="12">
        <v>11.0</v>
      </c>
      <c r="F451" s="31"/>
      <c r="G451" s="12"/>
      <c r="H451" s="12" t="s">
        <v>304</v>
      </c>
      <c r="I451" s="12" t="s">
        <v>18</v>
      </c>
      <c r="J451" s="32" t="s">
        <v>16</v>
      </c>
      <c r="K451" s="33">
        <v>44413.0</v>
      </c>
      <c r="L451" s="32">
        <v>44596.0</v>
      </c>
      <c r="M451" s="12" t="s">
        <v>276</v>
      </c>
      <c r="N451" s="25">
        <v>8056.0</v>
      </c>
    </row>
    <row r="452" ht="15.75" customHeight="1">
      <c r="A452" s="29">
        <v>44797.435990937505</v>
      </c>
      <c r="B452" s="7" t="s">
        <v>150</v>
      </c>
      <c r="C452" s="12">
        <v>417.0</v>
      </c>
      <c r="D452" s="30">
        <v>1780.0</v>
      </c>
      <c r="E452" s="12">
        <v>13.0</v>
      </c>
      <c r="F452" s="31"/>
      <c r="G452" s="12"/>
      <c r="H452" s="12" t="s">
        <v>305</v>
      </c>
      <c r="I452" s="12" t="s">
        <v>18</v>
      </c>
      <c r="J452" s="32" t="s">
        <v>16</v>
      </c>
      <c r="K452" s="33">
        <v>44797.0</v>
      </c>
      <c r="L452" s="32">
        <v>44919.0</v>
      </c>
      <c r="M452" s="12" t="s">
        <v>276</v>
      </c>
      <c r="N452" s="25">
        <v>8065.0</v>
      </c>
    </row>
    <row r="453" ht="15.75" customHeight="1">
      <c r="A453" s="29">
        <v>44788.6700997338</v>
      </c>
      <c r="B453" s="7" t="s">
        <v>150</v>
      </c>
      <c r="C453" s="12">
        <v>192.0</v>
      </c>
      <c r="D453" s="30">
        <v>1790.0</v>
      </c>
      <c r="E453" s="12">
        <v>6.0</v>
      </c>
      <c r="F453" s="31"/>
      <c r="G453" s="12"/>
      <c r="H453" s="12" t="s">
        <v>306</v>
      </c>
      <c r="I453" s="12" t="s">
        <v>18</v>
      </c>
      <c r="J453" s="32" t="s">
        <v>25</v>
      </c>
      <c r="K453" s="33">
        <v>44791.0</v>
      </c>
      <c r="L453" s="32">
        <v>45521.0</v>
      </c>
      <c r="M453" s="12" t="s">
        <v>276</v>
      </c>
      <c r="N453" s="25">
        <v>8056.0</v>
      </c>
    </row>
    <row r="454" ht="15.75" customHeight="1">
      <c r="A454" s="29">
        <v>44781.64682086806</v>
      </c>
      <c r="B454" s="7" t="s">
        <v>150</v>
      </c>
      <c r="C454" s="12">
        <v>419.0</v>
      </c>
      <c r="D454" s="30">
        <v>3880.0</v>
      </c>
      <c r="E454" s="12">
        <v>9.0</v>
      </c>
      <c r="F454" s="31"/>
      <c r="G454" s="12"/>
      <c r="H454" s="12" t="s">
        <v>307</v>
      </c>
      <c r="I454" s="12" t="s">
        <v>18</v>
      </c>
      <c r="J454" s="32" t="s">
        <v>16</v>
      </c>
      <c r="K454" s="33">
        <v>44435.0</v>
      </c>
      <c r="L454" s="32">
        <v>44800.0</v>
      </c>
      <c r="M454" s="12" t="s">
        <v>276</v>
      </c>
      <c r="N454" s="25">
        <v>8056.0</v>
      </c>
    </row>
    <row r="455" ht="15.75" customHeight="1">
      <c r="A455" s="29">
        <v>44768.93506527778</v>
      </c>
      <c r="B455" s="7" t="s">
        <v>150</v>
      </c>
      <c r="C455" s="12">
        <v>198.0</v>
      </c>
      <c r="D455" s="30">
        <v>1850.0</v>
      </c>
      <c r="E455" s="12">
        <v>10.0</v>
      </c>
      <c r="F455" s="31"/>
      <c r="G455" s="12"/>
      <c r="H455" s="12" t="s">
        <v>308</v>
      </c>
      <c r="I455" s="12" t="s">
        <v>18</v>
      </c>
      <c r="J455" s="32" t="s">
        <v>16</v>
      </c>
      <c r="K455" s="33">
        <v>44214.0</v>
      </c>
      <c r="L455" s="32">
        <v>44926.0</v>
      </c>
      <c r="M455" s="12" t="s">
        <v>276</v>
      </c>
      <c r="N455" s="25">
        <v>8056.0</v>
      </c>
    </row>
    <row r="456" ht="15.75" customHeight="1">
      <c r="A456" s="29">
        <v>44777.59913256945</v>
      </c>
      <c r="B456" s="7" t="s">
        <v>150</v>
      </c>
      <c r="C456" s="12">
        <v>200.0</v>
      </c>
      <c r="D456" s="30">
        <v>1870.0</v>
      </c>
      <c r="E456" s="12">
        <v>9.0</v>
      </c>
      <c r="F456" s="31"/>
      <c r="G456" s="12"/>
      <c r="H456" s="12" t="s">
        <v>309</v>
      </c>
      <c r="I456" s="12" t="s">
        <v>18</v>
      </c>
      <c r="J456" s="32" t="s">
        <v>16</v>
      </c>
      <c r="K456" s="33">
        <v>44531.0</v>
      </c>
      <c r="L456" s="32">
        <v>45138.0</v>
      </c>
      <c r="M456" s="12" t="s">
        <v>276</v>
      </c>
      <c r="N456" s="25">
        <v>8056.0</v>
      </c>
    </row>
    <row r="457" ht="15.75" customHeight="1">
      <c r="A457" s="29">
        <v>44777.41289393519</v>
      </c>
      <c r="B457" s="7" t="s">
        <v>150</v>
      </c>
      <c r="C457" s="12">
        <v>422.0</v>
      </c>
      <c r="D457" s="30">
        <v>3890.0</v>
      </c>
      <c r="E457" s="12">
        <v>14.0</v>
      </c>
      <c r="F457" s="31"/>
      <c r="G457" s="12"/>
      <c r="H457" s="12" t="s">
        <v>310</v>
      </c>
      <c r="I457" s="12" t="s">
        <v>31</v>
      </c>
      <c r="J457" s="32" t="s">
        <v>16</v>
      </c>
      <c r="K457" s="33">
        <v>44760.0</v>
      </c>
      <c r="L457" s="32">
        <v>44943.0</v>
      </c>
      <c r="M457" s="12" t="s">
        <v>276</v>
      </c>
      <c r="N457" s="25">
        <v>8056.0</v>
      </c>
    </row>
    <row r="458" ht="15.75" customHeight="1">
      <c r="A458" s="29">
        <v>44776.67002787037</v>
      </c>
      <c r="B458" s="7" t="s">
        <v>172</v>
      </c>
      <c r="C458" s="12">
        <v>423.0</v>
      </c>
      <c r="D458" s="30">
        <v>3900.0</v>
      </c>
      <c r="E458" s="12">
        <v>9.0</v>
      </c>
      <c r="F458" s="31"/>
      <c r="G458" s="12"/>
      <c r="H458" s="12" t="s">
        <v>311</v>
      </c>
      <c r="I458" s="12" t="s">
        <v>18</v>
      </c>
      <c r="J458" s="32" t="s">
        <v>16</v>
      </c>
      <c r="K458" s="33">
        <v>44774.0</v>
      </c>
      <c r="L458" s="32">
        <v>44958.0</v>
      </c>
      <c r="M458" s="12" t="s">
        <v>276</v>
      </c>
      <c r="N458" s="25">
        <v>8062.0</v>
      </c>
    </row>
    <row r="459" ht="15.75" customHeight="1">
      <c r="A459" s="29">
        <v>44774.76273018519</v>
      </c>
      <c r="B459" s="7" t="s">
        <v>172</v>
      </c>
      <c r="C459" s="12">
        <v>212.0</v>
      </c>
      <c r="D459" s="30">
        <v>1980.0</v>
      </c>
      <c r="E459" s="12">
        <v>9.0</v>
      </c>
      <c r="F459" s="31"/>
      <c r="G459" s="12"/>
      <c r="H459" s="12" t="s">
        <v>312</v>
      </c>
      <c r="I459" s="12" t="s">
        <v>18</v>
      </c>
      <c r="J459" s="32" t="s">
        <v>16</v>
      </c>
      <c r="K459" s="33">
        <v>44743.0</v>
      </c>
      <c r="L459" s="32">
        <v>45051.0</v>
      </c>
      <c r="M459" s="12" t="s">
        <v>276</v>
      </c>
      <c r="N459" s="25">
        <v>8070.0</v>
      </c>
    </row>
    <row r="460" ht="15.75" customHeight="1">
      <c r="A460" s="29">
        <v>44788.471994872685</v>
      </c>
      <c r="B460" s="7" t="s">
        <v>172</v>
      </c>
      <c r="C460" s="12">
        <v>425.0</v>
      </c>
      <c r="D460" s="30">
        <v>3910.0</v>
      </c>
      <c r="E460" s="12">
        <v>7.0</v>
      </c>
      <c r="F460" s="31"/>
      <c r="G460" s="12"/>
      <c r="H460" s="12" t="s">
        <v>313</v>
      </c>
      <c r="I460" s="12" t="s">
        <v>18</v>
      </c>
      <c r="J460" s="32" t="s">
        <v>16</v>
      </c>
      <c r="K460" s="33">
        <v>44795.0</v>
      </c>
      <c r="L460" s="32">
        <v>45160.0</v>
      </c>
      <c r="M460" s="12" t="s">
        <v>280</v>
      </c>
      <c r="N460" s="25">
        <v>8104.0</v>
      </c>
    </row>
    <row r="461" ht="15.75" customHeight="1">
      <c r="A461" s="29">
        <v>44777.45236545139</v>
      </c>
      <c r="B461" s="7" t="s">
        <v>172</v>
      </c>
      <c r="C461" s="12">
        <v>223.0</v>
      </c>
      <c r="D461" s="30">
        <v>2070.0</v>
      </c>
      <c r="E461" s="12">
        <v>7.0</v>
      </c>
      <c r="F461" s="31"/>
      <c r="G461" s="12"/>
      <c r="H461" s="12" t="s">
        <v>183</v>
      </c>
      <c r="I461" s="12" t="s">
        <v>18</v>
      </c>
      <c r="J461" s="32" t="s">
        <v>16</v>
      </c>
      <c r="K461" s="33">
        <v>44743.0</v>
      </c>
      <c r="L461" s="32">
        <v>44927.0</v>
      </c>
      <c r="M461" s="12" t="s">
        <v>280</v>
      </c>
      <c r="N461" s="25">
        <v>8060.0</v>
      </c>
    </row>
    <row r="462" ht="15.75" customHeight="1">
      <c r="A462" s="29">
        <v>44774.92922309028</v>
      </c>
      <c r="B462" s="7" t="s">
        <v>172</v>
      </c>
      <c r="C462" s="12">
        <v>225.0</v>
      </c>
      <c r="D462" s="30">
        <v>2090.0</v>
      </c>
      <c r="E462" s="12">
        <v>7.0</v>
      </c>
      <c r="F462" s="31"/>
      <c r="G462" s="12"/>
      <c r="H462" s="12" t="s">
        <v>314</v>
      </c>
      <c r="I462" s="12" t="s">
        <v>18</v>
      </c>
      <c r="J462" s="32" t="s">
        <v>16</v>
      </c>
      <c r="K462" s="33">
        <v>44789.0</v>
      </c>
      <c r="L462" s="32">
        <v>45154.0</v>
      </c>
      <c r="M462" s="12" t="s">
        <v>276</v>
      </c>
      <c r="N462" s="25">
        <v>8067.0</v>
      </c>
    </row>
    <row r="463" ht="15.75" customHeight="1">
      <c r="A463" s="29">
        <v>44771.59838555555</v>
      </c>
      <c r="B463" s="7" t="s">
        <v>172</v>
      </c>
      <c r="C463" s="12">
        <v>427.0</v>
      </c>
      <c r="D463" s="30">
        <v>3920.0</v>
      </c>
      <c r="E463" s="12">
        <v>13.0</v>
      </c>
      <c r="F463" s="31"/>
      <c r="G463" s="12"/>
      <c r="H463" s="12" t="s">
        <v>315</v>
      </c>
      <c r="I463" s="12" t="s">
        <v>31</v>
      </c>
      <c r="J463" s="32" t="s">
        <v>16</v>
      </c>
      <c r="K463" s="33">
        <v>44760.0</v>
      </c>
      <c r="L463" s="32">
        <v>44943.0</v>
      </c>
      <c r="M463" s="12" t="s">
        <v>280</v>
      </c>
      <c r="N463" s="25">
        <v>8056.0</v>
      </c>
    </row>
    <row r="464" ht="15.75" customHeight="1">
      <c r="A464" s="29">
        <v>44782.774931631946</v>
      </c>
      <c r="B464" s="7" t="s">
        <v>194</v>
      </c>
      <c r="C464" s="12">
        <v>428.0</v>
      </c>
      <c r="D464" s="30">
        <v>3930.0</v>
      </c>
      <c r="E464" s="12">
        <v>10.0</v>
      </c>
      <c r="F464" s="31"/>
      <c r="G464" s="12"/>
      <c r="H464" s="12" t="s">
        <v>316</v>
      </c>
      <c r="I464" s="12" t="s">
        <v>18</v>
      </c>
      <c r="J464" s="32" t="s">
        <v>16</v>
      </c>
      <c r="K464" s="33">
        <v>44713.0</v>
      </c>
      <c r="L464" s="32">
        <v>44927.0</v>
      </c>
      <c r="M464" s="12" t="s">
        <v>276</v>
      </c>
      <c r="N464" s="25">
        <v>8081.0</v>
      </c>
    </row>
    <row r="465" ht="15.75" customHeight="1">
      <c r="A465" s="29">
        <v>44785.338445393514</v>
      </c>
      <c r="B465" s="7" t="s">
        <v>194</v>
      </c>
      <c r="C465" s="12">
        <v>429.0</v>
      </c>
      <c r="D465" s="30">
        <v>3940.0</v>
      </c>
      <c r="E465" s="12">
        <v>8.0</v>
      </c>
      <c r="F465" s="31"/>
      <c r="G465" s="12"/>
      <c r="H465" s="12" t="s">
        <v>317</v>
      </c>
      <c r="I465" s="12" t="s">
        <v>31</v>
      </c>
      <c r="J465" s="32" t="s">
        <v>25</v>
      </c>
      <c r="K465" s="33">
        <v>44593.0</v>
      </c>
      <c r="L465" s="32">
        <v>44957.0</v>
      </c>
      <c r="M465" s="12" t="s">
        <v>280</v>
      </c>
      <c r="N465" s="25">
        <v>8073.0</v>
      </c>
    </row>
    <row r="466" ht="15.75" customHeight="1">
      <c r="A466" s="29">
        <v>44788.045028761575</v>
      </c>
      <c r="B466" s="7" t="s">
        <v>194</v>
      </c>
      <c r="C466" s="12">
        <v>430.0</v>
      </c>
      <c r="D466" s="30">
        <v>3950.0</v>
      </c>
      <c r="E466" s="12">
        <v>4.0</v>
      </c>
      <c r="F466" s="31"/>
      <c r="G466" s="12"/>
      <c r="H466" s="12" t="s">
        <v>318</v>
      </c>
      <c r="I466" s="12" t="s">
        <v>18</v>
      </c>
      <c r="J466" s="32" t="s">
        <v>25</v>
      </c>
      <c r="K466" s="33">
        <v>44732.0</v>
      </c>
      <c r="L466" s="32">
        <v>45096.0</v>
      </c>
      <c r="M466" s="12" t="s">
        <v>276</v>
      </c>
      <c r="N466" s="25">
        <v>8105.0</v>
      </c>
    </row>
    <row r="467" ht="15.75" customHeight="1">
      <c r="A467" s="29">
        <v>44774.99612052084</v>
      </c>
      <c r="B467" s="7" t="s">
        <v>194</v>
      </c>
      <c r="C467" s="12">
        <v>431.0</v>
      </c>
      <c r="D467" s="30">
        <v>2580.0</v>
      </c>
      <c r="E467" s="12">
        <v>12.0</v>
      </c>
      <c r="F467" s="31"/>
      <c r="G467" s="12"/>
      <c r="H467" s="12" t="s">
        <v>319</v>
      </c>
      <c r="I467" s="12" t="s">
        <v>18</v>
      </c>
      <c r="J467" s="32" t="s">
        <v>16</v>
      </c>
      <c r="K467" s="33">
        <v>44781.0</v>
      </c>
      <c r="L467" s="32">
        <v>44933.0</v>
      </c>
      <c r="M467" s="12" t="s">
        <v>276</v>
      </c>
      <c r="N467" s="25">
        <v>8081.0</v>
      </c>
    </row>
    <row r="468" ht="15.75" customHeight="1">
      <c r="A468" s="29">
        <v>44780.755636863425</v>
      </c>
      <c r="B468" s="7" t="s">
        <v>194</v>
      </c>
      <c r="C468" s="12">
        <v>283.0</v>
      </c>
      <c r="D468" s="30">
        <v>2640.0</v>
      </c>
      <c r="E468" s="12">
        <v>10.0</v>
      </c>
      <c r="F468" s="31"/>
      <c r="G468" s="12"/>
      <c r="H468" s="12" t="s">
        <v>312</v>
      </c>
      <c r="I468" s="12" t="s">
        <v>18</v>
      </c>
      <c r="J468" s="32" t="s">
        <v>16</v>
      </c>
      <c r="K468" s="33">
        <v>44743.0</v>
      </c>
      <c r="L468" s="32">
        <v>44926.0</v>
      </c>
      <c r="M468" s="12" t="s">
        <v>276</v>
      </c>
      <c r="N468" s="25">
        <v>8081.0</v>
      </c>
    </row>
    <row r="469" ht="15.75" customHeight="1">
      <c r="A469" s="29">
        <v>44796.72245601851</v>
      </c>
      <c r="B469" s="7" t="s">
        <v>194</v>
      </c>
      <c r="C469" s="12">
        <v>432.0</v>
      </c>
      <c r="D469" s="30">
        <v>3960.0</v>
      </c>
      <c r="E469" s="12">
        <v>6.0</v>
      </c>
      <c r="F469" s="31"/>
      <c r="G469" s="12"/>
      <c r="H469" s="12" t="s">
        <v>320</v>
      </c>
      <c r="I469" s="12" t="s">
        <v>18</v>
      </c>
      <c r="J469" s="32" t="s">
        <v>25</v>
      </c>
      <c r="K469" s="33">
        <v>44797.0</v>
      </c>
      <c r="L469" s="32">
        <v>45161.0</v>
      </c>
      <c r="M469" s="12" t="s">
        <v>276</v>
      </c>
      <c r="N469" s="25">
        <v>8104.0</v>
      </c>
    </row>
    <row r="470" ht="15.75" customHeight="1">
      <c r="A470" s="29">
        <v>44779.52211334491</v>
      </c>
      <c r="B470" s="7" t="s">
        <v>194</v>
      </c>
      <c r="C470" s="12">
        <v>433.0</v>
      </c>
      <c r="D470" s="30">
        <v>3970.0</v>
      </c>
      <c r="E470" s="12">
        <v>8.0</v>
      </c>
      <c r="F470" s="31"/>
      <c r="G470" s="12"/>
      <c r="H470" s="12" t="s">
        <v>321</v>
      </c>
      <c r="I470" s="12" t="s">
        <v>18</v>
      </c>
      <c r="J470" s="32" t="s">
        <v>16</v>
      </c>
      <c r="K470" s="33">
        <v>44747.0</v>
      </c>
      <c r="L470" s="32">
        <v>44930.0</v>
      </c>
      <c r="M470" s="12" t="s">
        <v>276</v>
      </c>
      <c r="N470" s="25">
        <v>8078.0</v>
      </c>
    </row>
    <row r="471" ht="15.75" customHeight="1">
      <c r="A471" s="29">
        <v>44785.49217924768</v>
      </c>
      <c r="B471" s="7" t="s">
        <v>194</v>
      </c>
      <c r="C471" s="12">
        <v>434.0</v>
      </c>
      <c r="D471" s="30">
        <v>3980.0</v>
      </c>
      <c r="E471" s="12">
        <v>5.0</v>
      </c>
      <c r="F471" s="31"/>
      <c r="G471" s="12"/>
      <c r="H471" s="12" t="s">
        <v>268</v>
      </c>
      <c r="I471" s="12" t="s">
        <v>18</v>
      </c>
      <c r="J471" s="32" t="s">
        <v>25</v>
      </c>
      <c r="K471" s="33">
        <v>44788.0</v>
      </c>
      <c r="L471" s="32">
        <v>45152.0</v>
      </c>
      <c r="M471" s="12" t="s">
        <v>276</v>
      </c>
      <c r="N471" s="25">
        <v>8072.0</v>
      </c>
    </row>
    <row r="472" ht="15.75" customHeight="1">
      <c r="A472" s="29">
        <v>44780.72353863426</v>
      </c>
      <c r="B472" s="7" t="s">
        <v>194</v>
      </c>
      <c r="C472" s="12">
        <v>435.0</v>
      </c>
      <c r="D472" s="30">
        <v>3990.0</v>
      </c>
      <c r="E472" s="12">
        <v>7.0</v>
      </c>
      <c r="F472" s="31"/>
      <c r="G472" s="12"/>
      <c r="H472" s="12" t="s">
        <v>322</v>
      </c>
      <c r="I472" s="12" t="s">
        <v>18</v>
      </c>
      <c r="J472" s="32" t="s">
        <v>25</v>
      </c>
      <c r="K472" s="33">
        <v>44788.0</v>
      </c>
      <c r="L472" s="32">
        <v>45152.0</v>
      </c>
      <c r="M472" s="12" t="s">
        <v>276</v>
      </c>
      <c r="N472" s="25">
        <v>8069.0</v>
      </c>
    </row>
    <row r="473" ht="15.75" customHeight="1">
      <c r="A473" s="29">
        <v>44789.39238326389</v>
      </c>
      <c r="B473" s="7" t="s">
        <v>186</v>
      </c>
      <c r="C473" s="12">
        <v>436.0</v>
      </c>
      <c r="D473" s="30">
        <v>4000.0</v>
      </c>
      <c r="E473" s="12">
        <v>7.0</v>
      </c>
      <c r="F473" s="31"/>
      <c r="G473" s="12"/>
      <c r="H473" s="12" t="s">
        <v>323</v>
      </c>
      <c r="I473" s="12" t="s">
        <v>31</v>
      </c>
      <c r="J473" s="32" t="s">
        <v>16</v>
      </c>
      <c r="K473" s="33">
        <v>44655.0</v>
      </c>
      <c r="L473" s="32">
        <v>44834.0</v>
      </c>
      <c r="M473" s="12" t="s">
        <v>280</v>
      </c>
      <c r="N473" s="25">
        <v>8074.0</v>
      </c>
    </row>
    <row r="474" ht="15.75" customHeight="1">
      <c r="A474" s="29">
        <v>44782.51358706018</v>
      </c>
      <c r="B474" s="7" t="s">
        <v>186</v>
      </c>
      <c r="C474" s="12">
        <v>325.0</v>
      </c>
      <c r="D474" s="30">
        <v>3040.0</v>
      </c>
      <c r="E474" s="12">
        <v>9.0</v>
      </c>
      <c r="F474" s="31"/>
      <c r="G474" s="12"/>
      <c r="H474" s="12" t="s">
        <v>238</v>
      </c>
      <c r="I474" s="12" t="s">
        <v>18</v>
      </c>
      <c r="J474" s="32" t="s">
        <v>16</v>
      </c>
      <c r="K474" s="33">
        <v>44419.0</v>
      </c>
      <c r="L474" s="32">
        <v>44784.0</v>
      </c>
      <c r="M474" s="12" t="s">
        <v>276</v>
      </c>
      <c r="N474" s="25">
        <v>8091.0</v>
      </c>
    </row>
    <row r="475" ht="15.75" customHeight="1">
      <c r="A475" s="12" t="s">
        <v>324</v>
      </c>
      <c r="B475" s="7" t="s">
        <v>186</v>
      </c>
      <c r="C475" s="12">
        <v>438.0</v>
      </c>
      <c r="D475" s="30">
        <v>4010.0</v>
      </c>
      <c r="E475" s="12">
        <v>11.0</v>
      </c>
      <c r="F475" s="31"/>
      <c r="G475" s="12"/>
      <c r="H475" s="12" t="s">
        <v>250</v>
      </c>
      <c r="I475" s="12" t="s">
        <v>18</v>
      </c>
      <c r="J475" s="32" t="s">
        <v>16</v>
      </c>
      <c r="K475" s="33">
        <v>44585.0</v>
      </c>
      <c r="L475" s="32">
        <v>44926.0</v>
      </c>
      <c r="M475" s="12" t="s">
        <v>276</v>
      </c>
      <c r="N475" s="25">
        <v>8090.0</v>
      </c>
    </row>
    <row r="476" ht="15.75" customHeight="1">
      <c r="A476" s="29">
        <v>44788.40291780092</v>
      </c>
      <c r="B476" s="7" t="s">
        <v>186</v>
      </c>
      <c r="C476" s="12">
        <v>439.0</v>
      </c>
      <c r="D476" s="30">
        <v>3120.0</v>
      </c>
      <c r="E476" s="12">
        <v>9.0</v>
      </c>
      <c r="F476" s="31"/>
      <c r="G476" s="12"/>
      <c r="H476" s="12" t="s">
        <v>325</v>
      </c>
      <c r="I476" s="12" t="s">
        <v>18</v>
      </c>
      <c r="J476" s="32" t="s">
        <v>25</v>
      </c>
      <c r="K476" s="33">
        <v>44585.0</v>
      </c>
      <c r="L476" s="32">
        <v>45153.0</v>
      </c>
      <c r="M476" s="12" t="s">
        <v>276</v>
      </c>
      <c r="N476" s="25">
        <v>8074.0</v>
      </c>
    </row>
    <row r="477" ht="15.75" customHeight="1">
      <c r="A477" s="29">
        <v>44792.64753069445</v>
      </c>
      <c r="B477" s="7" t="s">
        <v>186</v>
      </c>
      <c r="C477" s="7">
        <v>440.0</v>
      </c>
      <c r="D477" s="30">
        <v>4020.0</v>
      </c>
      <c r="E477" s="12">
        <v>14.0</v>
      </c>
      <c r="F477" s="31"/>
      <c r="G477" s="12"/>
      <c r="H477" s="12" t="s">
        <v>326</v>
      </c>
      <c r="I477" s="12" t="s">
        <v>31</v>
      </c>
      <c r="J477" s="32" t="s">
        <v>16</v>
      </c>
      <c r="K477" s="33">
        <v>44792.0</v>
      </c>
      <c r="L477" s="32">
        <v>44976.0</v>
      </c>
      <c r="M477" s="12" t="s">
        <v>280</v>
      </c>
      <c r="N477" s="25">
        <v>8104.0</v>
      </c>
    </row>
    <row r="478" ht="15.75" customHeight="1">
      <c r="A478" s="29">
        <v>44769.47769972222</v>
      </c>
      <c r="B478" s="7" t="s">
        <v>186</v>
      </c>
      <c r="C478" s="12">
        <v>441.0</v>
      </c>
      <c r="D478" s="30">
        <v>4030.0</v>
      </c>
      <c r="E478" s="12">
        <v>9.0</v>
      </c>
      <c r="F478" s="31"/>
      <c r="G478" s="12"/>
      <c r="H478" s="12" t="s">
        <v>327</v>
      </c>
      <c r="I478" s="12" t="s">
        <v>18</v>
      </c>
      <c r="J478" s="32" t="s">
        <v>16</v>
      </c>
      <c r="K478" s="33">
        <v>44783.0</v>
      </c>
      <c r="L478" s="32">
        <v>45147.0</v>
      </c>
      <c r="M478" s="12" t="s">
        <v>276</v>
      </c>
      <c r="N478" s="25">
        <v>8092.0</v>
      </c>
    </row>
    <row r="479" ht="15.75" customHeight="1">
      <c r="A479" s="29">
        <v>44770.35760358797</v>
      </c>
      <c r="B479" s="7" t="s">
        <v>186</v>
      </c>
      <c r="C479" s="12">
        <v>442.0</v>
      </c>
      <c r="D479" s="30">
        <v>4040.0</v>
      </c>
      <c r="E479" s="12">
        <v>5.0</v>
      </c>
      <c r="F479" s="31"/>
      <c r="G479" s="12"/>
      <c r="H479" s="12" t="s">
        <v>328</v>
      </c>
      <c r="I479" s="12" t="s">
        <v>31</v>
      </c>
      <c r="J479" s="32" t="s">
        <v>16</v>
      </c>
      <c r="K479" s="33">
        <v>44621.0</v>
      </c>
      <c r="L479" s="32">
        <v>44985.0</v>
      </c>
      <c r="M479" s="12" t="s">
        <v>280</v>
      </c>
      <c r="N479" s="25">
        <v>8094.0</v>
      </c>
    </row>
    <row r="480" ht="15.75" customHeight="1">
      <c r="A480" s="29">
        <v>44768.827611875</v>
      </c>
      <c r="B480" s="7" t="s">
        <v>186</v>
      </c>
      <c r="C480" s="12">
        <v>443.0</v>
      </c>
      <c r="D480" s="30">
        <v>4050.0</v>
      </c>
      <c r="E480" s="12">
        <v>9.0</v>
      </c>
      <c r="F480" s="31"/>
      <c r="G480" s="12"/>
      <c r="H480" s="12" t="s">
        <v>229</v>
      </c>
      <c r="I480" s="12" t="s">
        <v>18</v>
      </c>
      <c r="J480" s="32" t="s">
        <v>16</v>
      </c>
      <c r="K480" s="33">
        <v>44509.0</v>
      </c>
      <c r="L480" s="32">
        <v>44874.0</v>
      </c>
      <c r="M480" s="12" t="s">
        <v>276</v>
      </c>
      <c r="N480" s="25">
        <v>8074.0</v>
      </c>
    </row>
    <row r="481" ht="15.75" customHeight="1">
      <c r="A481" s="29">
        <v>44784.56613157407</v>
      </c>
      <c r="B481" s="7" t="s">
        <v>186</v>
      </c>
      <c r="C481" s="12">
        <v>444.0</v>
      </c>
      <c r="D481" s="30">
        <v>4060.0</v>
      </c>
      <c r="E481" s="12">
        <v>5.0</v>
      </c>
      <c r="F481" s="31"/>
      <c r="G481" s="12"/>
      <c r="H481" s="12" t="s">
        <v>329</v>
      </c>
      <c r="I481" s="12" t="s">
        <v>18</v>
      </c>
      <c r="J481" s="32" t="s">
        <v>25</v>
      </c>
      <c r="K481" s="33">
        <v>44536.0</v>
      </c>
      <c r="L481" s="32">
        <v>44901.0</v>
      </c>
      <c r="M481" s="12" t="s">
        <v>276</v>
      </c>
      <c r="N481" s="25">
        <v>8074.0</v>
      </c>
    </row>
    <row r="482" ht="15.75" customHeight="1">
      <c r="A482" s="29">
        <v>44777.93922849537</v>
      </c>
      <c r="B482" s="7" t="s">
        <v>186</v>
      </c>
      <c r="C482" s="12">
        <v>445.0</v>
      </c>
      <c r="D482" s="30">
        <v>4070.0</v>
      </c>
      <c r="E482" s="12">
        <v>9.0</v>
      </c>
      <c r="F482" s="31"/>
      <c r="G482" s="12"/>
      <c r="H482" s="12" t="s">
        <v>330</v>
      </c>
      <c r="I482" s="12" t="s">
        <v>31</v>
      </c>
      <c r="J482" s="32" t="s">
        <v>16</v>
      </c>
      <c r="K482" s="33">
        <v>44158.0</v>
      </c>
      <c r="L482" s="32">
        <v>44887.0</v>
      </c>
      <c r="M482" s="12" t="s">
        <v>280</v>
      </c>
      <c r="N482" s="25">
        <v>8074.0</v>
      </c>
    </row>
    <row r="483" ht="15.75" customHeight="1">
      <c r="A483" s="29">
        <v>44795.679761238425</v>
      </c>
      <c r="B483" s="7" t="s">
        <v>254</v>
      </c>
      <c r="C483" s="12">
        <v>446.0</v>
      </c>
      <c r="D483" s="30">
        <v>4080.0</v>
      </c>
      <c r="E483" s="12">
        <v>15.0</v>
      </c>
      <c r="F483" s="31"/>
      <c r="G483" s="12"/>
      <c r="H483" s="12" t="s">
        <v>331</v>
      </c>
      <c r="I483" s="12" t="s">
        <v>31</v>
      </c>
      <c r="J483" s="32" t="s">
        <v>16</v>
      </c>
      <c r="K483" s="33">
        <v>44593.0</v>
      </c>
      <c r="L483" s="32">
        <v>44743.0</v>
      </c>
      <c r="M483" s="12" t="s">
        <v>276</v>
      </c>
      <c r="N483" s="25">
        <v>8104.0</v>
      </c>
    </row>
    <row r="484" ht="15.75" customHeight="1">
      <c r="A484" s="29">
        <v>44774.590158217594</v>
      </c>
      <c r="B484" s="7" t="s">
        <v>254</v>
      </c>
      <c r="C484" s="12">
        <v>447.0</v>
      </c>
      <c r="D484" s="30">
        <v>4090.0</v>
      </c>
      <c r="E484" s="12">
        <v>1.0</v>
      </c>
      <c r="F484" s="31"/>
      <c r="G484" s="12"/>
      <c r="H484" s="12" t="s">
        <v>332</v>
      </c>
      <c r="I484" s="12" t="s">
        <v>18</v>
      </c>
      <c r="J484" s="32" t="s">
        <v>25</v>
      </c>
      <c r="K484" s="33">
        <v>44774.0</v>
      </c>
      <c r="L484" s="32">
        <v>45139.0</v>
      </c>
      <c r="M484" s="12" t="s">
        <v>280</v>
      </c>
      <c r="N484" s="25">
        <v>8098.0</v>
      </c>
    </row>
    <row r="485" ht="15.75" customHeight="1">
      <c r="A485" s="29">
        <v>44789.278516122686</v>
      </c>
      <c r="B485" s="7" t="s">
        <v>254</v>
      </c>
      <c r="C485" s="12">
        <v>448.0</v>
      </c>
      <c r="D485" s="30">
        <v>4100.0</v>
      </c>
      <c r="E485" s="12">
        <v>14.0</v>
      </c>
      <c r="F485" s="31"/>
      <c r="G485" s="12"/>
      <c r="H485" s="12" t="s">
        <v>333</v>
      </c>
      <c r="I485" s="12" t="s">
        <v>18</v>
      </c>
      <c r="J485" s="32" t="s">
        <v>16</v>
      </c>
      <c r="K485" s="33">
        <v>44774.0</v>
      </c>
      <c r="L485" s="32">
        <v>44926.0</v>
      </c>
      <c r="M485" s="12" t="s">
        <v>280</v>
      </c>
      <c r="N485" s="25">
        <v>8100.0</v>
      </c>
    </row>
    <row r="486" ht="16.5" customHeight="1">
      <c r="A486" s="29">
        <v>44792.64667515046</v>
      </c>
      <c r="B486" s="7" t="s">
        <v>254</v>
      </c>
      <c r="C486" s="12">
        <v>449.0</v>
      </c>
      <c r="D486" s="30">
        <v>4110.0</v>
      </c>
      <c r="E486" s="12">
        <v>9.0</v>
      </c>
      <c r="F486" s="31"/>
      <c r="G486" s="12"/>
      <c r="H486" s="12" t="s">
        <v>326</v>
      </c>
      <c r="I486" s="12" t="s">
        <v>31</v>
      </c>
      <c r="J486" s="32" t="s">
        <v>25</v>
      </c>
      <c r="K486" s="32"/>
      <c r="L486" s="32">
        <v>44976.0</v>
      </c>
      <c r="M486" s="12" t="s">
        <v>280</v>
      </c>
      <c r="N486" s="25">
        <v>8104.0</v>
      </c>
    </row>
    <row r="487" ht="15.75" customHeight="1">
      <c r="A487" s="29">
        <v>44782.43777931713</v>
      </c>
      <c r="B487" s="7" t="s">
        <v>254</v>
      </c>
      <c r="C487" s="12">
        <v>450.0</v>
      </c>
      <c r="D487" s="30">
        <v>3480.0</v>
      </c>
      <c r="E487" s="12">
        <v>15.0</v>
      </c>
      <c r="F487" s="31"/>
      <c r="G487" s="12"/>
      <c r="H487" s="12" t="s">
        <v>334</v>
      </c>
      <c r="I487" s="12" t="s">
        <v>18</v>
      </c>
      <c r="J487" s="32" t="s">
        <v>16</v>
      </c>
      <c r="K487" s="33">
        <v>44743.0</v>
      </c>
      <c r="L487" s="32">
        <v>44926.0</v>
      </c>
      <c r="M487" s="12" t="s">
        <v>280</v>
      </c>
      <c r="N487" s="25">
        <v>8093.0</v>
      </c>
    </row>
    <row r="488" ht="15.75" customHeight="1">
      <c r="A488" s="29">
        <v>44777.58747751157</v>
      </c>
      <c r="B488" s="7" t="s">
        <v>254</v>
      </c>
      <c r="C488" s="12">
        <v>451.0</v>
      </c>
      <c r="D488" s="30">
        <v>4120.0</v>
      </c>
      <c r="E488" s="12">
        <v>7.0</v>
      </c>
      <c r="F488" s="31"/>
      <c r="G488" s="12"/>
      <c r="H488" s="12" t="s">
        <v>335</v>
      </c>
      <c r="I488" s="12" t="s">
        <v>18</v>
      </c>
      <c r="J488" s="32" t="s">
        <v>25</v>
      </c>
      <c r="K488" s="33">
        <v>44578.0</v>
      </c>
      <c r="L488" s="32">
        <v>44759.0</v>
      </c>
      <c r="M488" s="12" t="s">
        <v>276</v>
      </c>
      <c r="N488" s="25">
        <v>8093.0</v>
      </c>
    </row>
    <row r="489" ht="15.75" customHeight="1">
      <c r="A489" s="29">
        <v>44777.58957092593</v>
      </c>
      <c r="B489" s="7" t="s">
        <v>254</v>
      </c>
      <c r="C489" s="12">
        <v>451.0</v>
      </c>
      <c r="D489" s="30">
        <v>4120.0</v>
      </c>
      <c r="E489" s="12">
        <v>7.0</v>
      </c>
      <c r="F489" s="31"/>
      <c r="G489" s="12"/>
      <c r="H489" s="12" t="s">
        <v>335</v>
      </c>
      <c r="I489" s="12" t="s">
        <v>18</v>
      </c>
      <c r="J489" s="32" t="s">
        <v>16</v>
      </c>
      <c r="K489" s="33">
        <v>44760.0</v>
      </c>
      <c r="L489" s="32">
        <v>44913.0</v>
      </c>
      <c r="M489" s="12" t="s">
        <v>276</v>
      </c>
      <c r="N489" s="25">
        <v>8093.0</v>
      </c>
    </row>
    <row r="490" ht="15.75" customHeight="1">
      <c r="A490" s="29">
        <v>44797.433780520834</v>
      </c>
      <c r="B490" s="7" t="s">
        <v>254</v>
      </c>
      <c r="C490" s="12">
        <v>452.0</v>
      </c>
      <c r="D490" s="30">
        <v>4130.0</v>
      </c>
      <c r="E490" s="12">
        <v>10.0</v>
      </c>
      <c r="F490" s="31"/>
      <c r="G490" s="12"/>
      <c r="H490" s="12" t="s">
        <v>336</v>
      </c>
      <c r="I490" s="12" t="s">
        <v>18</v>
      </c>
      <c r="J490" s="32" t="s">
        <v>16</v>
      </c>
      <c r="K490" s="33">
        <v>44774.0</v>
      </c>
      <c r="L490" s="32">
        <v>44869.0</v>
      </c>
      <c r="M490" s="12" t="s">
        <v>280</v>
      </c>
      <c r="N490" s="25">
        <v>8100.0</v>
      </c>
    </row>
    <row r="491" ht="15.75" customHeight="1">
      <c r="A491" s="29">
        <v>44782.42870600695</v>
      </c>
      <c r="B491" s="7" t="s">
        <v>254</v>
      </c>
      <c r="C491" s="12">
        <v>453.0</v>
      </c>
      <c r="D491" s="30">
        <v>4140.0</v>
      </c>
      <c r="E491" s="12">
        <v>7.0</v>
      </c>
      <c r="F491" s="31"/>
      <c r="G491" s="12"/>
      <c r="H491" s="12" t="s">
        <v>337</v>
      </c>
      <c r="I491" s="12" t="s">
        <v>18</v>
      </c>
      <c r="J491" s="32" t="s">
        <v>25</v>
      </c>
      <c r="K491" s="33">
        <v>44389.0</v>
      </c>
      <c r="L491" s="32">
        <v>44819.0</v>
      </c>
      <c r="M491" s="12" t="s">
        <v>276</v>
      </c>
      <c r="N491" s="25">
        <v>8106.0</v>
      </c>
    </row>
    <row r="492" ht="15.75" customHeight="1">
      <c r="A492" s="34" t="s">
        <v>338</v>
      </c>
      <c r="B492" s="34"/>
      <c r="C492" s="35">
        <v>454.0</v>
      </c>
      <c r="D492" s="34">
        <v>1670.0</v>
      </c>
      <c r="E492" s="34"/>
      <c r="F492" s="34"/>
      <c r="G492" s="34"/>
      <c r="H492" s="34" t="s">
        <v>15</v>
      </c>
      <c r="I492" s="34"/>
      <c r="J492" s="34"/>
      <c r="K492" s="36"/>
      <c r="L492" s="36"/>
      <c r="M492" s="34"/>
      <c r="N492" s="34">
        <v>8104.0</v>
      </c>
    </row>
    <row r="493" ht="15.75" customHeight="1">
      <c r="A493" s="12" t="s">
        <v>339</v>
      </c>
      <c r="B493" s="12" t="s">
        <v>172</v>
      </c>
      <c r="C493" s="12">
        <v>455.0</v>
      </c>
      <c r="D493" s="30">
        <v>4150.0</v>
      </c>
      <c r="E493" s="12">
        <v>8.0</v>
      </c>
      <c r="F493" s="12"/>
      <c r="G493" s="12"/>
      <c r="H493" s="12" t="s">
        <v>340</v>
      </c>
      <c r="I493" s="12" t="s">
        <v>31</v>
      </c>
      <c r="J493" s="12" t="s">
        <v>16</v>
      </c>
      <c r="K493" s="32">
        <v>44712.0</v>
      </c>
      <c r="L493" s="32">
        <v>44869.0</v>
      </c>
      <c r="M493" s="12" t="s">
        <v>280</v>
      </c>
      <c r="N493" s="12">
        <v>8066.0</v>
      </c>
    </row>
    <row r="494" ht="15.75" customHeight="1">
      <c r="A494" s="29">
        <v>44800.70268116899</v>
      </c>
      <c r="B494" s="12" t="s">
        <v>186</v>
      </c>
      <c r="C494" s="12">
        <v>456.0</v>
      </c>
      <c r="D494" s="30">
        <v>4160.0</v>
      </c>
      <c r="E494" s="12">
        <v>22.0</v>
      </c>
      <c r="F494" s="12"/>
      <c r="G494" s="12"/>
      <c r="H494" s="12" t="s">
        <v>333</v>
      </c>
      <c r="I494" s="12" t="s">
        <v>18</v>
      </c>
      <c r="J494" s="12" t="s">
        <v>16</v>
      </c>
      <c r="K494" s="32">
        <v>44743.0</v>
      </c>
      <c r="L494" s="32">
        <v>44926.0</v>
      </c>
      <c r="M494" s="12" t="s">
        <v>280</v>
      </c>
      <c r="N494" s="12">
        <v>8100.0</v>
      </c>
    </row>
    <row r="495" ht="15.75" customHeight="1">
      <c r="A495" s="29">
        <v>44801.67880555555</v>
      </c>
      <c r="B495" s="12" t="s">
        <v>14</v>
      </c>
      <c r="C495" s="12">
        <v>457.0</v>
      </c>
      <c r="D495" s="30">
        <v>660.0</v>
      </c>
      <c r="E495" s="12">
        <v>8.0</v>
      </c>
      <c r="F495" s="12"/>
      <c r="G495" s="12"/>
      <c r="H495" s="12" t="s">
        <v>341</v>
      </c>
      <c r="I495" s="12" t="s">
        <v>31</v>
      </c>
      <c r="J495" s="12" t="s">
        <v>342</v>
      </c>
      <c r="K495" s="32">
        <v>44652.0</v>
      </c>
      <c r="L495" s="32">
        <v>44783.0</v>
      </c>
      <c r="M495" s="12" t="s">
        <v>280</v>
      </c>
      <c r="N495" s="12">
        <v>8007.0</v>
      </c>
    </row>
    <row r="496" ht="15.75" customHeight="1">
      <c r="A496" s="29">
        <v>44802.48898778935</v>
      </c>
      <c r="B496" s="12" t="s">
        <v>14</v>
      </c>
      <c r="C496" s="12">
        <v>53.0</v>
      </c>
      <c r="D496" s="30">
        <v>480.0</v>
      </c>
      <c r="E496" s="12">
        <v>2.0</v>
      </c>
      <c r="F496" s="12"/>
      <c r="G496" s="12"/>
      <c r="H496" s="12" t="s">
        <v>310</v>
      </c>
      <c r="I496" s="12" t="s">
        <v>31</v>
      </c>
      <c r="J496" s="12" t="s">
        <v>342</v>
      </c>
      <c r="K496" s="32">
        <v>44743.0</v>
      </c>
      <c r="L496" s="32">
        <v>44927.0</v>
      </c>
      <c r="M496" s="12" t="s">
        <v>280</v>
      </c>
      <c r="N496" s="12">
        <v>8023.0</v>
      </c>
    </row>
    <row r="497" ht="15.75" customHeight="1">
      <c r="A497" s="29">
        <v>44802.67050230324</v>
      </c>
      <c r="B497" s="12" t="s">
        <v>194</v>
      </c>
      <c r="C497" s="12">
        <v>458.0</v>
      </c>
      <c r="D497" s="30">
        <v>4170.0</v>
      </c>
      <c r="E497" s="12">
        <v>14.0</v>
      </c>
      <c r="F497" s="12"/>
      <c r="G497" s="12"/>
      <c r="H497" s="12" t="s">
        <v>343</v>
      </c>
      <c r="I497" s="12" t="s">
        <v>18</v>
      </c>
      <c r="J497" s="12" t="s">
        <v>342</v>
      </c>
      <c r="K497" s="32">
        <v>44805.0</v>
      </c>
      <c r="L497" s="32">
        <v>45107.0</v>
      </c>
      <c r="M497" s="12" t="s">
        <v>276</v>
      </c>
      <c r="N497" s="12">
        <v>8104.0</v>
      </c>
    </row>
    <row r="498" ht="15.75" customHeight="1">
      <c r="A498" s="29">
        <v>44803.42759128472</v>
      </c>
      <c r="B498" s="12" t="s">
        <v>194</v>
      </c>
      <c r="C498" s="12">
        <v>459.0</v>
      </c>
      <c r="D498" s="30">
        <v>4180.0</v>
      </c>
      <c r="E498" s="12">
        <v>6.0</v>
      </c>
      <c r="F498" s="12"/>
      <c r="G498" s="12"/>
      <c r="H498" s="12" t="s">
        <v>344</v>
      </c>
      <c r="I498" s="12" t="s">
        <v>18</v>
      </c>
      <c r="J498" s="12" t="s">
        <v>16</v>
      </c>
      <c r="K498" s="32">
        <v>44788.0</v>
      </c>
      <c r="L498" s="32">
        <v>45152.0</v>
      </c>
      <c r="M498" s="12" t="s">
        <v>276</v>
      </c>
      <c r="N498" s="12">
        <v>8030.0</v>
      </c>
    </row>
    <row r="499" ht="15.75" customHeight="1">
      <c r="A499" s="29">
        <v>44803.47112173611</v>
      </c>
      <c r="B499" s="12" t="s">
        <v>14</v>
      </c>
      <c r="C499" s="12">
        <v>460.0</v>
      </c>
      <c r="D499" s="30">
        <v>4190.0</v>
      </c>
      <c r="E499" s="12">
        <v>5.0</v>
      </c>
      <c r="F499" s="12"/>
      <c r="G499" s="12"/>
      <c r="H499" s="12" t="s">
        <v>345</v>
      </c>
      <c r="I499" s="12" t="s">
        <v>31</v>
      </c>
      <c r="J499" s="12" t="s">
        <v>342</v>
      </c>
      <c r="K499" s="32">
        <v>44805.0</v>
      </c>
      <c r="L499" s="31">
        <v>45535.0</v>
      </c>
      <c r="M499" s="12" t="s">
        <v>276</v>
      </c>
      <c r="N499" s="12">
        <v>8036.0</v>
      </c>
    </row>
    <row r="500" ht="15.75" customHeight="1">
      <c r="A500" s="29">
        <v>44803.541692638886</v>
      </c>
      <c r="B500" s="12" t="s">
        <v>14</v>
      </c>
      <c r="C500" s="12">
        <v>461.0</v>
      </c>
      <c r="D500" s="30">
        <v>4200.0</v>
      </c>
      <c r="E500" s="12">
        <v>8.0</v>
      </c>
      <c r="F500" s="12"/>
      <c r="G500" s="12"/>
      <c r="H500" s="12" t="s">
        <v>346</v>
      </c>
      <c r="I500" s="12" t="s">
        <v>18</v>
      </c>
      <c r="J500" s="12" t="s">
        <v>16</v>
      </c>
      <c r="K500" s="32">
        <v>44746.0</v>
      </c>
      <c r="L500" s="32">
        <v>44930.0</v>
      </c>
      <c r="M500" s="12" t="s">
        <v>276</v>
      </c>
      <c r="N500" s="12">
        <v>8000.0</v>
      </c>
    </row>
    <row r="501" ht="15.75" customHeight="1">
      <c r="A501" s="29">
        <v>44803.589961273145</v>
      </c>
      <c r="B501" s="12" t="s">
        <v>14</v>
      </c>
      <c r="C501" s="12">
        <v>47.0</v>
      </c>
      <c r="D501" s="30">
        <v>420.0</v>
      </c>
      <c r="E501" s="12">
        <v>9.0</v>
      </c>
      <c r="F501" s="12"/>
      <c r="G501" s="12"/>
      <c r="H501" s="12" t="s">
        <v>61</v>
      </c>
      <c r="I501" s="12" t="s">
        <v>18</v>
      </c>
      <c r="J501" s="12" t="s">
        <v>16</v>
      </c>
      <c r="K501" s="32">
        <v>44593.0</v>
      </c>
      <c r="L501" s="32">
        <v>45323.0</v>
      </c>
      <c r="M501" s="12" t="s">
        <v>276</v>
      </c>
      <c r="N501" s="12">
        <v>8010.0</v>
      </c>
    </row>
    <row r="502" ht="15.75" customHeight="1">
      <c r="A502" s="29">
        <v>44804.29076388889</v>
      </c>
      <c r="B502" s="12" t="s">
        <v>172</v>
      </c>
      <c r="C502" s="12">
        <v>225.0</v>
      </c>
      <c r="D502" s="30">
        <v>2090.0</v>
      </c>
      <c r="E502" s="12">
        <v>7.0</v>
      </c>
      <c r="F502" s="12"/>
      <c r="G502" s="12"/>
      <c r="H502" s="12" t="s">
        <v>306</v>
      </c>
      <c r="I502" s="12" t="s">
        <v>18</v>
      </c>
      <c r="J502" s="12" t="s">
        <v>16</v>
      </c>
      <c r="K502" s="32">
        <v>44805.0</v>
      </c>
      <c r="L502" s="32">
        <v>45536.0</v>
      </c>
      <c r="M502" s="12" t="s">
        <v>276</v>
      </c>
      <c r="N502" s="12">
        <v>8067.0</v>
      </c>
    </row>
    <row r="503" ht="15.75" customHeight="1">
      <c r="A503" s="29">
        <v>44804.47595234954</v>
      </c>
      <c r="B503" s="12" t="s">
        <v>14</v>
      </c>
      <c r="C503" s="12">
        <v>464.0</v>
      </c>
      <c r="D503" s="30">
        <v>4210.0</v>
      </c>
      <c r="E503" s="12">
        <v>13.0</v>
      </c>
      <c r="F503" s="12"/>
      <c r="G503" s="12"/>
      <c r="H503" s="12" t="s">
        <v>347</v>
      </c>
      <c r="I503" s="12" t="s">
        <v>18</v>
      </c>
      <c r="J503" s="12" t="s">
        <v>342</v>
      </c>
      <c r="K503" s="32">
        <v>44809.0</v>
      </c>
      <c r="L503" s="32">
        <v>45173.0</v>
      </c>
      <c r="M503" s="12" t="s">
        <v>276</v>
      </c>
      <c r="N503" s="12">
        <v>8000.0</v>
      </c>
    </row>
    <row r="504" ht="15.75" customHeight="1">
      <c r="A504" s="12">
        <v>0.0</v>
      </c>
      <c r="B504" s="12" t="s">
        <v>124</v>
      </c>
      <c r="C504" s="12">
        <v>465.0</v>
      </c>
      <c r="D504" s="30">
        <v>4220.0</v>
      </c>
      <c r="E504" s="12">
        <v>10.0</v>
      </c>
      <c r="F504" s="12"/>
      <c r="G504" s="12"/>
      <c r="H504" s="12" t="s">
        <v>348</v>
      </c>
      <c r="I504" s="12" t="s">
        <v>18</v>
      </c>
      <c r="J504" s="12" t="s">
        <v>16</v>
      </c>
      <c r="K504" s="32">
        <v>44582.0</v>
      </c>
      <c r="L504" s="32">
        <v>44763.0</v>
      </c>
      <c r="M504" s="12" t="s">
        <v>276</v>
      </c>
      <c r="N504" s="12">
        <v>8051.0</v>
      </c>
    </row>
    <row r="505" ht="15.75" customHeight="1">
      <c r="A505" s="29">
        <v>44804.55678262732</v>
      </c>
      <c r="B505" s="12" t="s">
        <v>14</v>
      </c>
      <c r="C505" s="12">
        <v>466.0</v>
      </c>
      <c r="D505" s="30">
        <v>4230.0</v>
      </c>
      <c r="E505" s="12">
        <v>9.0</v>
      </c>
      <c r="F505" s="12"/>
      <c r="G505" s="12"/>
      <c r="H505" s="12" t="s">
        <v>349</v>
      </c>
      <c r="I505" s="12" t="s">
        <v>18</v>
      </c>
      <c r="J505" s="12" t="s">
        <v>16</v>
      </c>
      <c r="K505" s="32">
        <v>44655.0</v>
      </c>
      <c r="L505" s="32">
        <v>45291.0</v>
      </c>
      <c r="M505" s="12" t="s">
        <v>276</v>
      </c>
      <c r="N505" s="12">
        <v>8020.0</v>
      </c>
    </row>
    <row r="506" ht="15.75" customHeight="1">
      <c r="A506" s="29">
        <v>44805.48120818287</v>
      </c>
      <c r="B506" s="12" t="s">
        <v>254</v>
      </c>
      <c r="C506" s="12">
        <v>467.0</v>
      </c>
      <c r="D506" s="30">
        <v>3620.0</v>
      </c>
      <c r="E506" s="12">
        <v>7.0</v>
      </c>
      <c r="F506" s="12"/>
      <c r="G506" s="12"/>
      <c r="H506" s="12" t="s">
        <v>233</v>
      </c>
      <c r="I506" s="12" t="s">
        <v>18</v>
      </c>
      <c r="J506" s="12" t="s">
        <v>342</v>
      </c>
      <c r="K506" s="32">
        <v>44809.0</v>
      </c>
      <c r="L506" s="32">
        <v>45174.0</v>
      </c>
      <c r="M506" s="12" t="s">
        <v>276</v>
      </c>
      <c r="N506" s="12">
        <v>8104.0</v>
      </c>
    </row>
    <row r="507" ht="15.75" customHeight="1">
      <c r="A507" s="29">
        <v>44804.663463819445</v>
      </c>
      <c r="B507" s="12" t="s">
        <v>14</v>
      </c>
      <c r="C507" s="12">
        <v>468.0</v>
      </c>
      <c r="D507" s="30">
        <v>4240.0</v>
      </c>
      <c r="E507" s="12">
        <v>7.0</v>
      </c>
      <c r="F507" s="12"/>
      <c r="G507" s="12"/>
      <c r="H507" s="12" t="s">
        <v>350</v>
      </c>
      <c r="I507" s="12" t="s">
        <v>18</v>
      </c>
      <c r="J507" s="12" t="s">
        <v>342</v>
      </c>
      <c r="K507" s="32">
        <v>44816.0</v>
      </c>
      <c r="L507" s="32">
        <v>45180.0</v>
      </c>
      <c r="M507" s="12" t="s">
        <v>276</v>
      </c>
      <c r="N507" s="12">
        <v>8009.0</v>
      </c>
    </row>
    <row r="508" ht="15.75" customHeight="1">
      <c r="A508" s="29">
        <v>44804.67010726852</v>
      </c>
      <c r="B508" s="12" t="s">
        <v>150</v>
      </c>
      <c r="C508" s="12">
        <v>422.0</v>
      </c>
      <c r="D508" s="30">
        <v>3890.0</v>
      </c>
      <c r="E508" s="12">
        <v>17.0</v>
      </c>
      <c r="F508" s="12"/>
      <c r="G508" s="12"/>
      <c r="H508" s="12" t="s">
        <v>351</v>
      </c>
      <c r="I508" s="12" t="s">
        <v>31</v>
      </c>
      <c r="J508" s="12" t="s">
        <v>16</v>
      </c>
      <c r="K508" s="32">
        <v>44760.0</v>
      </c>
      <c r="L508" s="32">
        <v>44943.0</v>
      </c>
      <c r="M508" s="12" t="s">
        <v>280</v>
      </c>
      <c r="N508" s="12">
        <v>8056.0</v>
      </c>
    </row>
    <row r="509" ht="15.75" customHeight="1">
      <c r="A509" s="29">
        <v>44805.55944087963</v>
      </c>
      <c r="B509" s="12" t="s">
        <v>14</v>
      </c>
      <c r="C509" s="12">
        <v>29.0</v>
      </c>
      <c r="D509" s="30">
        <v>3650.0</v>
      </c>
      <c r="E509" s="12">
        <v>8.0</v>
      </c>
      <c r="F509" s="12"/>
      <c r="G509" s="12"/>
      <c r="H509" s="12" t="s">
        <v>33</v>
      </c>
      <c r="I509" s="12" t="s">
        <v>18</v>
      </c>
      <c r="J509" s="12" t="s">
        <v>16</v>
      </c>
      <c r="K509" s="32">
        <v>44783.0</v>
      </c>
      <c r="L509" s="32">
        <v>44966.0</v>
      </c>
      <c r="M509" s="12" t="s">
        <v>276</v>
      </c>
      <c r="N509" s="12">
        <v>8015.0</v>
      </c>
    </row>
    <row r="510" ht="15.75" customHeight="1">
      <c r="A510" s="29">
        <v>44806.08037542824</v>
      </c>
      <c r="B510" s="12" t="s">
        <v>194</v>
      </c>
      <c r="C510" s="12">
        <v>469.0</v>
      </c>
      <c r="D510" s="30">
        <v>4250.0</v>
      </c>
      <c r="E510" s="12">
        <v>8.0</v>
      </c>
      <c r="F510" s="12"/>
      <c r="G510" s="12"/>
      <c r="H510" s="12" t="s">
        <v>352</v>
      </c>
      <c r="I510" s="12" t="s">
        <v>18</v>
      </c>
      <c r="J510" s="12" t="s">
        <v>16</v>
      </c>
      <c r="K510" s="32">
        <v>44809.0</v>
      </c>
      <c r="L510" s="32">
        <v>44989.0</v>
      </c>
      <c r="M510" s="12" t="s">
        <v>280</v>
      </c>
      <c r="N510" s="12">
        <v>8073.0</v>
      </c>
    </row>
    <row r="511" ht="15.75" customHeight="1">
      <c r="A511" s="29">
        <v>44806.6101003125</v>
      </c>
      <c r="B511" s="12" t="s">
        <v>14</v>
      </c>
      <c r="C511" s="12">
        <v>470.0</v>
      </c>
      <c r="D511" s="30">
        <v>4260.0</v>
      </c>
      <c r="E511" s="12">
        <v>14.0</v>
      </c>
      <c r="F511" s="12"/>
      <c r="G511" s="12"/>
      <c r="H511" s="12" t="s">
        <v>353</v>
      </c>
      <c r="I511" s="12" t="s">
        <v>18</v>
      </c>
      <c r="J511" s="12" t="s">
        <v>342</v>
      </c>
      <c r="K511" s="32">
        <v>44792.0</v>
      </c>
      <c r="L511" s="32">
        <v>44884.0</v>
      </c>
      <c r="M511" s="12" t="s">
        <v>276</v>
      </c>
      <c r="N511" s="12">
        <v>8104.0</v>
      </c>
    </row>
    <row r="512" ht="15.75" customHeight="1">
      <c r="A512" s="29">
        <v>44806.607464953704</v>
      </c>
      <c r="B512" s="12" t="s">
        <v>14</v>
      </c>
      <c r="C512" s="12">
        <v>471.0</v>
      </c>
      <c r="D512" s="30">
        <v>4270.0</v>
      </c>
      <c r="E512" s="12">
        <v>6.0</v>
      </c>
      <c r="F512" s="12"/>
      <c r="G512" s="12"/>
      <c r="H512" s="12" t="s">
        <v>353</v>
      </c>
      <c r="I512" s="12" t="s">
        <v>18</v>
      </c>
      <c r="J512" s="12" t="s">
        <v>342</v>
      </c>
      <c r="K512" s="32">
        <v>44770.0</v>
      </c>
      <c r="L512" s="32">
        <v>44954.0</v>
      </c>
      <c r="M512" s="12" t="s">
        <v>276</v>
      </c>
      <c r="N512" s="12">
        <v>8104.0</v>
      </c>
    </row>
    <row r="513" ht="15.75" customHeight="1">
      <c r="A513" s="29">
        <v>44806.715497627316</v>
      </c>
      <c r="B513" s="12" t="s">
        <v>14</v>
      </c>
      <c r="C513" s="12">
        <v>472.0</v>
      </c>
      <c r="D513" s="30">
        <v>4280.0</v>
      </c>
      <c r="E513" s="12">
        <v>8.0</v>
      </c>
      <c r="F513" s="12"/>
      <c r="G513" s="12"/>
      <c r="H513" s="12" t="s">
        <v>354</v>
      </c>
      <c r="I513" s="12" t="s">
        <v>18</v>
      </c>
      <c r="J513" s="12" t="s">
        <v>16</v>
      </c>
      <c r="K513" s="32">
        <v>44784.0</v>
      </c>
      <c r="L513" s="32">
        <v>45148.0</v>
      </c>
      <c r="M513" s="12" t="s">
        <v>276</v>
      </c>
      <c r="N513" s="12">
        <v>8000.0</v>
      </c>
    </row>
    <row r="514" ht="15.75" customHeight="1">
      <c r="A514" s="29">
        <v>44806.805913923614</v>
      </c>
      <c r="B514" s="12" t="s">
        <v>186</v>
      </c>
      <c r="C514" s="12">
        <v>473.0</v>
      </c>
      <c r="D514" s="30">
        <v>4020.0</v>
      </c>
      <c r="E514" s="12">
        <v>14.0</v>
      </c>
      <c r="F514" s="12"/>
      <c r="G514" s="12"/>
      <c r="H514" s="12" t="s">
        <v>326</v>
      </c>
      <c r="I514" s="12" t="s">
        <v>31</v>
      </c>
      <c r="J514" s="12" t="s">
        <v>16</v>
      </c>
      <c r="K514" s="32">
        <v>44792.0</v>
      </c>
      <c r="L514" s="32">
        <v>44976.0</v>
      </c>
      <c r="M514" s="12" t="s">
        <v>280</v>
      </c>
      <c r="N514" s="12">
        <v>8092.0</v>
      </c>
    </row>
    <row r="515" ht="15.75" customHeight="1">
      <c r="A515" s="29">
        <v>44807.633241504634</v>
      </c>
      <c r="B515" s="12" t="s">
        <v>14</v>
      </c>
      <c r="C515" s="12">
        <v>474.0</v>
      </c>
      <c r="D515" s="30">
        <v>4290.0</v>
      </c>
      <c r="E515" s="12">
        <v>10.0</v>
      </c>
      <c r="F515" s="12"/>
      <c r="G515" s="12"/>
      <c r="H515" s="12" t="s">
        <v>355</v>
      </c>
      <c r="I515" s="12" t="s">
        <v>31</v>
      </c>
      <c r="J515" s="12" t="s">
        <v>342</v>
      </c>
      <c r="K515" s="32">
        <v>44516.0</v>
      </c>
      <c r="L515" s="32">
        <v>44880.0</v>
      </c>
      <c r="M515" s="12" t="s">
        <v>280</v>
      </c>
      <c r="N515" s="12">
        <v>8007.0</v>
      </c>
    </row>
    <row r="516" ht="15.75" customHeight="1">
      <c r="A516" s="29">
        <v>44807.710471805556</v>
      </c>
      <c r="B516" s="12" t="s">
        <v>172</v>
      </c>
      <c r="C516" s="12">
        <v>475.0</v>
      </c>
      <c r="D516" s="30">
        <v>2060.0</v>
      </c>
      <c r="E516" s="12">
        <v>10.0</v>
      </c>
      <c r="F516" s="12"/>
      <c r="G516" s="12"/>
      <c r="H516" s="12" t="s">
        <v>326</v>
      </c>
      <c r="I516" s="12" t="s">
        <v>31</v>
      </c>
      <c r="J516" s="12" t="s">
        <v>16</v>
      </c>
      <c r="K516" s="32">
        <v>44767.0</v>
      </c>
      <c r="L516" s="32">
        <v>44950.0</v>
      </c>
      <c r="M516" s="12" t="s">
        <v>280</v>
      </c>
      <c r="N516" s="12">
        <v>8064.0</v>
      </c>
    </row>
    <row r="517" ht="15.75" customHeight="1">
      <c r="A517" s="29">
        <v>44806.861791435185</v>
      </c>
      <c r="B517" s="12" t="s">
        <v>14</v>
      </c>
      <c r="C517" s="12">
        <v>476.0</v>
      </c>
      <c r="D517" s="30">
        <v>4300.0</v>
      </c>
      <c r="E517" s="12">
        <v>15.0</v>
      </c>
      <c r="F517" s="12"/>
      <c r="G517" s="12"/>
      <c r="H517" s="12" t="s">
        <v>356</v>
      </c>
      <c r="I517" s="12" t="s">
        <v>18</v>
      </c>
      <c r="J517" s="12" t="s">
        <v>16</v>
      </c>
      <c r="K517" s="32">
        <v>44348.0</v>
      </c>
      <c r="L517" s="32">
        <v>44712.0</v>
      </c>
      <c r="M517" s="12" t="s">
        <v>276</v>
      </c>
      <c r="N517" s="12">
        <v>8007.0</v>
      </c>
    </row>
    <row r="518" ht="15.75" customHeight="1">
      <c r="A518" s="29">
        <v>44809.32665861111</v>
      </c>
      <c r="B518" s="12" t="s">
        <v>14</v>
      </c>
      <c r="C518" s="12">
        <v>477.0</v>
      </c>
      <c r="D518" s="30">
        <v>4310.0</v>
      </c>
      <c r="E518" s="12">
        <v>10.0</v>
      </c>
      <c r="F518" s="12"/>
      <c r="G518" s="12"/>
      <c r="H518" s="12" t="s">
        <v>111</v>
      </c>
      <c r="I518" s="12" t="s">
        <v>18</v>
      </c>
      <c r="J518" s="12" t="s">
        <v>16</v>
      </c>
      <c r="K518" s="32">
        <v>44444.0</v>
      </c>
      <c r="L518" s="32">
        <v>44808.0</v>
      </c>
      <c r="M518" s="12" t="s">
        <v>276</v>
      </c>
      <c r="N518" s="12">
        <v>8000.0</v>
      </c>
    </row>
    <row r="519" ht="15.75" customHeight="1">
      <c r="A519" s="29">
        <v>44809.41994807871</v>
      </c>
      <c r="B519" s="12" t="s">
        <v>186</v>
      </c>
      <c r="C519" s="12">
        <v>478.0</v>
      </c>
      <c r="D519" s="30">
        <v>4320.0</v>
      </c>
      <c r="E519" s="12">
        <v>9.0</v>
      </c>
      <c r="F519" s="12"/>
      <c r="G519" s="12"/>
      <c r="H519" s="12" t="s">
        <v>357</v>
      </c>
      <c r="I519" s="12" t="s">
        <v>31</v>
      </c>
      <c r="J519" s="12" t="s">
        <v>16</v>
      </c>
      <c r="K519" s="32">
        <v>44622.0</v>
      </c>
      <c r="L519" s="32">
        <v>44805.0</v>
      </c>
      <c r="M519" s="12" t="s">
        <v>280</v>
      </c>
      <c r="N519" s="12">
        <v>8091.0</v>
      </c>
    </row>
    <row r="520" ht="15.75" customHeight="1">
      <c r="A520" s="29">
        <v>44809.5841024074</v>
      </c>
      <c r="B520" s="12" t="s">
        <v>14</v>
      </c>
      <c r="C520" s="12">
        <v>42.0</v>
      </c>
      <c r="D520" s="30">
        <v>380.0</v>
      </c>
      <c r="E520" s="12">
        <v>9.0</v>
      </c>
      <c r="F520" s="12"/>
      <c r="G520" s="12"/>
      <c r="H520" s="12" t="s">
        <v>358</v>
      </c>
      <c r="I520" s="12" t="s">
        <v>18</v>
      </c>
      <c r="J520" s="12" t="s">
        <v>16</v>
      </c>
      <c r="K520" s="32">
        <v>44642.0</v>
      </c>
      <c r="L520" s="32">
        <v>44818.0</v>
      </c>
      <c r="M520" s="12" t="s">
        <v>276</v>
      </c>
      <c r="N520" s="12">
        <v>8007.0</v>
      </c>
    </row>
    <row r="521" ht="15.75" customHeight="1">
      <c r="A521" s="29">
        <v>44809.59255945602</v>
      </c>
      <c r="B521" s="12" t="s">
        <v>14</v>
      </c>
      <c r="C521" s="12">
        <v>42.0</v>
      </c>
      <c r="D521" s="30">
        <v>380.0</v>
      </c>
      <c r="E521" s="12">
        <v>9.0</v>
      </c>
      <c r="F521" s="12"/>
      <c r="G521" s="12"/>
      <c r="H521" s="12" t="s">
        <v>358</v>
      </c>
      <c r="I521" s="12" t="s">
        <v>18</v>
      </c>
      <c r="J521" s="12" t="s">
        <v>342</v>
      </c>
      <c r="K521" s="32">
        <v>44819.0</v>
      </c>
      <c r="L521" s="32">
        <v>45000.0</v>
      </c>
      <c r="M521" s="12" t="s">
        <v>276</v>
      </c>
      <c r="N521" s="12">
        <v>8007.0</v>
      </c>
    </row>
    <row r="522" ht="15.75" customHeight="1">
      <c r="A522" s="29">
        <v>44809.70645831019</v>
      </c>
      <c r="B522" s="12" t="s">
        <v>14</v>
      </c>
      <c r="C522" s="12">
        <v>480.0</v>
      </c>
      <c r="D522" s="30">
        <v>950.0</v>
      </c>
      <c r="E522" s="12">
        <v>8.0</v>
      </c>
      <c r="F522" s="12"/>
      <c r="G522" s="12"/>
      <c r="H522" s="12" t="s">
        <v>359</v>
      </c>
      <c r="I522" s="12" t="s">
        <v>18</v>
      </c>
      <c r="J522" s="12" t="s">
        <v>16</v>
      </c>
      <c r="K522" s="32">
        <v>44627.0</v>
      </c>
      <c r="L522" s="32">
        <v>44768.0</v>
      </c>
      <c r="M522" s="12" t="s">
        <v>280</v>
      </c>
      <c r="N522" s="12">
        <v>8010.0</v>
      </c>
    </row>
    <row r="523" ht="15.75" customHeight="1">
      <c r="A523" s="29">
        <v>44809.79408233796</v>
      </c>
      <c r="B523" s="12" t="s">
        <v>14</v>
      </c>
      <c r="C523" s="12">
        <v>481.0</v>
      </c>
      <c r="D523" s="30">
        <v>4330.0</v>
      </c>
      <c r="E523" s="12">
        <v>10.0</v>
      </c>
      <c r="F523" s="12"/>
      <c r="G523" s="12"/>
      <c r="H523" s="12" t="s">
        <v>360</v>
      </c>
      <c r="I523" s="12" t="s">
        <v>18</v>
      </c>
      <c r="J523" s="12" t="s">
        <v>342</v>
      </c>
      <c r="K523" s="32">
        <v>44825.0</v>
      </c>
      <c r="L523" s="32">
        <v>45005.0</v>
      </c>
      <c r="M523" s="12" t="s">
        <v>276</v>
      </c>
      <c r="N523" s="12">
        <v>8104.0</v>
      </c>
    </row>
    <row r="524" ht="15.75" customHeight="1">
      <c r="A524" s="29">
        <v>44809.70645831019</v>
      </c>
      <c r="B524" s="12" t="s">
        <v>14</v>
      </c>
      <c r="C524" s="12">
        <v>480.0</v>
      </c>
      <c r="D524" s="30">
        <v>950.0</v>
      </c>
      <c r="E524" s="12">
        <v>8.0</v>
      </c>
      <c r="F524" s="12"/>
      <c r="G524" s="12"/>
      <c r="H524" s="12" t="s">
        <v>359</v>
      </c>
      <c r="I524" s="12" t="s">
        <v>18</v>
      </c>
      <c r="J524" s="12" t="s">
        <v>16</v>
      </c>
      <c r="K524" s="32">
        <v>44769.0</v>
      </c>
      <c r="L524" s="32">
        <v>44991.0</v>
      </c>
      <c r="M524" s="12" t="s">
        <v>280</v>
      </c>
      <c r="N524" s="12">
        <v>8010.0</v>
      </c>
    </row>
    <row r="525" ht="15.75" customHeight="1">
      <c r="A525" s="29">
        <v>44810.505529710645</v>
      </c>
      <c r="B525" s="12" t="s">
        <v>14</v>
      </c>
      <c r="C525" s="12">
        <v>482.0</v>
      </c>
      <c r="D525" s="30">
        <v>4340.0</v>
      </c>
      <c r="E525" s="12">
        <v>6.0</v>
      </c>
      <c r="F525" s="12"/>
      <c r="G525" s="12"/>
      <c r="H525" s="12" t="s">
        <v>71</v>
      </c>
      <c r="I525" s="12" t="s">
        <v>31</v>
      </c>
      <c r="J525" s="12" t="s">
        <v>342</v>
      </c>
      <c r="K525" s="32">
        <v>44809.0</v>
      </c>
      <c r="L525" s="32">
        <v>44833.0</v>
      </c>
      <c r="M525" s="12" t="s">
        <v>276</v>
      </c>
      <c r="N525" s="12">
        <v>8104.0</v>
      </c>
    </row>
    <row r="526" ht="15.75" customHeight="1">
      <c r="A526" s="29">
        <v>44810.60596515046</v>
      </c>
      <c r="B526" s="12" t="s">
        <v>14</v>
      </c>
      <c r="C526" s="12">
        <v>483.0</v>
      </c>
      <c r="D526" s="30">
        <v>4350.0</v>
      </c>
      <c r="E526" s="12">
        <v>10.0</v>
      </c>
      <c r="F526" s="12"/>
      <c r="G526" s="12"/>
      <c r="H526" s="12" t="s">
        <v>57</v>
      </c>
      <c r="I526" s="12" t="s">
        <v>18</v>
      </c>
      <c r="J526" s="12" t="s">
        <v>342</v>
      </c>
      <c r="K526" s="32">
        <v>44820.0</v>
      </c>
      <c r="L526" s="32">
        <v>44926.0</v>
      </c>
      <c r="M526" s="12" t="s">
        <v>276</v>
      </c>
      <c r="N526" s="12">
        <v>8000.0</v>
      </c>
    </row>
    <row r="527" ht="15.75" customHeight="1">
      <c r="A527" s="29">
        <v>44810.67359839121</v>
      </c>
      <c r="B527" s="12" t="s">
        <v>14</v>
      </c>
      <c r="C527" s="14">
        <v>484.0</v>
      </c>
      <c r="D527" s="30">
        <v>4360.0</v>
      </c>
      <c r="E527" s="12">
        <v>8.0</v>
      </c>
      <c r="F527" s="12"/>
      <c r="G527" s="12"/>
      <c r="H527" s="12" t="s">
        <v>361</v>
      </c>
      <c r="I527" s="12" t="s">
        <v>18</v>
      </c>
      <c r="J527" s="12" t="s">
        <v>342</v>
      </c>
      <c r="K527" s="32">
        <v>44816.0</v>
      </c>
      <c r="L527" s="32">
        <v>45180.0</v>
      </c>
      <c r="M527" s="12" t="s">
        <v>276</v>
      </c>
      <c r="N527" s="12">
        <v>8104.0</v>
      </c>
    </row>
    <row r="528" ht="15.75" customHeight="1">
      <c r="A528" s="29">
        <v>44811.42367074074</v>
      </c>
      <c r="B528" s="12" t="s">
        <v>150</v>
      </c>
      <c r="C528" s="12">
        <v>485.0</v>
      </c>
      <c r="D528" s="30">
        <v>1580.0</v>
      </c>
      <c r="E528" s="12">
        <v>8.0</v>
      </c>
      <c r="F528" s="12"/>
      <c r="G528" s="12"/>
      <c r="H528" s="12" t="s">
        <v>362</v>
      </c>
      <c r="I528" s="12" t="s">
        <v>18</v>
      </c>
      <c r="J528" s="12" t="s">
        <v>342</v>
      </c>
      <c r="K528" s="32">
        <v>44818.0</v>
      </c>
      <c r="L528" s="32">
        <v>44998.0</v>
      </c>
      <c r="M528" s="12" t="s">
        <v>276</v>
      </c>
      <c r="N528" s="12">
        <v>8059.0</v>
      </c>
    </row>
    <row r="529" ht="15.75" customHeight="1">
      <c r="A529" s="29">
        <v>44803.669246527774</v>
      </c>
      <c r="B529" s="12" t="s">
        <v>124</v>
      </c>
      <c r="C529" s="12">
        <v>486.0</v>
      </c>
      <c r="D529" s="30">
        <v>4370.0</v>
      </c>
      <c r="E529" s="12">
        <v>4.0</v>
      </c>
      <c r="F529" s="12"/>
      <c r="G529" s="12"/>
      <c r="H529" s="12" t="s">
        <v>363</v>
      </c>
      <c r="I529" s="12" t="s">
        <v>18</v>
      </c>
      <c r="J529" s="12" t="s">
        <v>342</v>
      </c>
      <c r="K529" s="32">
        <v>44783.0</v>
      </c>
      <c r="L529" s="32">
        <v>45147.0</v>
      </c>
      <c r="M529" s="12" t="s">
        <v>276</v>
      </c>
      <c r="N529" s="12">
        <v>8049.0</v>
      </c>
    </row>
    <row r="530" ht="15.75" customHeight="1">
      <c r="A530" s="29">
        <v>44813.389366284726</v>
      </c>
      <c r="B530" s="12" t="s">
        <v>254</v>
      </c>
      <c r="C530" s="12">
        <v>487.0</v>
      </c>
      <c r="D530" s="30">
        <v>3590.0</v>
      </c>
      <c r="E530" s="12">
        <v>8.0</v>
      </c>
      <c r="F530" s="12"/>
      <c r="G530" s="12"/>
      <c r="H530" s="12" t="s">
        <v>364</v>
      </c>
      <c r="I530" s="12" t="s">
        <v>31</v>
      </c>
      <c r="J530" s="12" t="s">
        <v>16</v>
      </c>
      <c r="K530" s="32">
        <v>44593.0</v>
      </c>
      <c r="L530" s="32">
        <v>44957.0</v>
      </c>
      <c r="M530" s="12" t="s">
        <v>276</v>
      </c>
      <c r="N530" s="12">
        <v>8069.0</v>
      </c>
    </row>
    <row r="531" ht="15.75" customHeight="1">
      <c r="A531" s="29">
        <v>44813.45083202547</v>
      </c>
      <c r="B531" s="12" t="s">
        <v>14</v>
      </c>
      <c r="C531" s="12">
        <v>488.0</v>
      </c>
      <c r="D531" s="30">
        <v>4380.0</v>
      </c>
      <c r="E531" s="12">
        <v>6.0</v>
      </c>
      <c r="F531" s="12"/>
      <c r="G531" s="12"/>
      <c r="H531" s="12" t="s">
        <v>365</v>
      </c>
      <c r="I531" s="12" t="s">
        <v>18</v>
      </c>
      <c r="J531" s="12" t="s">
        <v>342</v>
      </c>
      <c r="K531" s="32">
        <v>44816.0</v>
      </c>
      <c r="L531" s="32">
        <v>44996.0</v>
      </c>
      <c r="M531" s="12" t="s">
        <v>276</v>
      </c>
      <c r="N531" s="12">
        <v>8104.0</v>
      </c>
    </row>
    <row r="532" ht="15.75" customHeight="1">
      <c r="A532" s="29">
        <v>44813.67607420139</v>
      </c>
      <c r="B532" s="12" t="s">
        <v>14</v>
      </c>
      <c r="C532" s="12">
        <v>489.0</v>
      </c>
      <c r="D532" s="30">
        <v>4390.0</v>
      </c>
      <c r="E532" s="12">
        <v>7.0</v>
      </c>
      <c r="F532" s="12"/>
      <c r="G532" s="12"/>
      <c r="H532" s="12" t="s">
        <v>366</v>
      </c>
      <c r="I532" s="12" t="s">
        <v>18</v>
      </c>
      <c r="J532" s="12" t="s">
        <v>342</v>
      </c>
      <c r="K532" s="32">
        <v>44819.0</v>
      </c>
      <c r="L532" s="32">
        <v>44869.0</v>
      </c>
      <c r="M532" s="12" t="s">
        <v>276</v>
      </c>
      <c r="N532" s="12">
        <v>8006.0</v>
      </c>
    </row>
    <row r="533" ht="15.75" customHeight="1">
      <c r="A533" s="29">
        <v>44812.51459755787</v>
      </c>
      <c r="B533" s="12" t="s">
        <v>14</v>
      </c>
      <c r="C533" s="12">
        <v>490.0</v>
      </c>
      <c r="D533" s="30">
        <v>4400.0</v>
      </c>
      <c r="E533" s="12">
        <v>15.0</v>
      </c>
      <c r="F533" s="12"/>
      <c r="G533" s="12"/>
      <c r="H533" s="12" t="s">
        <v>367</v>
      </c>
      <c r="I533" s="12" t="s">
        <v>18</v>
      </c>
      <c r="J533" s="12" t="s">
        <v>16</v>
      </c>
      <c r="K533" s="32">
        <v>44795.0</v>
      </c>
      <c r="L533" s="32">
        <v>44978.0</v>
      </c>
      <c r="M533" s="12" t="s">
        <v>280</v>
      </c>
      <c r="N533" s="12">
        <v>8104.0</v>
      </c>
    </row>
    <row r="534" ht="15.75" customHeight="1">
      <c r="A534" s="29">
        <v>44816.36955059027</v>
      </c>
      <c r="B534" s="12" t="s">
        <v>254</v>
      </c>
      <c r="C534" s="12">
        <v>491.0</v>
      </c>
      <c r="D534" s="30">
        <v>3630.0</v>
      </c>
      <c r="E534" s="12">
        <v>8.0</v>
      </c>
      <c r="F534" s="12"/>
      <c r="G534" s="12"/>
      <c r="H534" s="12" t="s">
        <v>368</v>
      </c>
      <c r="I534" s="12" t="s">
        <v>18</v>
      </c>
      <c r="J534" s="12" t="s">
        <v>16</v>
      </c>
      <c r="K534" s="32">
        <v>44482.0</v>
      </c>
      <c r="L534" s="32">
        <v>45212.0</v>
      </c>
      <c r="M534" s="12" t="s">
        <v>276</v>
      </c>
      <c r="N534" s="12">
        <v>8093.0</v>
      </c>
    </row>
    <row r="535" ht="15.75" customHeight="1">
      <c r="A535" s="29">
        <v>44816.55078744213</v>
      </c>
      <c r="B535" s="12" t="s">
        <v>14</v>
      </c>
      <c r="C535" s="12">
        <v>492.0</v>
      </c>
      <c r="D535" s="12">
        <v>4410.0</v>
      </c>
      <c r="E535" s="12">
        <v>15.0</v>
      </c>
      <c r="F535" s="12"/>
      <c r="G535" s="12"/>
      <c r="H535" s="12" t="s">
        <v>57</v>
      </c>
      <c r="I535" s="12" t="s">
        <v>18</v>
      </c>
      <c r="J535" s="12" t="s">
        <v>16</v>
      </c>
      <c r="K535" s="32">
        <v>44816.0</v>
      </c>
      <c r="L535" s="32">
        <v>45000.0</v>
      </c>
      <c r="M535" s="12" t="s">
        <v>280</v>
      </c>
      <c r="N535" s="12">
        <v>8007.0</v>
      </c>
    </row>
    <row r="536" ht="15.75" customHeight="1">
      <c r="A536" s="29">
        <v>44817.46134548611</v>
      </c>
      <c r="B536" s="12" t="s">
        <v>14</v>
      </c>
      <c r="C536" s="12">
        <v>14.0</v>
      </c>
      <c r="D536" s="30">
        <v>110.0</v>
      </c>
      <c r="E536" s="12">
        <v>9.0</v>
      </c>
      <c r="F536" s="12"/>
      <c r="G536" s="12"/>
      <c r="H536" s="12" t="s">
        <v>33</v>
      </c>
      <c r="I536" s="12" t="s">
        <v>18</v>
      </c>
      <c r="J536" s="12" t="s">
        <v>342</v>
      </c>
      <c r="K536" s="32">
        <v>44256.0</v>
      </c>
      <c r="L536" s="32">
        <v>44985.0</v>
      </c>
      <c r="M536" s="12" t="s">
        <v>280</v>
      </c>
      <c r="N536" s="12">
        <v>8035.0</v>
      </c>
    </row>
    <row r="537" ht="15.75" customHeight="1">
      <c r="A537" s="29">
        <v>44817.48439300926</v>
      </c>
      <c r="B537" s="12" t="s">
        <v>14</v>
      </c>
      <c r="C537" s="12">
        <v>494.0</v>
      </c>
      <c r="D537" s="30">
        <v>4420.0</v>
      </c>
      <c r="E537" s="12">
        <v>10.0</v>
      </c>
      <c r="F537" s="12"/>
      <c r="G537" s="12"/>
      <c r="H537" s="12" t="s">
        <v>185</v>
      </c>
      <c r="I537" s="12" t="s">
        <v>18</v>
      </c>
      <c r="J537" s="12" t="s">
        <v>342</v>
      </c>
      <c r="K537" s="32">
        <v>44819.0</v>
      </c>
      <c r="L537" s="32">
        <v>45183.0</v>
      </c>
      <c r="M537" s="12" t="s">
        <v>276</v>
      </c>
      <c r="N537" s="12">
        <v>8104.0</v>
      </c>
    </row>
    <row r="538" ht="15.75" customHeight="1">
      <c r="A538" s="29">
        <v>44817.486220023144</v>
      </c>
      <c r="B538" s="12" t="s">
        <v>14</v>
      </c>
      <c r="C538" s="12">
        <v>495.0</v>
      </c>
      <c r="D538" s="30">
        <v>4430.0</v>
      </c>
      <c r="E538" s="12">
        <v>10.0</v>
      </c>
      <c r="F538" s="12"/>
      <c r="G538" s="12"/>
      <c r="H538" s="12" t="s">
        <v>185</v>
      </c>
      <c r="I538" s="12" t="s">
        <v>18</v>
      </c>
      <c r="J538" s="12" t="s">
        <v>342</v>
      </c>
      <c r="K538" s="32">
        <v>44819.0</v>
      </c>
      <c r="L538" s="32">
        <v>45183.0</v>
      </c>
      <c r="M538" s="12" t="s">
        <v>276</v>
      </c>
      <c r="N538" s="12">
        <v>8004.0</v>
      </c>
    </row>
    <row r="539" ht="15.0" customHeight="1">
      <c r="A539" s="29">
        <v>44817.62463506944</v>
      </c>
      <c r="B539" s="12" t="s">
        <v>194</v>
      </c>
      <c r="C539" s="12">
        <v>496.0</v>
      </c>
      <c r="D539" s="30">
        <v>4440.0</v>
      </c>
      <c r="E539" s="12">
        <v>5.0</v>
      </c>
      <c r="F539" s="12"/>
      <c r="G539" s="12"/>
      <c r="H539" s="12" t="s">
        <v>369</v>
      </c>
      <c r="I539" s="12" t="s">
        <v>31</v>
      </c>
      <c r="J539" s="12" t="s">
        <v>342</v>
      </c>
      <c r="K539" s="32">
        <v>44818.0</v>
      </c>
      <c r="L539" s="32">
        <v>44998.0</v>
      </c>
      <c r="M539" s="12" t="s">
        <v>280</v>
      </c>
      <c r="N539" s="12">
        <v>8104.0</v>
      </c>
    </row>
    <row r="540" ht="15.75" customHeight="1">
      <c r="A540" s="29">
        <v>44817.6626819213</v>
      </c>
      <c r="B540" s="12" t="s">
        <v>14</v>
      </c>
      <c r="C540" s="12">
        <v>497.0</v>
      </c>
      <c r="D540" s="30">
        <v>4450.0</v>
      </c>
      <c r="E540" s="12">
        <v>4.0</v>
      </c>
      <c r="F540" s="12"/>
      <c r="G540" s="12"/>
      <c r="H540" s="12" t="s">
        <v>370</v>
      </c>
      <c r="I540" s="12" t="s">
        <v>18</v>
      </c>
      <c r="J540" s="12" t="s">
        <v>342</v>
      </c>
      <c r="K540" s="32">
        <v>44809.0</v>
      </c>
      <c r="L540" s="32">
        <v>44626.0</v>
      </c>
      <c r="M540" s="12" t="s">
        <v>276</v>
      </c>
      <c r="N540" s="12">
        <v>8056.0</v>
      </c>
    </row>
    <row r="541" ht="15.75" customHeight="1">
      <c r="A541" s="29">
        <v>44817.972042719906</v>
      </c>
      <c r="B541" s="12" t="s">
        <v>186</v>
      </c>
      <c r="C541" s="12">
        <v>498.0</v>
      </c>
      <c r="D541" s="30">
        <v>4460.0</v>
      </c>
      <c r="E541" s="12">
        <v>8.0</v>
      </c>
      <c r="F541" s="12"/>
      <c r="G541" s="12"/>
      <c r="H541" s="12" t="s">
        <v>371</v>
      </c>
      <c r="I541" s="12" t="s">
        <v>18</v>
      </c>
      <c r="J541" s="12" t="s">
        <v>16</v>
      </c>
      <c r="K541" s="32">
        <v>44802.0</v>
      </c>
      <c r="L541" s="32">
        <v>44950.0</v>
      </c>
      <c r="M541" s="12" t="s">
        <v>276</v>
      </c>
      <c r="N541" s="12">
        <v>8088.0</v>
      </c>
    </row>
    <row r="542" ht="15.75" customHeight="1">
      <c r="A542" s="29">
        <v>44818.60295201388</v>
      </c>
      <c r="B542" s="12" t="s">
        <v>14</v>
      </c>
      <c r="C542" s="12">
        <v>499.0</v>
      </c>
      <c r="D542" s="30">
        <v>4470.0</v>
      </c>
      <c r="E542" s="12">
        <v>10.0</v>
      </c>
      <c r="F542" s="12"/>
      <c r="G542" s="12"/>
      <c r="H542" s="12" t="s">
        <v>372</v>
      </c>
      <c r="I542" s="12" t="s">
        <v>18</v>
      </c>
      <c r="J542" s="12" t="s">
        <v>16</v>
      </c>
      <c r="K542" s="32">
        <v>44473.0</v>
      </c>
      <c r="L542" s="32">
        <v>44723.0</v>
      </c>
      <c r="M542" s="12" t="s">
        <v>276</v>
      </c>
      <c r="N542" s="12">
        <v>8017.0</v>
      </c>
    </row>
    <row r="543" ht="15.75" customHeight="1">
      <c r="A543" s="29">
        <v>44818.41006363426</v>
      </c>
      <c r="B543" s="12" t="s">
        <v>194</v>
      </c>
      <c r="C543" s="12">
        <v>500.0</v>
      </c>
      <c r="D543" s="30">
        <v>4480.0</v>
      </c>
      <c r="E543" s="12">
        <v>6.0</v>
      </c>
      <c r="F543" s="12"/>
      <c r="G543" s="12"/>
      <c r="H543" s="12" t="s">
        <v>373</v>
      </c>
      <c r="I543" s="12" t="s">
        <v>31</v>
      </c>
      <c r="J543" s="12" t="s">
        <v>342</v>
      </c>
      <c r="K543" s="32">
        <v>44805.0</v>
      </c>
      <c r="L543" s="32">
        <v>44985.0</v>
      </c>
      <c r="M543" s="12" t="s">
        <v>280</v>
      </c>
      <c r="N543" s="12">
        <v>8077.0</v>
      </c>
    </row>
    <row r="544" ht="15.75" customHeight="1">
      <c r="A544" s="29">
        <v>44818.3320908912</v>
      </c>
      <c r="B544" s="12" t="s">
        <v>124</v>
      </c>
      <c r="C544" s="12">
        <v>501.0</v>
      </c>
      <c r="D544" s="30">
        <v>4490.0</v>
      </c>
      <c r="E544" s="12">
        <v>7.0</v>
      </c>
      <c r="F544" s="12"/>
      <c r="G544" s="12"/>
      <c r="H544" s="12" t="s">
        <v>374</v>
      </c>
      <c r="I544" s="12" t="s">
        <v>18</v>
      </c>
      <c r="J544" s="12" t="s">
        <v>16</v>
      </c>
      <c r="K544" s="32">
        <v>44564.0</v>
      </c>
      <c r="L544" s="32">
        <v>44570.0</v>
      </c>
      <c r="M544" s="12" t="s">
        <v>276</v>
      </c>
      <c r="N544" s="12">
        <v>8051.0</v>
      </c>
    </row>
    <row r="545" ht="15.75" customHeight="1">
      <c r="A545" s="29">
        <v>44801.67880555555</v>
      </c>
      <c r="B545" s="12" t="s">
        <v>14</v>
      </c>
      <c r="C545" s="12">
        <v>457.0</v>
      </c>
      <c r="D545" s="30">
        <v>660.0</v>
      </c>
      <c r="E545" s="12">
        <v>8.0</v>
      </c>
      <c r="F545" s="12"/>
      <c r="G545" s="12"/>
      <c r="H545" s="12" t="s">
        <v>341</v>
      </c>
      <c r="I545" s="12" t="s">
        <v>31</v>
      </c>
      <c r="J545" s="12" t="s">
        <v>16</v>
      </c>
      <c r="K545" s="32">
        <v>44784.0</v>
      </c>
      <c r="L545" s="32">
        <v>44994.0</v>
      </c>
      <c r="M545" s="12" t="s">
        <v>280</v>
      </c>
      <c r="N545" s="12">
        <v>8007.0</v>
      </c>
    </row>
    <row r="546" ht="15.75" customHeight="1">
      <c r="A546" s="29">
        <v>44819.43479017361</v>
      </c>
      <c r="B546" s="12" t="s">
        <v>194</v>
      </c>
      <c r="C546" s="12">
        <v>298.0</v>
      </c>
      <c r="D546" s="30">
        <v>2790.0</v>
      </c>
      <c r="E546" s="12">
        <v>7.0</v>
      </c>
      <c r="F546" s="12"/>
      <c r="G546" s="12"/>
      <c r="H546" s="12" t="s">
        <v>240</v>
      </c>
      <c r="I546" s="12" t="s">
        <v>18</v>
      </c>
      <c r="J546" s="12" t="s">
        <v>342</v>
      </c>
      <c r="K546" s="32">
        <v>44823.0</v>
      </c>
      <c r="L546" s="32">
        <v>45554.0</v>
      </c>
      <c r="M546" s="12" t="s">
        <v>276</v>
      </c>
      <c r="N546" s="12">
        <v>8069.0</v>
      </c>
    </row>
    <row r="547" ht="15.75" customHeight="1">
      <c r="A547" s="29">
        <v>44815.86766765046</v>
      </c>
      <c r="B547" s="12" t="s">
        <v>194</v>
      </c>
      <c r="C547" s="12">
        <v>503.0</v>
      </c>
      <c r="D547" s="30">
        <v>4500.0</v>
      </c>
      <c r="E547" s="12">
        <v>11.0</v>
      </c>
      <c r="F547" s="12"/>
      <c r="G547" s="12"/>
      <c r="H547" s="12" t="s">
        <v>375</v>
      </c>
      <c r="I547" s="12" t="s">
        <v>18</v>
      </c>
      <c r="J547" s="12" t="s">
        <v>16</v>
      </c>
      <c r="K547" s="32">
        <v>44810.0</v>
      </c>
      <c r="L547" s="32">
        <v>44991.0</v>
      </c>
      <c r="M547" s="12" t="s">
        <v>276</v>
      </c>
      <c r="N547" s="12">
        <v>8081.0</v>
      </c>
    </row>
    <row r="548" ht="15.75" customHeight="1">
      <c r="A548" s="29">
        <v>44819.91243677083</v>
      </c>
      <c r="B548" s="12" t="s">
        <v>14</v>
      </c>
      <c r="C548" s="12">
        <v>504.0</v>
      </c>
      <c r="D548" s="30">
        <v>4510.0</v>
      </c>
      <c r="E548" s="12">
        <v>7.0</v>
      </c>
      <c r="F548" s="12"/>
      <c r="G548" s="12"/>
      <c r="H548" s="12" t="s">
        <v>376</v>
      </c>
      <c r="I548" s="12" t="s">
        <v>18</v>
      </c>
      <c r="J548" s="12" t="s">
        <v>342</v>
      </c>
      <c r="K548" s="32">
        <v>44809.0</v>
      </c>
      <c r="L548" s="32">
        <v>44989.0</v>
      </c>
      <c r="M548" s="12" t="s">
        <v>276</v>
      </c>
      <c r="N548" s="12">
        <v>8022.0</v>
      </c>
    </row>
    <row r="549" ht="15.75" customHeight="1">
      <c r="A549" s="29">
        <v>44820.349868634265</v>
      </c>
      <c r="B549" s="12" t="s">
        <v>14</v>
      </c>
      <c r="C549" s="12">
        <v>49.0</v>
      </c>
      <c r="D549" s="30">
        <v>440.0</v>
      </c>
      <c r="E549" s="12">
        <v>8.0</v>
      </c>
      <c r="F549" s="12"/>
      <c r="G549" s="12"/>
      <c r="H549" s="12" t="s">
        <v>278</v>
      </c>
      <c r="I549" s="12" t="s">
        <v>31</v>
      </c>
      <c r="J549" s="12" t="s">
        <v>16</v>
      </c>
      <c r="K549" s="32">
        <v>44777.0</v>
      </c>
      <c r="L549" s="32">
        <v>44958.0</v>
      </c>
      <c r="M549" s="12" t="s">
        <v>276</v>
      </c>
      <c r="N549" s="12">
        <v>8010.0</v>
      </c>
    </row>
    <row r="550" ht="15.75" customHeight="1">
      <c r="A550" s="29">
        <v>44821.46270415509</v>
      </c>
      <c r="B550" s="12" t="s">
        <v>186</v>
      </c>
      <c r="C550" s="12">
        <v>505.0</v>
      </c>
      <c r="D550" s="30">
        <v>4520.0</v>
      </c>
      <c r="E550" s="12">
        <v>12.0</v>
      </c>
      <c r="F550" s="12"/>
      <c r="G550" s="12"/>
      <c r="H550" s="12" t="s">
        <v>377</v>
      </c>
      <c r="I550" s="12" t="s">
        <v>18</v>
      </c>
      <c r="J550" s="12" t="s">
        <v>16</v>
      </c>
      <c r="K550" s="32">
        <v>44526.0</v>
      </c>
      <c r="L550" s="32">
        <v>44890.0</v>
      </c>
      <c r="M550" s="12" t="s">
        <v>276</v>
      </c>
      <c r="N550" s="12">
        <v>8089.0</v>
      </c>
    </row>
    <row r="551" ht="15.75" customHeight="1">
      <c r="A551" s="29">
        <v>44822.49660614583</v>
      </c>
      <c r="B551" s="12" t="s">
        <v>194</v>
      </c>
      <c r="C551" s="12">
        <v>261.0</v>
      </c>
      <c r="D551" s="30">
        <v>2430.0</v>
      </c>
      <c r="E551" s="12">
        <v>8.0</v>
      </c>
      <c r="F551" s="12"/>
      <c r="G551" s="12"/>
      <c r="H551" s="12" t="s">
        <v>378</v>
      </c>
      <c r="I551" s="12" t="s">
        <v>31</v>
      </c>
      <c r="J551" s="12" t="s">
        <v>16</v>
      </c>
      <c r="K551" s="32">
        <v>44670.0</v>
      </c>
      <c r="L551" s="32">
        <v>44865.0</v>
      </c>
      <c r="M551" s="12" t="s">
        <v>280</v>
      </c>
      <c r="N551" s="12">
        <v>8078.0</v>
      </c>
    </row>
    <row r="552" ht="15.75" customHeight="1">
      <c r="A552" s="29">
        <v>44818.90100331018</v>
      </c>
      <c r="B552" s="12" t="s">
        <v>14</v>
      </c>
      <c r="C552" s="12">
        <v>86.0</v>
      </c>
      <c r="D552" s="30">
        <v>800.0</v>
      </c>
      <c r="E552" s="12">
        <v>5.0</v>
      </c>
      <c r="F552" s="37"/>
      <c r="G552" s="12"/>
      <c r="H552" s="12" t="s">
        <v>379</v>
      </c>
      <c r="I552" s="12" t="s">
        <v>18</v>
      </c>
      <c r="J552" s="12" t="s">
        <v>342</v>
      </c>
      <c r="K552" s="32">
        <v>44795.0</v>
      </c>
      <c r="L552" s="32">
        <v>44974.0</v>
      </c>
      <c r="M552" s="12" t="s">
        <v>276</v>
      </c>
      <c r="N552" s="12">
        <v>8039.0</v>
      </c>
    </row>
    <row r="553" ht="15.75" customHeight="1">
      <c r="A553" s="29">
        <v>44824.635696666664</v>
      </c>
      <c r="B553" s="12" t="s">
        <v>172</v>
      </c>
      <c r="C553" s="12">
        <v>508.0</v>
      </c>
      <c r="D553" s="30">
        <v>4530.0</v>
      </c>
      <c r="E553" s="12">
        <v>7.0</v>
      </c>
      <c r="F553" s="12"/>
      <c r="G553" s="12"/>
      <c r="H553" s="12" t="s">
        <v>380</v>
      </c>
      <c r="I553" s="12" t="s">
        <v>18</v>
      </c>
      <c r="J553" s="12" t="s">
        <v>342</v>
      </c>
      <c r="K553" s="32">
        <v>44845.0</v>
      </c>
      <c r="L553" s="32">
        <v>45209.0</v>
      </c>
      <c r="M553" s="12" t="s">
        <v>276</v>
      </c>
      <c r="N553" s="12">
        <v>8079.0</v>
      </c>
    </row>
    <row r="554" ht="15.75" customHeight="1">
      <c r="A554" s="29">
        <v>44824.70027568287</v>
      </c>
      <c r="B554" s="12" t="s">
        <v>14</v>
      </c>
      <c r="C554" s="12">
        <v>67.0</v>
      </c>
      <c r="D554" s="30">
        <v>620.0</v>
      </c>
      <c r="E554" s="12">
        <v>12.0</v>
      </c>
      <c r="F554" s="12"/>
      <c r="G554" s="12"/>
      <c r="H554" s="12" t="s">
        <v>381</v>
      </c>
      <c r="I554" s="12" t="s">
        <v>18</v>
      </c>
      <c r="J554" s="12" t="s">
        <v>342</v>
      </c>
      <c r="K554" s="32">
        <v>44819.0</v>
      </c>
      <c r="L554" s="32">
        <v>44926.0</v>
      </c>
      <c r="M554" s="12" t="s">
        <v>276</v>
      </c>
      <c r="N554" s="12">
        <v>8006.0</v>
      </c>
    </row>
    <row r="555" ht="15.75" customHeight="1">
      <c r="A555" s="29">
        <v>44824.91170023148</v>
      </c>
      <c r="B555" s="12" t="s">
        <v>150</v>
      </c>
      <c r="C555" s="12">
        <v>189.0</v>
      </c>
      <c r="D555" s="30">
        <v>1770.0</v>
      </c>
      <c r="E555" s="12">
        <v>8.0</v>
      </c>
      <c r="F555" s="12"/>
      <c r="G555" s="12"/>
      <c r="H555" s="12" t="s">
        <v>308</v>
      </c>
      <c r="I555" s="12" t="s">
        <v>18</v>
      </c>
      <c r="J555" s="12" t="s">
        <v>16</v>
      </c>
      <c r="K555" s="32">
        <v>44550.0</v>
      </c>
      <c r="L555" s="32">
        <v>44914.0</v>
      </c>
      <c r="M555" s="12" t="s">
        <v>276</v>
      </c>
      <c r="N555" s="12">
        <v>8060.0</v>
      </c>
    </row>
    <row r="556" ht="15.75" customHeight="1">
      <c r="A556" s="29">
        <v>44825.589514618056</v>
      </c>
      <c r="B556" s="12" t="s">
        <v>14</v>
      </c>
      <c r="C556" s="12">
        <v>511.0</v>
      </c>
      <c r="D556" s="30">
        <v>4540.0</v>
      </c>
      <c r="E556" s="12">
        <v>14.0</v>
      </c>
      <c r="F556" s="12"/>
      <c r="G556" s="12"/>
      <c r="H556" s="12" t="s">
        <v>382</v>
      </c>
      <c r="I556" s="12" t="s">
        <v>18</v>
      </c>
      <c r="J556" s="12" t="s">
        <v>16</v>
      </c>
      <c r="K556" s="32">
        <v>44837.0</v>
      </c>
      <c r="L556" s="32">
        <v>45202.0</v>
      </c>
      <c r="M556" s="12" t="s">
        <v>276</v>
      </c>
      <c r="N556" s="12">
        <v>8104.0</v>
      </c>
    </row>
    <row r="557" ht="15.75" customHeight="1">
      <c r="A557" s="29">
        <v>44825.5320974537</v>
      </c>
      <c r="B557" s="12" t="s">
        <v>186</v>
      </c>
      <c r="C557" s="12">
        <v>320.0</v>
      </c>
      <c r="D557" s="30">
        <v>2990.0</v>
      </c>
      <c r="E557" s="12">
        <v>9.0</v>
      </c>
      <c r="F557" s="12"/>
      <c r="G557" s="12"/>
      <c r="H557" s="12" t="s">
        <v>383</v>
      </c>
      <c r="I557" s="12" t="s">
        <v>18</v>
      </c>
      <c r="J557" s="12" t="s">
        <v>342</v>
      </c>
      <c r="K557" s="32">
        <v>44774.0</v>
      </c>
      <c r="L557" s="32">
        <v>45138.0</v>
      </c>
      <c r="M557" s="12" t="s">
        <v>276</v>
      </c>
      <c r="N557" s="12">
        <v>8088.0</v>
      </c>
    </row>
    <row r="558" ht="15.75" customHeight="1">
      <c r="A558" s="29">
        <v>44825.713583680554</v>
      </c>
      <c r="B558" s="12" t="s">
        <v>14</v>
      </c>
      <c r="C558" s="12">
        <v>512.0</v>
      </c>
      <c r="D558" s="30">
        <v>4550.0</v>
      </c>
      <c r="E558" s="12">
        <v>14.0</v>
      </c>
      <c r="F558" s="12"/>
      <c r="G558" s="12"/>
      <c r="H558" s="12" t="s">
        <v>384</v>
      </c>
      <c r="I558" s="12" t="s">
        <v>18</v>
      </c>
      <c r="J558" s="12" t="s">
        <v>342</v>
      </c>
      <c r="K558" s="32">
        <v>44794.0</v>
      </c>
      <c r="L558" s="32">
        <v>44817.0</v>
      </c>
      <c r="M558" s="12" t="s">
        <v>276</v>
      </c>
      <c r="N558" s="12">
        <v>8034.0</v>
      </c>
    </row>
    <row r="559" ht="15.75" customHeight="1">
      <c r="A559" s="29">
        <v>44825.73935041667</v>
      </c>
      <c r="B559" s="12" t="s">
        <v>14</v>
      </c>
      <c r="C559" s="12">
        <v>513.0</v>
      </c>
      <c r="D559" s="30">
        <v>4560.0</v>
      </c>
      <c r="E559" s="12">
        <v>5.0</v>
      </c>
      <c r="F559" s="12"/>
      <c r="G559" s="12"/>
      <c r="H559" s="12" t="s">
        <v>385</v>
      </c>
      <c r="I559" s="12" t="s">
        <v>31</v>
      </c>
      <c r="J559" s="12" t="s">
        <v>342</v>
      </c>
      <c r="K559" s="32">
        <v>44652.0</v>
      </c>
      <c r="L559" s="32">
        <v>44834.0</v>
      </c>
      <c r="M559" s="12" t="s">
        <v>280</v>
      </c>
      <c r="N559" s="12">
        <v>8034.0</v>
      </c>
    </row>
    <row r="560" ht="15.75" customHeight="1">
      <c r="A560" s="29">
        <v>44825.81957787037</v>
      </c>
      <c r="B560" s="12" t="s">
        <v>14</v>
      </c>
      <c r="C560" s="12">
        <v>514.0</v>
      </c>
      <c r="D560" s="30">
        <v>4570.0</v>
      </c>
      <c r="E560" s="12">
        <v>10.0</v>
      </c>
      <c r="F560" s="12"/>
      <c r="G560" s="12"/>
      <c r="H560" s="12" t="s">
        <v>386</v>
      </c>
      <c r="I560" s="12" t="s">
        <v>18</v>
      </c>
      <c r="J560" s="12" t="s">
        <v>16</v>
      </c>
      <c r="K560" s="32">
        <v>44781.0</v>
      </c>
      <c r="L560" s="32">
        <v>45323.0</v>
      </c>
      <c r="M560" s="12" t="s">
        <v>276</v>
      </c>
      <c r="N560" s="12">
        <v>8020.0</v>
      </c>
    </row>
    <row r="561" ht="15.75" customHeight="1">
      <c r="A561" s="29">
        <v>44826.3212959838</v>
      </c>
      <c r="B561" s="12" t="s">
        <v>14</v>
      </c>
      <c r="C561" s="12">
        <v>515.0</v>
      </c>
      <c r="D561" s="30">
        <v>500.0</v>
      </c>
      <c r="E561" s="12">
        <v>6.0</v>
      </c>
      <c r="F561" s="12"/>
      <c r="G561" s="12"/>
      <c r="H561" s="12" t="s">
        <v>387</v>
      </c>
      <c r="I561" s="12" t="s">
        <v>31</v>
      </c>
      <c r="J561" s="12" t="s">
        <v>342</v>
      </c>
      <c r="K561" s="32">
        <v>44830.0</v>
      </c>
      <c r="L561" s="32">
        <v>45010.0</v>
      </c>
      <c r="M561" s="12" t="s">
        <v>276</v>
      </c>
      <c r="N561" s="12">
        <v>8003.0</v>
      </c>
    </row>
    <row r="562" ht="15.75" customHeight="1">
      <c r="A562" s="29">
        <v>44826.52719216435</v>
      </c>
      <c r="B562" s="12" t="s">
        <v>14</v>
      </c>
      <c r="C562" s="12">
        <v>516.0</v>
      </c>
      <c r="D562" s="30">
        <v>4580.0</v>
      </c>
      <c r="E562" s="12">
        <v>3.0</v>
      </c>
      <c r="F562" s="12"/>
      <c r="G562" s="12"/>
      <c r="H562" s="12" t="s">
        <v>388</v>
      </c>
      <c r="I562" s="12" t="s">
        <v>31</v>
      </c>
      <c r="J562" s="12" t="s">
        <v>342</v>
      </c>
      <c r="K562" s="32">
        <v>44818.0</v>
      </c>
      <c r="L562" s="32">
        <v>45182.0</v>
      </c>
      <c r="M562" s="12" t="s">
        <v>280</v>
      </c>
      <c r="N562" s="12">
        <v>8002.0</v>
      </c>
    </row>
    <row r="563" ht="15.75" customHeight="1">
      <c r="A563" s="29">
        <v>44825.713583680554</v>
      </c>
      <c r="B563" s="12" t="s">
        <v>14</v>
      </c>
      <c r="C563" s="12">
        <v>512.0</v>
      </c>
      <c r="D563" s="30">
        <v>4550.0</v>
      </c>
      <c r="E563" s="12">
        <v>14.0</v>
      </c>
      <c r="F563" s="12"/>
      <c r="G563" s="12"/>
      <c r="H563" s="12" t="s">
        <v>384</v>
      </c>
      <c r="I563" s="12" t="s">
        <v>18</v>
      </c>
      <c r="J563" s="12" t="s">
        <v>342</v>
      </c>
      <c r="K563" s="32">
        <v>44818.0</v>
      </c>
      <c r="L563" s="32">
        <v>44977.0</v>
      </c>
      <c r="M563" s="12" t="s">
        <v>276</v>
      </c>
      <c r="N563" s="12">
        <v>8034.0</v>
      </c>
    </row>
    <row r="564" ht="15.75" customHeight="1">
      <c r="A564" s="29">
        <v>44826.61345445602</v>
      </c>
      <c r="B564" s="12" t="s">
        <v>150</v>
      </c>
      <c r="C564" s="12">
        <v>517.0</v>
      </c>
      <c r="D564" s="30">
        <v>4590.0</v>
      </c>
      <c r="E564" s="12">
        <v>12.0</v>
      </c>
      <c r="F564" s="12"/>
      <c r="G564" s="12"/>
      <c r="H564" s="12" t="s">
        <v>389</v>
      </c>
      <c r="I564" s="12" t="s">
        <v>18</v>
      </c>
      <c r="J564" s="12" t="s">
        <v>342</v>
      </c>
      <c r="K564" s="32">
        <v>44831.0</v>
      </c>
      <c r="L564" s="32">
        <v>45195.0</v>
      </c>
      <c r="M564" s="12" t="s">
        <v>276</v>
      </c>
      <c r="N564" s="12">
        <v>8062.0</v>
      </c>
    </row>
    <row r="565" ht="15.75" customHeight="1">
      <c r="A565" s="29">
        <v>44827.4564075</v>
      </c>
      <c r="B565" s="12" t="s">
        <v>186</v>
      </c>
      <c r="C565" s="12">
        <v>518.0</v>
      </c>
      <c r="D565" s="30">
        <v>4600.0</v>
      </c>
      <c r="E565" s="12">
        <v>8.0</v>
      </c>
      <c r="F565" s="12"/>
      <c r="G565" s="12"/>
      <c r="H565" s="12" t="s">
        <v>390</v>
      </c>
      <c r="I565" s="12" t="s">
        <v>18</v>
      </c>
      <c r="J565" s="12" t="s">
        <v>342</v>
      </c>
      <c r="K565" s="32">
        <v>44839.0</v>
      </c>
      <c r="L565" s="32">
        <v>45204.0</v>
      </c>
      <c r="M565" s="12">
        <v>30.0</v>
      </c>
      <c r="N565" s="12">
        <v>8095.0</v>
      </c>
    </row>
    <row r="566" ht="15.75" customHeight="1">
      <c r="A566" s="29">
        <v>44827.62849344907</v>
      </c>
      <c r="B566" s="12" t="s">
        <v>194</v>
      </c>
      <c r="C566" s="12">
        <v>519.0</v>
      </c>
      <c r="D566" s="30">
        <v>4610.0</v>
      </c>
      <c r="E566" s="12">
        <v>3.0</v>
      </c>
      <c r="F566" s="12"/>
      <c r="G566" s="12"/>
      <c r="H566" s="12" t="s">
        <v>312</v>
      </c>
      <c r="I566" s="12" t="s">
        <v>18</v>
      </c>
      <c r="J566" s="12" t="s">
        <v>342</v>
      </c>
      <c r="K566" s="32">
        <v>44847.0</v>
      </c>
      <c r="L566" s="32">
        <v>45056.0</v>
      </c>
      <c r="M566" s="12">
        <v>20.0</v>
      </c>
      <c r="N566" s="12">
        <v>8085.0</v>
      </c>
    </row>
    <row r="567" ht="15.75" customHeight="1">
      <c r="A567" s="29">
        <v>44827.680562800924</v>
      </c>
      <c r="B567" s="12" t="s">
        <v>14</v>
      </c>
      <c r="C567" s="12">
        <v>520.0</v>
      </c>
      <c r="D567" s="30">
        <v>4620.0</v>
      </c>
      <c r="E567" s="12">
        <v>9.0</v>
      </c>
      <c r="F567" s="12"/>
      <c r="G567" s="12"/>
      <c r="H567" s="12" t="s">
        <v>391</v>
      </c>
      <c r="I567" s="12" t="s">
        <v>18</v>
      </c>
      <c r="J567" s="12" t="s">
        <v>342</v>
      </c>
      <c r="K567" s="32">
        <v>44461.0</v>
      </c>
      <c r="L567" s="32">
        <v>45007.0</v>
      </c>
      <c r="M567" s="12">
        <v>30.0</v>
      </c>
      <c r="N567" s="12">
        <v>8018.0</v>
      </c>
    </row>
    <row r="568" ht="15.75" customHeight="1">
      <c r="A568" s="29">
        <v>44827.690677997685</v>
      </c>
      <c r="B568" s="12" t="s">
        <v>14</v>
      </c>
      <c r="C568" s="12">
        <v>521.0</v>
      </c>
      <c r="D568" s="30">
        <v>4630.0</v>
      </c>
      <c r="E568" s="12">
        <v>15.0</v>
      </c>
      <c r="F568" s="12"/>
      <c r="G568" s="12"/>
      <c r="H568" s="12" t="s">
        <v>392</v>
      </c>
      <c r="I568" s="12" t="s">
        <v>18</v>
      </c>
      <c r="J568" s="12" t="s">
        <v>342</v>
      </c>
      <c r="K568" s="32">
        <v>44879.0</v>
      </c>
      <c r="L568" s="32">
        <v>45245.0</v>
      </c>
      <c r="M568" s="12">
        <v>30.0</v>
      </c>
      <c r="N568" s="12">
        <v>8017.0</v>
      </c>
    </row>
    <row r="569" ht="15.75" customHeight="1">
      <c r="A569" s="29">
        <v>44829.03190341435</v>
      </c>
      <c r="B569" s="12" t="s">
        <v>172</v>
      </c>
      <c r="C569" s="12">
        <v>217.0</v>
      </c>
      <c r="D569" s="30">
        <v>2020.0</v>
      </c>
      <c r="E569" s="12">
        <v>8.0</v>
      </c>
      <c r="F569" s="12"/>
      <c r="G569" s="12"/>
      <c r="H569" s="12" t="s">
        <v>393</v>
      </c>
      <c r="I569" s="12" t="s">
        <v>18</v>
      </c>
      <c r="J569" s="12" t="s">
        <v>16</v>
      </c>
      <c r="K569" s="32">
        <v>44501.0</v>
      </c>
      <c r="L569" s="32">
        <v>44713.0</v>
      </c>
      <c r="M569" s="12">
        <v>30.0</v>
      </c>
      <c r="N569" s="12">
        <v>8061.0</v>
      </c>
    </row>
    <row r="570" ht="15.75" customHeight="1">
      <c r="A570" s="29">
        <v>44829.05244240741</v>
      </c>
      <c r="B570" s="12" t="s">
        <v>172</v>
      </c>
      <c r="C570" s="12">
        <v>523.0</v>
      </c>
      <c r="D570" s="30">
        <v>4640.0</v>
      </c>
      <c r="E570" s="12">
        <v>10.0</v>
      </c>
      <c r="F570" s="12"/>
      <c r="G570" s="12"/>
      <c r="H570" s="12" t="s">
        <v>193</v>
      </c>
      <c r="I570" s="12" t="s">
        <v>18</v>
      </c>
      <c r="J570" s="12" t="s">
        <v>342</v>
      </c>
      <c r="K570" s="32">
        <v>44819.0</v>
      </c>
      <c r="L570" s="32">
        <v>44999.0</v>
      </c>
      <c r="M570" s="12">
        <v>30.0</v>
      </c>
      <c r="N570" s="12">
        <v>8079.0</v>
      </c>
    </row>
    <row r="571" ht="15.75" customHeight="1">
      <c r="A571" s="29">
        <v>44830.55537243056</v>
      </c>
      <c r="B571" s="12" t="s">
        <v>14</v>
      </c>
      <c r="C571" s="12">
        <v>524.0</v>
      </c>
      <c r="D571" s="30">
        <v>4650.0</v>
      </c>
      <c r="E571" s="12">
        <v>9.0</v>
      </c>
      <c r="F571" s="12"/>
      <c r="G571" s="12"/>
      <c r="H571" s="12" t="s">
        <v>394</v>
      </c>
      <c r="I571" s="12" t="s">
        <v>31</v>
      </c>
      <c r="J571" s="12" t="s">
        <v>342</v>
      </c>
      <c r="K571" s="32">
        <v>44459.0</v>
      </c>
      <c r="L571" s="32">
        <v>44824.0</v>
      </c>
      <c r="M571" s="12">
        <v>20.0</v>
      </c>
      <c r="N571" s="12">
        <v>8017.0</v>
      </c>
    </row>
    <row r="572" ht="15.75" customHeight="1">
      <c r="A572" s="29">
        <v>44830.65543899305</v>
      </c>
      <c r="B572" s="12" t="s">
        <v>14</v>
      </c>
      <c r="C572" s="12">
        <v>525.0</v>
      </c>
      <c r="D572" s="30">
        <v>4660.0</v>
      </c>
      <c r="E572" s="12">
        <v>9.0</v>
      </c>
      <c r="F572" s="12"/>
      <c r="G572" s="12"/>
      <c r="H572" s="12" t="s">
        <v>395</v>
      </c>
      <c r="I572" s="12" t="s">
        <v>18</v>
      </c>
      <c r="J572" s="12" t="s">
        <v>16</v>
      </c>
      <c r="K572" s="32" t="s">
        <v>396</v>
      </c>
      <c r="L572" s="32" t="s">
        <v>397</v>
      </c>
      <c r="M572" s="12">
        <v>30.0</v>
      </c>
      <c r="N572" s="12">
        <v>8000.0</v>
      </c>
    </row>
    <row r="573" ht="15.75" customHeight="1">
      <c r="A573" s="38">
        <v>44830.72184762731</v>
      </c>
      <c r="B573" s="25" t="s">
        <v>14</v>
      </c>
      <c r="C573" s="25">
        <v>525.0</v>
      </c>
      <c r="D573" s="39">
        <v>4660.0</v>
      </c>
      <c r="E573" s="25">
        <v>9.0</v>
      </c>
      <c r="F573" s="25"/>
      <c r="G573" s="25"/>
      <c r="H573" s="25" t="s">
        <v>291</v>
      </c>
      <c r="I573" s="25" t="s">
        <v>18</v>
      </c>
      <c r="J573" s="25" t="s">
        <v>342</v>
      </c>
      <c r="K573" s="40">
        <v>44809.0</v>
      </c>
      <c r="L573" s="40">
        <v>44985.0</v>
      </c>
      <c r="M573" s="25">
        <v>30.0</v>
      </c>
      <c r="N573" s="25">
        <v>8000.0</v>
      </c>
    </row>
    <row r="574" ht="15.75" customHeight="1">
      <c r="A574" s="38">
        <v>44831.36034142361</v>
      </c>
      <c r="B574" s="25" t="s">
        <v>14</v>
      </c>
      <c r="C574" s="25">
        <v>526.0</v>
      </c>
      <c r="D574" s="39">
        <v>4670.0</v>
      </c>
      <c r="E574" s="25">
        <v>7.0</v>
      </c>
      <c r="F574" s="25"/>
      <c r="G574" s="25"/>
      <c r="H574" s="25" t="s">
        <v>398</v>
      </c>
      <c r="I574" s="25" t="s">
        <v>18</v>
      </c>
      <c r="J574" s="25" t="s">
        <v>16</v>
      </c>
      <c r="K574" s="40">
        <v>44634.0</v>
      </c>
      <c r="L574" s="40">
        <v>44818.0</v>
      </c>
      <c r="M574" s="25">
        <v>30.0</v>
      </c>
      <c r="N574" s="25">
        <v>8035.0</v>
      </c>
    </row>
    <row r="575" ht="15.75" customHeight="1">
      <c r="A575" s="38">
        <v>44831.42197509259</v>
      </c>
      <c r="B575" s="25" t="s">
        <v>172</v>
      </c>
      <c r="C575" s="25">
        <v>527.0</v>
      </c>
      <c r="D575" s="39">
        <v>4680.0</v>
      </c>
      <c r="E575" s="25">
        <v>7.0</v>
      </c>
      <c r="F575" s="25"/>
      <c r="G575" s="25"/>
      <c r="H575" s="25" t="s">
        <v>399</v>
      </c>
      <c r="I575" s="25" t="s">
        <v>18</v>
      </c>
      <c r="J575" s="25" t="s">
        <v>342</v>
      </c>
      <c r="K575" s="40">
        <v>44837.0</v>
      </c>
      <c r="L575" s="40">
        <v>45019.0</v>
      </c>
      <c r="M575" s="25">
        <v>30.0</v>
      </c>
      <c r="N575" s="25">
        <v>8104.0</v>
      </c>
    </row>
    <row r="576" ht="15.75" customHeight="1">
      <c r="A576" s="25" t="s">
        <v>400</v>
      </c>
      <c r="B576" s="25" t="s">
        <v>14</v>
      </c>
      <c r="C576" s="25">
        <v>524.0</v>
      </c>
      <c r="D576" s="39">
        <v>4650.0</v>
      </c>
      <c r="E576" s="25">
        <v>9.0</v>
      </c>
      <c r="F576" s="25"/>
      <c r="G576" s="25"/>
      <c r="H576" s="25" t="s">
        <v>394</v>
      </c>
      <c r="I576" s="25" t="s">
        <v>31</v>
      </c>
      <c r="J576" s="25" t="s">
        <v>16</v>
      </c>
      <c r="K576" s="40">
        <v>44825.0</v>
      </c>
      <c r="L576" s="40">
        <v>44926.0</v>
      </c>
      <c r="M576" s="25">
        <v>20.0</v>
      </c>
      <c r="N576" s="25">
        <v>8017.0</v>
      </c>
    </row>
    <row r="577" ht="15.75" customHeight="1">
      <c r="A577" s="38">
        <v>44831.616996365745</v>
      </c>
      <c r="B577" s="25" t="s">
        <v>124</v>
      </c>
      <c r="C577" s="25">
        <v>528.0</v>
      </c>
      <c r="D577" s="39">
        <v>4690.0</v>
      </c>
      <c r="E577" s="25">
        <v>9.0</v>
      </c>
      <c r="F577" s="25"/>
      <c r="G577" s="25"/>
      <c r="H577" s="25" t="s">
        <v>401</v>
      </c>
      <c r="I577" s="25" t="s">
        <v>18</v>
      </c>
      <c r="J577" s="25" t="s">
        <v>16</v>
      </c>
      <c r="K577" s="40">
        <v>44585.0</v>
      </c>
      <c r="L577" s="40">
        <v>45065.0</v>
      </c>
      <c r="M577" s="25">
        <v>30.0</v>
      </c>
      <c r="N577" s="25">
        <v>8054.0</v>
      </c>
    </row>
    <row r="578" ht="15.75" customHeight="1">
      <c r="A578" s="38">
        <v>44831.64259240741</v>
      </c>
      <c r="B578" s="25" t="s">
        <v>14</v>
      </c>
      <c r="C578" s="25">
        <v>529.0</v>
      </c>
      <c r="D578" s="39">
        <v>4700.0</v>
      </c>
      <c r="E578" s="25">
        <v>6.0</v>
      </c>
      <c r="F578" s="25"/>
      <c r="G578" s="25"/>
      <c r="H578" s="25" t="s">
        <v>385</v>
      </c>
      <c r="I578" s="25" t="s">
        <v>31</v>
      </c>
      <c r="J578" s="25" t="s">
        <v>342</v>
      </c>
      <c r="K578" s="40">
        <v>44837.0</v>
      </c>
      <c r="L578" s="40">
        <v>45018.0</v>
      </c>
      <c r="M578" s="25">
        <v>30.0</v>
      </c>
      <c r="N578" s="25">
        <v>8027.0</v>
      </c>
    </row>
    <row r="579" ht="15.75" customHeight="1">
      <c r="A579" s="29">
        <v>44831.70215989584</v>
      </c>
      <c r="B579" s="12" t="s">
        <v>14</v>
      </c>
      <c r="C579" s="12">
        <v>530.0</v>
      </c>
      <c r="D579" s="30">
        <v>4710.0</v>
      </c>
      <c r="E579" s="12">
        <v>14.0</v>
      </c>
      <c r="F579" s="12"/>
      <c r="G579" s="12"/>
      <c r="H579" s="12" t="s">
        <v>402</v>
      </c>
      <c r="I579" s="12" t="s">
        <v>18</v>
      </c>
      <c r="J579" s="12" t="s">
        <v>16</v>
      </c>
      <c r="K579" s="32">
        <v>44794.0</v>
      </c>
      <c r="L579" s="32">
        <v>44977.0</v>
      </c>
      <c r="M579" s="12">
        <v>30.0</v>
      </c>
      <c r="N579" s="12">
        <v>8010.0</v>
      </c>
    </row>
    <row r="580" ht="15.75" customHeight="1">
      <c r="A580" s="29">
        <v>44832.4072130787</v>
      </c>
      <c r="B580" s="12" t="s">
        <v>194</v>
      </c>
      <c r="C580" s="12">
        <v>531.0</v>
      </c>
      <c r="D580" s="30">
        <v>4720.0</v>
      </c>
      <c r="E580" s="12">
        <v>1.0</v>
      </c>
      <c r="F580" s="12"/>
      <c r="G580" s="12"/>
      <c r="H580" s="12" t="s">
        <v>403</v>
      </c>
      <c r="I580" s="12" t="s">
        <v>18</v>
      </c>
      <c r="J580" s="12" t="s">
        <v>342</v>
      </c>
      <c r="K580" s="32">
        <v>44823.0</v>
      </c>
      <c r="L580" s="32">
        <v>45003.0</v>
      </c>
      <c r="M580" s="12">
        <v>30.0</v>
      </c>
      <c r="N580" s="12">
        <v>8104.0</v>
      </c>
    </row>
    <row r="581" ht="15.75" customHeight="1">
      <c r="A581" s="29">
        <v>44832.47813822917</v>
      </c>
      <c r="B581" s="12" t="s">
        <v>14</v>
      </c>
      <c r="C581" s="12">
        <v>90.0</v>
      </c>
      <c r="D581" s="30">
        <v>840.0</v>
      </c>
      <c r="E581" s="12">
        <v>10.0</v>
      </c>
      <c r="F581" s="12"/>
      <c r="G581" s="12"/>
      <c r="H581" s="12" t="s">
        <v>97</v>
      </c>
      <c r="I581" s="12" t="s">
        <v>18</v>
      </c>
      <c r="J581" s="12" t="s">
        <v>16</v>
      </c>
      <c r="K581" s="32">
        <v>44592.0</v>
      </c>
      <c r="L581" s="32">
        <v>44773.0</v>
      </c>
      <c r="M581" s="12">
        <v>30.0</v>
      </c>
      <c r="N581" s="12">
        <v>8022.0</v>
      </c>
    </row>
    <row r="582" ht="15.75" customHeight="1">
      <c r="A582" s="29">
        <v>44832.493339293986</v>
      </c>
      <c r="B582" s="12" t="s">
        <v>14</v>
      </c>
      <c r="C582" s="12">
        <v>533.0</v>
      </c>
      <c r="D582" s="30">
        <v>4730.0</v>
      </c>
      <c r="E582" s="12">
        <v>10.0</v>
      </c>
      <c r="F582" s="12"/>
      <c r="G582" s="12"/>
      <c r="H582" s="12" t="s">
        <v>278</v>
      </c>
      <c r="I582" s="12" t="s">
        <v>31</v>
      </c>
      <c r="J582" s="12" t="s">
        <v>16</v>
      </c>
      <c r="K582" s="32">
        <v>44634.0</v>
      </c>
      <c r="L582" s="32">
        <v>44818.0</v>
      </c>
      <c r="M582" s="12">
        <v>30.0</v>
      </c>
      <c r="N582" s="12">
        <v>8033.0</v>
      </c>
    </row>
    <row r="583" ht="15.75" customHeight="1">
      <c r="A583" s="29">
        <v>44832.66995596065</v>
      </c>
      <c r="B583" s="12" t="s">
        <v>172</v>
      </c>
      <c r="C583" s="12">
        <v>534.0</v>
      </c>
      <c r="D583" s="30">
        <v>4740.0</v>
      </c>
      <c r="E583" s="12">
        <v>9.0</v>
      </c>
      <c r="F583" s="12"/>
      <c r="G583" s="12"/>
      <c r="H583" s="12" t="s">
        <v>404</v>
      </c>
      <c r="I583" s="12" t="s">
        <v>31</v>
      </c>
      <c r="J583" s="12" t="s">
        <v>16</v>
      </c>
      <c r="K583" s="32">
        <v>44578.0</v>
      </c>
      <c r="L583" s="32">
        <v>44771.0</v>
      </c>
      <c r="M583" s="12">
        <v>20.0</v>
      </c>
      <c r="N583" s="12">
        <v>8061.0</v>
      </c>
    </row>
    <row r="584" ht="15.75" customHeight="1">
      <c r="A584" s="29">
        <v>44832.68126585648</v>
      </c>
      <c r="B584" s="12" t="s">
        <v>14</v>
      </c>
      <c r="C584" s="12">
        <v>535.0</v>
      </c>
      <c r="D584" s="30">
        <v>4750.0</v>
      </c>
      <c r="E584" s="12">
        <v>4.0</v>
      </c>
      <c r="F584" s="12"/>
      <c r="G584" s="12"/>
      <c r="H584" s="12" t="s">
        <v>405</v>
      </c>
      <c r="I584" s="12" t="s">
        <v>31</v>
      </c>
      <c r="J584" s="12" t="s">
        <v>342</v>
      </c>
      <c r="K584" s="32">
        <v>44837.0</v>
      </c>
      <c r="L584" s="32">
        <v>45018.0</v>
      </c>
      <c r="M584" s="12">
        <v>20.0</v>
      </c>
      <c r="N584" s="12">
        <v>8036.0</v>
      </c>
    </row>
    <row r="585" ht="15.75" customHeight="1">
      <c r="A585" s="29">
        <v>44832.8749965162</v>
      </c>
      <c r="B585" s="12" t="s">
        <v>254</v>
      </c>
      <c r="C585" s="12">
        <v>536.0</v>
      </c>
      <c r="D585" s="30">
        <v>4760.0</v>
      </c>
      <c r="E585" s="12">
        <v>9.0</v>
      </c>
      <c r="F585" s="12"/>
      <c r="G585" s="12"/>
      <c r="H585" s="12" t="s">
        <v>406</v>
      </c>
      <c r="I585" s="12" t="s">
        <v>18</v>
      </c>
      <c r="J585" s="12" t="s">
        <v>342</v>
      </c>
      <c r="K585" s="32">
        <v>44851.0</v>
      </c>
      <c r="L585" s="32">
        <v>45199.0</v>
      </c>
      <c r="M585" s="12">
        <v>30.0</v>
      </c>
      <c r="N585" s="12">
        <v>8101.0</v>
      </c>
    </row>
    <row r="586" ht="15.75" customHeight="1">
      <c r="A586" s="29">
        <v>44832.91786980324</v>
      </c>
      <c r="B586" s="12" t="s">
        <v>194</v>
      </c>
      <c r="C586" s="12">
        <v>537.0</v>
      </c>
      <c r="D586" s="30">
        <v>4770.0</v>
      </c>
      <c r="E586" s="12">
        <v>12.0</v>
      </c>
      <c r="F586" s="12"/>
      <c r="G586" s="12"/>
      <c r="H586" s="12" t="s">
        <v>180</v>
      </c>
      <c r="I586" s="12" t="s">
        <v>18</v>
      </c>
      <c r="J586" s="12" t="s">
        <v>16</v>
      </c>
      <c r="K586" s="32">
        <v>44851.0</v>
      </c>
      <c r="L586" s="32">
        <v>45199.0</v>
      </c>
      <c r="M586" s="12">
        <v>30.0</v>
      </c>
      <c r="N586" s="12">
        <v>8079.0</v>
      </c>
    </row>
    <row r="587" ht="15.75" customHeight="1">
      <c r="A587" s="29">
        <v>44832.948905</v>
      </c>
      <c r="B587" s="12" t="s">
        <v>124</v>
      </c>
      <c r="C587" s="12">
        <v>155.0</v>
      </c>
      <c r="D587" s="30">
        <v>1450.0</v>
      </c>
      <c r="E587" s="12">
        <v>12.0</v>
      </c>
      <c r="F587" s="12"/>
      <c r="G587" s="12"/>
      <c r="H587" s="12" t="s">
        <v>407</v>
      </c>
      <c r="I587" s="12" t="s">
        <v>18</v>
      </c>
      <c r="J587" s="12" t="s">
        <v>342</v>
      </c>
      <c r="K587" s="32">
        <v>44816.0</v>
      </c>
      <c r="L587" s="32">
        <v>44892.0</v>
      </c>
      <c r="M587" s="12">
        <v>30.0</v>
      </c>
      <c r="N587" s="12">
        <v>8104.0</v>
      </c>
    </row>
    <row r="588" ht="15.75" customHeight="1">
      <c r="A588" s="29">
        <v>44832.65336137731</v>
      </c>
      <c r="B588" s="12" t="s">
        <v>172</v>
      </c>
      <c r="C588" s="12">
        <v>539.0</v>
      </c>
      <c r="D588" s="30">
        <v>4780.0</v>
      </c>
      <c r="E588" s="12">
        <v>10.0</v>
      </c>
      <c r="F588" s="12"/>
      <c r="G588" s="12"/>
      <c r="H588" s="12" t="s">
        <v>408</v>
      </c>
      <c r="I588" s="12" t="s">
        <v>18</v>
      </c>
      <c r="J588" s="12" t="s">
        <v>16</v>
      </c>
      <c r="K588" s="32">
        <v>44774.0</v>
      </c>
      <c r="L588" s="32">
        <v>44958.0</v>
      </c>
      <c r="M588" s="12">
        <v>30.0</v>
      </c>
      <c r="N588" s="12">
        <v>8065.0</v>
      </c>
    </row>
    <row r="589" ht="15.75" customHeight="1">
      <c r="A589" s="29">
        <v>44833.38761863426</v>
      </c>
      <c r="B589" s="12" t="s">
        <v>14</v>
      </c>
      <c r="C589" s="12">
        <v>540.0</v>
      </c>
      <c r="D589" s="30">
        <v>4790.0</v>
      </c>
      <c r="E589" s="12">
        <v>8.0</v>
      </c>
      <c r="F589" s="12"/>
      <c r="G589" s="12"/>
      <c r="H589" s="12" t="s">
        <v>409</v>
      </c>
      <c r="I589" s="12" t="s">
        <v>31</v>
      </c>
      <c r="J589" s="12" t="s">
        <v>342</v>
      </c>
      <c r="K589" s="32">
        <v>44837.0</v>
      </c>
      <c r="L589" s="32">
        <v>45018.0</v>
      </c>
      <c r="M589" s="12">
        <v>20.0</v>
      </c>
      <c r="N589" s="12">
        <v>8104.0</v>
      </c>
    </row>
    <row r="590" ht="15.75" customHeight="1">
      <c r="A590" s="29">
        <v>44833.870264074074</v>
      </c>
      <c r="B590" s="12" t="s">
        <v>14</v>
      </c>
      <c r="C590" s="12">
        <v>15.0</v>
      </c>
      <c r="D590" s="30">
        <v>4800.0</v>
      </c>
      <c r="E590" s="12">
        <v>7.0</v>
      </c>
      <c r="F590" s="12"/>
      <c r="G590" s="12"/>
      <c r="H590" s="12" t="s">
        <v>410</v>
      </c>
      <c r="I590" s="12" t="s">
        <v>18</v>
      </c>
      <c r="J590" s="12" t="s">
        <v>342</v>
      </c>
      <c r="K590" s="32">
        <v>44641.0</v>
      </c>
      <c r="L590" s="32">
        <v>44749.0</v>
      </c>
      <c r="M590" s="12">
        <v>30.0</v>
      </c>
      <c r="N590" s="12">
        <v>8003.0</v>
      </c>
    </row>
    <row r="591" ht="15.75" customHeight="1">
      <c r="A591" s="29">
        <v>44833.85812127315</v>
      </c>
      <c r="B591" s="12" t="s">
        <v>14</v>
      </c>
      <c r="C591" s="12">
        <v>541.0</v>
      </c>
      <c r="D591" s="30">
        <v>4810.0</v>
      </c>
      <c r="E591" s="12">
        <v>10.0</v>
      </c>
      <c r="F591" s="12"/>
      <c r="G591" s="12"/>
      <c r="H591" s="12" t="s">
        <v>411</v>
      </c>
      <c r="I591" s="12" t="s">
        <v>18</v>
      </c>
      <c r="J591" s="12" t="s">
        <v>16</v>
      </c>
      <c r="K591" s="32">
        <v>44627.0</v>
      </c>
      <c r="L591" s="32">
        <v>44811.0</v>
      </c>
      <c r="M591" s="12">
        <v>30.0</v>
      </c>
      <c r="N591" s="12">
        <v>8007.0</v>
      </c>
    </row>
    <row r="592" ht="15.75" customHeight="1">
      <c r="A592" s="29">
        <v>44776.42395603009</v>
      </c>
      <c r="B592" s="7" t="s">
        <v>124</v>
      </c>
      <c r="C592" s="12">
        <v>542.0</v>
      </c>
      <c r="D592" s="30">
        <v>4820.0</v>
      </c>
      <c r="E592" s="12">
        <v>14.0</v>
      </c>
      <c r="F592" s="14"/>
      <c r="G592" s="12"/>
      <c r="H592" s="12" t="s">
        <v>412</v>
      </c>
      <c r="I592" s="12" t="s">
        <v>18</v>
      </c>
      <c r="J592" s="32" t="s">
        <v>16</v>
      </c>
      <c r="K592" s="32">
        <v>44755.0</v>
      </c>
      <c r="L592" s="32">
        <v>44939.0</v>
      </c>
      <c r="M592" s="12" t="s">
        <v>280</v>
      </c>
      <c r="N592" s="25">
        <v>8107.0</v>
      </c>
    </row>
    <row r="593" ht="15.75" customHeight="1">
      <c r="A593" s="29">
        <v>44833.86039570602</v>
      </c>
      <c r="B593" s="12" t="s">
        <v>14</v>
      </c>
      <c r="C593" s="12">
        <v>543.0</v>
      </c>
      <c r="D593" s="30">
        <v>4830.0</v>
      </c>
      <c r="E593" s="12">
        <v>10.0</v>
      </c>
      <c r="F593" s="12"/>
      <c r="G593" s="12"/>
      <c r="H593" s="12" t="s">
        <v>413</v>
      </c>
      <c r="I593" s="12" t="s">
        <v>18</v>
      </c>
      <c r="J593" s="12" t="s">
        <v>16</v>
      </c>
      <c r="K593" s="32">
        <v>44622.0</v>
      </c>
      <c r="L593" s="32">
        <v>44806.0</v>
      </c>
      <c r="M593" s="12">
        <v>30.0</v>
      </c>
      <c r="N593" s="12">
        <v>8007.0</v>
      </c>
    </row>
    <row r="594" ht="15.75" customHeight="1">
      <c r="A594" s="29">
        <v>44833.68519508102</v>
      </c>
      <c r="B594" s="12" t="s">
        <v>172</v>
      </c>
      <c r="C594" s="12">
        <v>544.0</v>
      </c>
      <c r="D594" s="30">
        <v>4840.0</v>
      </c>
      <c r="E594" s="12">
        <v>7.0</v>
      </c>
      <c r="F594" s="12"/>
      <c r="G594" s="12"/>
      <c r="H594" s="12" t="s">
        <v>41</v>
      </c>
      <c r="I594" s="12" t="s">
        <v>18</v>
      </c>
      <c r="J594" s="12" t="s">
        <v>342</v>
      </c>
      <c r="K594" s="32">
        <v>44837.0</v>
      </c>
      <c r="L594" s="32">
        <v>45202.0</v>
      </c>
      <c r="M594" s="12">
        <v>30.0</v>
      </c>
      <c r="N594" s="12">
        <v>8075.0</v>
      </c>
    </row>
    <row r="595" ht="15.75" customHeight="1">
      <c r="A595" s="29">
        <v>44833.72595381945</v>
      </c>
      <c r="B595" s="12" t="s">
        <v>14</v>
      </c>
      <c r="C595" s="12">
        <v>545.0</v>
      </c>
      <c r="D595" s="30">
        <v>4850.0</v>
      </c>
      <c r="E595" s="12">
        <v>4.0</v>
      </c>
      <c r="F595" s="12"/>
      <c r="G595" s="12"/>
      <c r="H595" s="12" t="s">
        <v>414</v>
      </c>
      <c r="I595" s="12" t="s">
        <v>31</v>
      </c>
      <c r="J595" s="12" t="s">
        <v>342</v>
      </c>
      <c r="K595" s="32">
        <v>44837.0</v>
      </c>
      <c r="L595" s="32">
        <v>45018.0</v>
      </c>
      <c r="M595" s="12">
        <v>20.0</v>
      </c>
      <c r="N595" s="12">
        <v>8036.0</v>
      </c>
    </row>
    <row r="596" ht="15.0" customHeight="1">
      <c r="A596" s="14" t="s">
        <v>415</v>
      </c>
      <c r="B596" s="7" t="s">
        <v>194</v>
      </c>
      <c r="C596" s="7">
        <v>546.0</v>
      </c>
      <c r="D596" s="18">
        <v>4860.0</v>
      </c>
      <c r="E596" s="14"/>
      <c r="F596" s="14"/>
      <c r="G596" s="14"/>
      <c r="H596" s="7" t="s">
        <v>228</v>
      </c>
      <c r="I596" s="7" t="s">
        <v>161</v>
      </c>
      <c r="J596" s="7" t="s">
        <v>16</v>
      </c>
      <c r="K596" s="15">
        <v>44739.0</v>
      </c>
      <c r="L596" s="15">
        <v>44921.0</v>
      </c>
      <c r="M596" s="17"/>
      <c r="N596" s="12">
        <v>8078.0</v>
      </c>
    </row>
    <row r="597" ht="15.0" customHeight="1">
      <c r="A597" s="7" t="s">
        <v>416</v>
      </c>
      <c r="B597" s="7" t="s">
        <v>14</v>
      </c>
      <c r="C597" s="14">
        <v>547.0</v>
      </c>
      <c r="D597" s="18">
        <v>4870.0</v>
      </c>
      <c r="E597" s="14"/>
      <c r="F597" s="14"/>
      <c r="G597" s="14"/>
      <c r="H597" s="7" t="s">
        <v>417</v>
      </c>
      <c r="I597" s="7" t="s">
        <v>18</v>
      </c>
      <c r="J597" s="7" t="s">
        <v>16</v>
      </c>
      <c r="K597" s="15">
        <v>44641.0</v>
      </c>
      <c r="L597" s="15">
        <v>44824.0</v>
      </c>
      <c r="M597" s="16"/>
      <c r="N597" s="12">
        <v>8007.0</v>
      </c>
    </row>
    <row r="598" ht="15.75" customHeight="1">
      <c r="A598" s="29">
        <v>44834.426796562504</v>
      </c>
      <c r="B598" s="12" t="s">
        <v>254</v>
      </c>
      <c r="C598" s="12">
        <v>548.0</v>
      </c>
      <c r="D598" s="12">
        <v>4880.0</v>
      </c>
      <c r="E598" s="12">
        <v>13.0</v>
      </c>
      <c r="F598" s="12"/>
      <c r="G598" s="12"/>
      <c r="H598" s="12" t="s">
        <v>418</v>
      </c>
      <c r="I598" s="12" t="s">
        <v>18</v>
      </c>
      <c r="J598" s="12" t="s">
        <v>342</v>
      </c>
      <c r="K598" s="32">
        <v>44837.0</v>
      </c>
      <c r="L598" s="32">
        <v>45201.0</v>
      </c>
      <c r="M598" s="12">
        <v>30.0</v>
      </c>
      <c r="N598" s="12">
        <v>8066.0</v>
      </c>
    </row>
    <row r="599" ht="15.75" customHeight="1">
      <c r="A599" s="14" t="s">
        <v>400</v>
      </c>
      <c r="B599" s="14" t="s">
        <v>194</v>
      </c>
      <c r="C599" s="14">
        <v>549.0</v>
      </c>
      <c r="D599" s="18">
        <v>4890.0</v>
      </c>
      <c r="E599" s="14">
        <v>11.0</v>
      </c>
      <c r="F599" s="14"/>
      <c r="G599" s="14"/>
      <c r="H599" s="14" t="s">
        <v>419</v>
      </c>
      <c r="I599" s="14"/>
      <c r="J599" s="14" t="s">
        <v>16</v>
      </c>
      <c r="K599" s="41">
        <v>44562.0</v>
      </c>
      <c r="L599" s="41">
        <v>44742.0</v>
      </c>
      <c r="M599" s="14">
        <v>40.0</v>
      </c>
      <c r="N599" s="14">
        <v>8104.0</v>
      </c>
    </row>
    <row r="600" ht="15.75" customHeight="1">
      <c r="A600" s="29">
        <v>44834.61858934027</v>
      </c>
      <c r="B600" s="12" t="s">
        <v>14</v>
      </c>
      <c r="C600" s="12">
        <v>550.0</v>
      </c>
      <c r="D600" s="30">
        <v>4900.0</v>
      </c>
      <c r="E600" s="12">
        <v>6.0</v>
      </c>
      <c r="F600" s="12"/>
      <c r="G600" s="12"/>
      <c r="H600" s="12" t="s">
        <v>33</v>
      </c>
      <c r="I600" s="12" t="s">
        <v>18</v>
      </c>
      <c r="J600" s="12" t="s">
        <v>342</v>
      </c>
      <c r="K600" s="32">
        <v>44837.0</v>
      </c>
      <c r="L600" s="32">
        <v>45018.0</v>
      </c>
      <c r="M600" s="12">
        <v>20.0</v>
      </c>
      <c r="N600" s="12">
        <v>8104.0</v>
      </c>
    </row>
    <row r="601" ht="15.75" customHeight="1">
      <c r="A601" s="29">
        <v>44834.673513738424</v>
      </c>
      <c r="B601" s="12" t="s">
        <v>254</v>
      </c>
      <c r="C601" s="12">
        <v>551.0</v>
      </c>
      <c r="D601" s="30">
        <v>4910.0</v>
      </c>
      <c r="E601" s="12">
        <v>6.0</v>
      </c>
      <c r="F601" s="12"/>
      <c r="G601" s="12"/>
      <c r="H601" s="12" t="s">
        <v>420</v>
      </c>
      <c r="I601" s="12" t="s">
        <v>18</v>
      </c>
      <c r="J601" s="12" t="s">
        <v>342</v>
      </c>
      <c r="K601" s="32">
        <v>44838.0</v>
      </c>
      <c r="L601" s="32">
        <v>45020.0</v>
      </c>
      <c r="M601" s="12">
        <v>30.0</v>
      </c>
      <c r="N601" s="12">
        <v>8104.0</v>
      </c>
    </row>
    <row r="602" ht="15.75" customHeight="1">
      <c r="A602" s="29">
        <v>44834.79736921296</v>
      </c>
      <c r="B602" s="12" t="s">
        <v>14</v>
      </c>
      <c r="C602" s="12">
        <v>552.0</v>
      </c>
      <c r="D602" s="30">
        <v>4920.0</v>
      </c>
      <c r="E602" s="12">
        <v>26.0</v>
      </c>
      <c r="F602" s="12"/>
      <c r="G602" s="12"/>
      <c r="H602" s="12" t="s">
        <v>421</v>
      </c>
      <c r="I602" s="12" t="s">
        <v>31</v>
      </c>
      <c r="J602" s="12" t="s">
        <v>342</v>
      </c>
      <c r="K602" s="32">
        <v>44837.0</v>
      </c>
      <c r="L602" s="32">
        <v>45201.0</v>
      </c>
      <c r="M602" s="12">
        <v>20.0</v>
      </c>
      <c r="N602" s="12">
        <v>8104.0</v>
      </c>
    </row>
    <row r="603" ht="15.75" customHeight="1">
      <c r="A603" s="29">
        <v>44835.41338326389</v>
      </c>
      <c r="B603" s="12" t="s">
        <v>14</v>
      </c>
      <c r="C603" s="12">
        <v>553.0</v>
      </c>
      <c r="D603" s="30">
        <v>4930.0</v>
      </c>
      <c r="E603" s="12">
        <v>7.0</v>
      </c>
      <c r="F603" s="12"/>
      <c r="G603" s="12"/>
      <c r="H603" s="12" t="s">
        <v>422</v>
      </c>
      <c r="I603" s="12" t="s">
        <v>31</v>
      </c>
      <c r="J603" s="12" t="s">
        <v>342</v>
      </c>
      <c r="K603" s="32">
        <v>44621.0</v>
      </c>
      <c r="L603" s="32">
        <v>44833.0</v>
      </c>
      <c r="M603" s="12">
        <v>30.0</v>
      </c>
      <c r="N603" s="12">
        <v>8104.0</v>
      </c>
    </row>
    <row r="604" ht="15.75" customHeight="1">
      <c r="A604" s="29">
        <v>44837.36625474537</v>
      </c>
      <c r="B604" s="12" t="s">
        <v>14</v>
      </c>
      <c r="C604" s="12">
        <v>554.0</v>
      </c>
      <c r="D604" s="30">
        <v>4940.0</v>
      </c>
      <c r="E604" s="12">
        <v>4.0</v>
      </c>
      <c r="F604" s="12"/>
      <c r="G604" s="12"/>
      <c r="H604" s="12" t="s">
        <v>423</v>
      </c>
      <c r="I604" s="12" t="s">
        <v>18</v>
      </c>
      <c r="J604" s="12" t="s">
        <v>342</v>
      </c>
      <c r="K604" s="32">
        <v>44836.0</v>
      </c>
      <c r="L604" s="32">
        <v>44959.0</v>
      </c>
      <c r="M604" s="12">
        <v>20.0</v>
      </c>
      <c r="N604" s="12">
        <v>8008.0</v>
      </c>
    </row>
    <row r="605" ht="15.75" customHeight="1">
      <c r="A605" s="29">
        <v>44837.41489042824</v>
      </c>
      <c r="B605" s="12" t="s">
        <v>14</v>
      </c>
      <c r="C605" s="12">
        <v>555.0</v>
      </c>
      <c r="D605" s="30">
        <v>4950.0</v>
      </c>
      <c r="E605" s="12">
        <v>7.0</v>
      </c>
      <c r="F605" s="12"/>
      <c r="G605" s="12"/>
      <c r="H605" s="12" t="s">
        <v>424</v>
      </c>
      <c r="I605" s="12" t="s">
        <v>31</v>
      </c>
      <c r="J605" s="12" t="s">
        <v>342</v>
      </c>
      <c r="K605" s="32">
        <v>44634.0</v>
      </c>
      <c r="L605" s="32">
        <v>44998.0</v>
      </c>
      <c r="M605" s="12">
        <v>30.0</v>
      </c>
      <c r="N605" s="12">
        <v>8033.0</v>
      </c>
    </row>
    <row r="606" ht="15.75" customHeight="1">
      <c r="A606" s="29">
        <v>44834.8403134838</v>
      </c>
      <c r="B606" s="12" t="s">
        <v>186</v>
      </c>
      <c r="C606" s="12">
        <v>354.0</v>
      </c>
      <c r="D606" s="30">
        <v>4960.0</v>
      </c>
      <c r="E606" s="12">
        <v>10.0</v>
      </c>
      <c r="F606" s="12"/>
      <c r="G606" s="12"/>
      <c r="H606" s="12" t="s">
        <v>425</v>
      </c>
      <c r="I606" s="12" t="s">
        <v>18</v>
      </c>
      <c r="J606" s="12" t="s">
        <v>342</v>
      </c>
      <c r="K606" s="32">
        <v>44851.0</v>
      </c>
      <c r="L606" s="32">
        <v>45199.0</v>
      </c>
      <c r="M606" s="12">
        <v>30.0</v>
      </c>
      <c r="N606" s="12">
        <v>8074.0</v>
      </c>
    </row>
    <row r="607" ht="15.75" customHeight="1">
      <c r="A607" s="29">
        <v>44837.556987222226</v>
      </c>
      <c r="B607" s="12" t="s">
        <v>14</v>
      </c>
      <c r="C607" s="12">
        <v>92.0</v>
      </c>
      <c r="D607" s="30">
        <v>4970.0</v>
      </c>
      <c r="E607" s="12">
        <v>8.0</v>
      </c>
      <c r="F607" s="12"/>
      <c r="G607" s="12"/>
      <c r="H607" s="12" t="s">
        <v>426</v>
      </c>
      <c r="I607" s="12" t="s">
        <v>31</v>
      </c>
      <c r="J607" s="12" t="s">
        <v>16</v>
      </c>
      <c r="K607" s="32">
        <v>44853.0</v>
      </c>
      <c r="L607" s="32">
        <v>45216.0</v>
      </c>
      <c r="M607" s="12">
        <v>25.0</v>
      </c>
      <c r="N607" s="12">
        <v>8015.0</v>
      </c>
    </row>
    <row r="608" ht="15.75" customHeight="1">
      <c r="A608" s="29">
        <v>44837.581596805554</v>
      </c>
      <c r="B608" s="12" t="s">
        <v>14</v>
      </c>
      <c r="C608" s="12">
        <v>558.0</v>
      </c>
      <c r="D608" s="30">
        <v>580.0</v>
      </c>
      <c r="E608" s="12">
        <v>10.0</v>
      </c>
      <c r="F608" s="12"/>
      <c r="G608" s="12"/>
      <c r="H608" s="12" t="s">
        <v>427</v>
      </c>
      <c r="I608" s="12" t="s">
        <v>18</v>
      </c>
      <c r="J608" s="12" t="s">
        <v>342</v>
      </c>
      <c r="K608" s="32">
        <v>44813.0</v>
      </c>
      <c r="L608" s="32">
        <v>44892.0</v>
      </c>
      <c r="M608" s="12">
        <v>20.0</v>
      </c>
      <c r="N608" s="12">
        <v>8029.0</v>
      </c>
    </row>
    <row r="609" ht="15.75" customHeight="1">
      <c r="A609" s="29">
        <v>44837.58512938657</v>
      </c>
      <c r="B609" s="12" t="s">
        <v>14</v>
      </c>
      <c r="C609" s="12">
        <v>559.0</v>
      </c>
      <c r="D609" s="30">
        <v>4980.0</v>
      </c>
      <c r="E609" s="12">
        <v>10.0</v>
      </c>
      <c r="F609" s="12"/>
      <c r="G609" s="12"/>
      <c r="H609" s="12" t="s">
        <v>428</v>
      </c>
      <c r="I609" s="12" t="s">
        <v>18</v>
      </c>
      <c r="J609" s="12" t="s">
        <v>16</v>
      </c>
      <c r="K609" s="32">
        <v>44812.0</v>
      </c>
      <c r="L609" s="32">
        <v>44627.0</v>
      </c>
      <c r="M609" s="12">
        <v>20.0</v>
      </c>
      <c r="N609" s="12">
        <v>8029.0</v>
      </c>
    </row>
    <row r="610" ht="15.75" customHeight="1">
      <c r="A610" s="29">
        <v>44837.68180335648</v>
      </c>
      <c r="B610" s="12" t="s">
        <v>172</v>
      </c>
      <c r="C610" s="12">
        <v>560.0</v>
      </c>
      <c r="D610" s="30">
        <v>4990.0</v>
      </c>
      <c r="E610" s="12">
        <v>7.0</v>
      </c>
      <c r="F610" s="12"/>
      <c r="G610" s="12"/>
      <c r="H610" s="12" t="s">
        <v>429</v>
      </c>
      <c r="I610" s="12" t="s">
        <v>18</v>
      </c>
      <c r="J610" s="12" t="s">
        <v>16</v>
      </c>
      <c r="K610" s="32">
        <v>44683.0</v>
      </c>
      <c r="L610" s="32">
        <v>44866.0</v>
      </c>
      <c r="M610" s="12">
        <v>30.0</v>
      </c>
      <c r="N610" s="12">
        <v>8071.0</v>
      </c>
    </row>
    <row r="611" ht="15.75" customHeight="1">
      <c r="A611" s="12" t="s">
        <v>400</v>
      </c>
      <c r="B611" s="12" t="s">
        <v>14</v>
      </c>
      <c r="C611" s="12">
        <v>530.0</v>
      </c>
      <c r="D611" s="30">
        <v>4710.0</v>
      </c>
      <c r="E611" s="12">
        <v>14.0</v>
      </c>
      <c r="F611" s="12"/>
      <c r="G611" s="12"/>
      <c r="H611" s="12" t="s">
        <v>402</v>
      </c>
      <c r="I611" s="12" t="s">
        <v>18</v>
      </c>
      <c r="J611" s="12" t="s">
        <v>342</v>
      </c>
      <c r="K611" s="32">
        <v>44613.0</v>
      </c>
      <c r="L611" s="32">
        <v>44793.0</v>
      </c>
      <c r="M611" s="12">
        <v>30.0</v>
      </c>
      <c r="N611" s="12">
        <v>8010.0</v>
      </c>
    </row>
    <row r="612" ht="21.0" customHeight="1">
      <c r="A612" s="29">
        <v>44837.8868946875</v>
      </c>
      <c r="B612" s="12" t="s">
        <v>14</v>
      </c>
      <c r="C612" s="12">
        <v>561.0</v>
      </c>
      <c r="D612" s="30">
        <v>5000.0</v>
      </c>
      <c r="E612" s="12">
        <v>8.0</v>
      </c>
      <c r="F612" s="12"/>
      <c r="G612" s="12"/>
      <c r="H612" s="12" t="s">
        <v>430</v>
      </c>
      <c r="I612" s="12" t="s">
        <v>18</v>
      </c>
      <c r="J612" s="12" t="s">
        <v>16</v>
      </c>
      <c r="K612" s="32">
        <v>44748.0</v>
      </c>
      <c r="L612" s="32">
        <v>44931.0</v>
      </c>
      <c r="M612" s="12">
        <v>20.0</v>
      </c>
      <c r="N612" s="12">
        <v>8029.0</v>
      </c>
    </row>
    <row r="613" ht="15.75" customHeight="1">
      <c r="A613" s="29">
        <v>44838.17070292824</v>
      </c>
      <c r="B613" s="12" t="s">
        <v>14</v>
      </c>
      <c r="C613" s="12">
        <v>562.0</v>
      </c>
      <c r="D613" s="30">
        <v>5010.0</v>
      </c>
      <c r="E613" s="12">
        <v>5.0</v>
      </c>
      <c r="F613" s="12"/>
      <c r="G613" s="12"/>
      <c r="H613" s="12" t="s">
        <v>80</v>
      </c>
      <c r="I613" s="12" t="s">
        <v>31</v>
      </c>
      <c r="J613" s="12" t="s">
        <v>342</v>
      </c>
      <c r="K613" s="32">
        <v>44839.0</v>
      </c>
      <c r="L613" s="32">
        <v>45203.0</v>
      </c>
      <c r="M613" s="12">
        <v>20.0</v>
      </c>
      <c r="N613" s="12">
        <v>8104.0</v>
      </c>
    </row>
    <row r="614" ht="15.75" customHeight="1">
      <c r="A614" s="29">
        <v>44833.59883505787</v>
      </c>
      <c r="B614" s="12" t="s">
        <v>14</v>
      </c>
      <c r="C614" s="12">
        <v>56.0</v>
      </c>
      <c r="D614" s="30">
        <v>5020.0</v>
      </c>
      <c r="E614" s="12">
        <v>9.0</v>
      </c>
      <c r="F614" s="12"/>
      <c r="G614" s="12"/>
      <c r="H614" s="12" t="s">
        <v>431</v>
      </c>
      <c r="I614" s="12" t="s">
        <v>18</v>
      </c>
      <c r="J614" s="12" t="s">
        <v>342</v>
      </c>
      <c r="K614" s="32">
        <v>44837.0</v>
      </c>
      <c r="L614" s="32">
        <v>45080.0</v>
      </c>
      <c r="M614" s="12">
        <v>30.0</v>
      </c>
      <c r="N614" s="12">
        <v>8017.0</v>
      </c>
    </row>
    <row r="615" ht="15.75" customHeight="1">
      <c r="A615" s="29">
        <v>44838.48487273148</v>
      </c>
      <c r="B615" s="12" t="s">
        <v>124</v>
      </c>
      <c r="C615" s="12">
        <v>564.0</v>
      </c>
      <c r="D615" s="30">
        <v>5030.0</v>
      </c>
      <c r="E615" s="12">
        <v>13.0</v>
      </c>
      <c r="F615" s="12"/>
      <c r="G615" s="12"/>
      <c r="H615" s="12" t="s">
        <v>432</v>
      </c>
      <c r="I615" s="12" t="s">
        <v>31</v>
      </c>
      <c r="J615" s="12" t="s">
        <v>342</v>
      </c>
      <c r="K615" s="32">
        <v>44847.0</v>
      </c>
      <c r="L615" s="32">
        <v>45081.0</v>
      </c>
      <c r="M615" s="12">
        <v>20.0</v>
      </c>
      <c r="N615" s="12">
        <v>8104.0</v>
      </c>
    </row>
    <row r="616" ht="15.75" customHeight="1">
      <c r="A616" s="42">
        <v>44838.52255625</v>
      </c>
      <c r="B616" s="26" t="s">
        <v>14</v>
      </c>
      <c r="C616" s="26">
        <v>565.0</v>
      </c>
      <c r="D616" s="43">
        <v>5040.0</v>
      </c>
      <c r="E616" s="26">
        <v>6.0</v>
      </c>
      <c r="F616" s="26"/>
      <c r="G616" s="26"/>
      <c r="H616" s="26" t="s">
        <v>433</v>
      </c>
      <c r="I616" s="26" t="s">
        <v>18</v>
      </c>
      <c r="J616" s="26" t="s">
        <v>342</v>
      </c>
      <c r="K616" s="44">
        <v>44114.0</v>
      </c>
      <c r="L616" s="44">
        <v>45025.0</v>
      </c>
      <c r="M616" s="26">
        <v>20.0</v>
      </c>
      <c r="N616" s="26">
        <v>8011.0</v>
      </c>
    </row>
    <row r="617" ht="15.75" customHeight="1">
      <c r="A617" s="42">
        <v>44838.58098644676</v>
      </c>
      <c r="B617" s="26" t="s">
        <v>14</v>
      </c>
      <c r="C617" s="26">
        <v>566.0</v>
      </c>
      <c r="D617" s="43">
        <v>5050.0</v>
      </c>
      <c r="E617" s="26">
        <v>8.0</v>
      </c>
      <c r="F617" s="26"/>
      <c r="G617" s="26"/>
      <c r="H617" s="26" t="s">
        <v>434</v>
      </c>
      <c r="I617" s="26" t="s">
        <v>31</v>
      </c>
      <c r="J617" s="26" t="s">
        <v>342</v>
      </c>
      <c r="K617" s="44">
        <v>44557.0</v>
      </c>
      <c r="L617" s="44">
        <v>45265.0</v>
      </c>
      <c r="M617" s="26">
        <v>30.0</v>
      </c>
      <c r="N617" s="26">
        <v>8015.0</v>
      </c>
    </row>
    <row r="618" ht="15.75" customHeight="1">
      <c r="A618" s="45">
        <v>44839.359002129626</v>
      </c>
      <c r="B618" s="23" t="s">
        <v>14</v>
      </c>
      <c r="C618" s="23">
        <v>567.0</v>
      </c>
      <c r="D618" s="46">
        <v>5060.0</v>
      </c>
      <c r="E618" s="23">
        <v>8.0</v>
      </c>
      <c r="F618" s="23"/>
      <c r="G618" s="23"/>
      <c r="H618" s="23" t="s">
        <v>33</v>
      </c>
      <c r="I618" s="23" t="s">
        <v>18</v>
      </c>
      <c r="J618" s="23" t="s">
        <v>16</v>
      </c>
      <c r="K618" s="47">
        <v>44291.0</v>
      </c>
      <c r="L618" s="47">
        <v>45020.0</v>
      </c>
      <c r="M618" s="23">
        <v>30.0</v>
      </c>
      <c r="N618" s="23">
        <v>8034.0</v>
      </c>
    </row>
    <row r="619" ht="15.75" customHeight="1">
      <c r="A619" s="45">
        <v>44838.951994999996</v>
      </c>
      <c r="B619" s="23" t="s">
        <v>14</v>
      </c>
      <c r="C619" s="23">
        <v>65.0</v>
      </c>
      <c r="D619" s="46">
        <v>5070.0</v>
      </c>
      <c r="E619" s="23">
        <v>10.0</v>
      </c>
      <c r="F619" s="23"/>
      <c r="G619" s="23"/>
      <c r="H619" s="23" t="s">
        <v>384</v>
      </c>
      <c r="I619" s="23" t="s">
        <v>18</v>
      </c>
      <c r="J619" s="23" t="s">
        <v>16</v>
      </c>
      <c r="K619" s="47">
        <v>44724.0</v>
      </c>
      <c r="L619" s="47">
        <v>44891.0</v>
      </c>
      <c r="M619" s="23">
        <v>30.0</v>
      </c>
      <c r="N619" s="23">
        <v>8001.0</v>
      </c>
    </row>
    <row r="620" ht="15.75" customHeight="1">
      <c r="A620" s="45">
        <v>44838.853795902774</v>
      </c>
      <c r="B620" s="23" t="s">
        <v>254</v>
      </c>
      <c r="C620" s="23">
        <v>448.0</v>
      </c>
      <c r="D620" s="46">
        <v>4100.0</v>
      </c>
      <c r="E620" s="23">
        <v>10.0</v>
      </c>
      <c r="F620" s="23"/>
      <c r="G620" s="23"/>
      <c r="H620" s="23" t="s">
        <v>435</v>
      </c>
      <c r="I620" s="23" t="s">
        <v>18</v>
      </c>
      <c r="J620" s="23" t="s">
        <v>16</v>
      </c>
      <c r="K620" s="47">
        <v>44774.0</v>
      </c>
      <c r="L620" s="47">
        <v>44926.0</v>
      </c>
      <c r="M620" s="23">
        <v>20.0</v>
      </c>
      <c r="N620" s="23">
        <v>8100.0</v>
      </c>
    </row>
    <row r="621" ht="15.75" customHeight="1">
      <c r="A621" s="45">
        <v>44838.74611447917</v>
      </c>
      <c r="B621" s="23" t="s">
        <v>14</v>
      </c>
      <c r="C621" s="23">
        <v>569.0</v>
      </c>
      <c r="D621" s="46">
        <v>5080.0</v>
      </c>
      <c r="E621" s="23">
        <v>7.0</v>
      </c>
      <c r="F621" s="23"/>
      <c r="G621" s="23"/>
      <c r="H621" s="23" t="s">
        <v>436</v>
      </c>
      <c r="I621" s="23" t="s">
        <v>18</v>
      </c>
      <c r="J621" s="23" t="s">
        <v>342</v>
      </c>
      <c r="K621" s="47">
        <v>44470.0</v>
      </c>
      <c r="L621" s="47">
        <v>44834.0</v>
      </c>
      <c r="M621" s="23">
        <v>30.0</v>
      </c>
      <c r="N621" s="23">
        <v>8035.0</v>
      </c>
    </row>
    <row r="622" ht="15.75" customHeight="1">
      <c r="A622" s="45">
        <v>44839.37680251157</v>
      </c>
      <c r="B622" s="23" t="s">
        <v>194</v>
      </c>
      <c r="C622" s="23">
        <v>570.0</v>
      </c>
      <c r="D622" s="46">
        <v>5090.0</v>
      </c>
      <c r="E622" s="23">
        <v>4.0</v>
      </c>
      <c r="F622" s="23"/>
      <c r="G622" s="23"/>
      <c r="H622" s="23" t="s">
        <v>437</v>
      </c>
      <c r="I622" s="23" t="s">
        <v>18</v>
      </c>
      <c r="J622" s="23" t="s">
        <v>342</v>
      </c>
      <c r="K622" s="47">
        <v>44837.0</v>
      </c>
      <c r="L622" s="47">
        <v>45201.0</v>
      </c>
      <c r="M622" s="23">
        <v>20.0</v>
      </c>
      <c r="N622" s="23">
        <v>8104.0</v>
      </c>
    </row>
    <row r="623" ht="15.75" customHeight="1">
      <c r="A623" s="45">
        <v>44839.53023862268</v>
      </c>
      <c r="B623" s="23" t="s">
        <v>194</v>
      </c>
      <c r="C623" s="23">
        <v>571.0</v>
      </c>
      <c r="D623" s="46">
        <v>5100.0</v>
      </c>
      <c r="E623" s="23">
        <v>6.0</v>
      </c>
      <c r="F623" s="23"/>
      <c r="G623" s="23"/>
      <c r="H623" s="23" t="s">
        <v>438</v>
      </c>
      <c r="I623" s="23" t="s">
        <v>18</v>
      </c>
      <c r="J623" s="23" t="s">
        <v>16</v>
      </c>
      <c r="K623" s="47">
        <v>44676.0</v>
      </c>
      <c r="L623" s="47">
        <v>44859.0</v>
      </c>
      <c r="M623" s="23">
        <v>30.0</v>
      </c>
      <c r="N623" s="23">
        <v>8078.0</v>
      </c>
    </row>
    <row r="624" ht="15.75" customHeight="1">
      <c r="A624" s="45">
        <v>44839.83005309028</v>
      </c>
      <c r="B624" s="23" t="s">
        <v>14</v>
      </c>
      <c r="C624" s="23">
        <v>572.0</v>
      </c>
      <c r="D624" s="46">
        <v>5110.0</v>
      </c>
      <c r="E624" s="23">
        <v>9.0</v>
      </c>
      <c r="F624" s="23"/>
      <c r="G624" s="23"/>
      <c r="H624" s="23" t="s">
        <v>439</v>
      </c>
      <c r="I624" s="23" t="s">
        <v>18</v>
      </c>
      <c r="J624" s="23" t="s">
        <v>342</v>
      </c>
      <c r="K624" s="47">
        <v>44837.0</v>
      </c>
      <c r="L624" s="47">
        <v>45201.0</v>
      </c>
      <c r="M624" s="23">
        <v>20.0</v>
      </c>
      <c r="N624" s="23">
        <v>8104.0</v>
      </c>
    </row>
    <row r="625" ht="15.75" customHeight="1">
      <c r="A625" s="45">
        <v>44839.9140716088</v>
      </c>
      <c r="B625" s="23" t="s">
        <v>124</v>
      </c>
      <c r="C625" s="23">
        <v>573.0</v>
      </c>
      <c r="D625" s="46">
        <v>5120.0</v>
      </c>
      <c r="E625" s="23">
        <v>6.0</v>
      </c>
      <c r="F625" s="23"/>
      <c r="G625" s="23"/>
      <c r="H625" s="23" t="s">
        <v>440</v>
      </c>
      <c r="I625" s="23" t="s">
        <v>18</v>
      </c>
      <c r="J625" s="23" t="s">
        <v>342</v>
      </c>
      <c r="K625" s="47">
        <v>44501.0</v>
      </c>
      <c r="L625" s="47">
        <v>44865.0</v>
      </c>
      <c r="M625" s="23">
        <v>20.0</v>
      </c>
      <c r="N625" s="23">
        <v>8049.0</v>
      </c>
    </row>
    <row r="626" ht="15.75" customHeight="1">
      <c r="A626" s="45">
        <v>44839.97043681713</v>
      </c>
      <c r="B626" s="23" t="s">
        <v>150</v>
      </c>
      <c r="C626" s="23">
        <v>198.0</v>
      </c>
      <c r="D626" s="46">
        <v>1850.0</v>
      </c>
      <c r="E626" s="23">
        <v>10.0</v>
      </c>
      <c r="F626" s="23"/>
      <c r="G626" s="23"/>
      <c r="H626" s="23" t="s">
        <v>441</v>
      </c>
      <c r="I626" s="23" t="s">
        <v>18</v>
      </c>
      <c r="J626" s="23" t="s">
        <v>16</v>
      </c>
      <c r="K626" s="47">
        <v>44579.0</v>
      </c>
      <c r="L626" s="47">
        <v>44926.0</v>
      </c>
      <c r="M626" s="23">
        <v>30.0</v>
      </c>
      <c r="N626" s="23">
        <v>8056.0</v>
      </c>
    </row>
    <row r="627" ht="15.75" customHeight="1">
      <c r="A627" s="45">
        <v>44840.32257318287</v>
      </c>
      <c r="B627" s="23" t="s">
        <v>14</v>
      </c>
      <c r="C627" s="23">
        <v>574.0</v>
      </c>
      <c r="D627" s="46">
        <v>5130.0</v>
      </c>
      <c r="E627" s="23">
        <v>6.0</v>
      </c>
      <c r="F627" s="23"/>
      <c r="G627" s="23"/>
      <c r="H627" s="23" t="s">
        <v>442</v>
      </c>
      <c r="I627" s="23" t="s">
        <v>18</v>
      </c>
      <c r="J627" s="23" t="s">
        <v>342</v>
      </c>
      <c r="K627" s="47">
        <v>44837.0</v>
      </c>
      <c r="L627" s="47">
        <v>45018.0</v>
      </c>
      <c r="M627" s="23">
        <v>30.0</v>
      </c>
      <c r="N627" s="23">
        <v>8104.0</v>
      </c>
    </row>
    <row r="628" ht="15.75" customHeight="1">
      <c r="A628" s="45">
        <v>44840.45882885417</v>
      </c>
      <c r="B628" s="23" t="s">
        <v>254</v>
      </c>
      <c r="C628" s="23">
        <v>378.0</v>
      </c>
      <c r="D628" s="46">
        <v>5140.0</v>
      </c>
      <c r="E628" s="23">
        <v>9.0</v>
      </c>
      <c r="F628" s="23"/>
      <c r="G628" s="23"/>
      <c r="H628" s="23" t="s">
        <v>144</v>
      </c>
      <c r="I628" s="23" t="s">
        <v>18</v>
      </c>
      <c r="J628" s="23" t="s">
        <v>16</v>
      </c>
      <c r="K628" s="47">
        <v>44599.0</v>
      </c>
      <c r="L628" s="47">
        <v>44743.0</v>
      </c>
      <c r="M628" s="23">
        <v>30.0</v>
      </c>
      <c r="N628" s="23">
        <v>8098.0</v>
      </c>
    </row>
    <row r="629" ht="15.0" customHeight="1">
      <c r="A629" s="14" t="s">
        <v>443</v>
      </c>
      <c r="B629" s="7" t="s">
        <v>194</v>
      </c>
      <c r="C629" s="7">
        <v>249.0</v>
      </c>
      <c r="D629" s="18">
        <v>2320.0</v>
      </c>
      <c r="E629" s="14"/>
      <c r="F629" s="14"/>
      <c r="G629" s="14"/>
      <c r="H629" s="7" t="s">
        <v>207</v>
      </c>
      <c r="I629" s="7" t="s">
        <v>161</v>
      </c>
      <c r="J629" s="7" t="s">
        <v>16</v>
      </c>
      <c r="K629" s="15">
        <v>44668.0</v>
      </c>
      <c r="L629" s="15">
        <v>44851.0</v>
      </c>
      <c r="M629" s="17"/>
      <c r="N629" s="12">
        <v>8078.0</v>
      </c>
    </row>
    <row r="630" ht="15.75" customHeight="1">
      <c r="A630" s="42">
        <v>44841.613482280096</v>
      </c>
      <c r="B630" s="26" t="s">
        <v>186</v>
      </c>
      <c r="C630" s="26">
        <v>576.0</v>
      </c>
      <c r="D630" s="43">
        <v>5150.0</v>
      </c>
      <c r="E630" s="26">
        <v>5.0</v>
      </c>
      <c r="F630" s="26"/>
      <c r="G630" s="26"/>
      <c r="H630" s="26" t="s">
        <v>425</v>
      </c>
      <c r="I630" s="26" t="s">
        <v>18</v>
      </c>
      <c r="J630" s="26" t="s">
        <v>342</v>
      </c>
      <c r="K630" s="44">
        <v>44851.0</v>
      </c>
      <c r="L630" s="44">
        <v>45199.0</v>
      </c>
      <c r="M630" s="26">
        <v>30.0</v>
      </c>
      <c r="N630" s="26">
        <v>8088.0</v>
      </c>
    </row>
    <row r="631" ht="15.75" customHeight="1">
      <c r="A631" s="42">
        <v>44841.78257715278</v>
      </c>
      <c r="B631" s="26" t="s">
        <v>14</v>
      </c>
      <c r="C631" s="26">
        <v>577.0</v>
      </c>
      <c r="D631" s="43">
        <v>5160.0</v>
      </c>
      <c r="E631" s="26">
        <v>6.0</v>
      </c>
      <c r="F631" s="26"/>
      <c r="G631" s="26"/>
      <c r="H631" s="26" t="s">
        <v>291</v>
      </c>
      <c r="I631" s="26" t="s">
        <v>18</v>
      </c>
      <c r="J631" s="26" t="s">
        <v>342</v>
      </c>
      <c r="K631" s="44">
        <v>44851.0</v>
      </c>
      <c r="L631" s="44">
        <v>45031.0</v>
      </c>
      <c r="M631" s="26">
        <v>30.0</v>
      </c>
      <c r="N631" s="26">
        <v>8104.0</v>
      </c>
    </row>
    <row r="632" ht="15.75" customHeight="1">
      <c r="A632" s="42">
        <v>44842.77809166667</v>
      </c>
      <c r="B632" s="26" t="s">
        <v>14</v>
      </c>
      <c r="C632" s="26">
        <v>578.0</v>
      </c>
      <c r="D632" s="43">
        <v>5170.0</v>
      </c>
      <c r="E632" s="26">
        <v>8.0</v>
      </c>
      <c r="F632" s="26"/>
      <c r="G632" s="26"/>
      <c r="H632" s="26" t="s">
        <v>104</v>
      </c>
      <c r="I632" s="26" t="s">
        <v>18</v>
      </c>
      <c r="J632" s="26" t="s">
        <v>16</v>
      </c>
      <c r="K632" s="44">
        <v>44819.0</v>
      </c>
      <c r="L632" s="44">
        <v>44635.0</v>
      </c>
      <c r="M632" s="26">
        <v>20.0</v>
      </c>
      <c r="N632" s="26">
        <v>8007.0</v>
      </c>
    </row>
    <row r="633" ht="15.75" customHeight="1">
      <c r="A633" s="42">
        <v>44819.866734027775</v>
      </c>
      <c r="B633" s="26" t="s">
        <v>14</v>
      </c>
      <c r="C633" s="26">
        <v>579.0</v>
      </c>
      <c r="D633" s="43">
        <v>5180.0</v>
      </c>
      <c r="E633" s="26">
        <v>2.0</v>
      </c>
      <c r="F633" s="26"/>
      <c r="G633" s="26"/>
      <c r="H633" s="26" t="s">
        <v>444</v>
      </c>
      <c r="I633" s="26" t="s">
        <v>18</v>
      </c>
      <c r="J633" s="26" t="s">
        <v>342</v>
      </c>
      <c r="K633" s="44">
        <v>44823.0</v>
      </c>
      <c r="L633" s="44">
        <v>45004.0</v>
      </c>
      <c r="M633" s="26" t="s">
        <v>280</v>
      </c>
      <c r="N633" s="26">
        <v>8017.0</v>
      </c>
    </row>
    <row r="634" ht="15.75" customHeight="1">
      <c r="A634" s="42">
        <v>44844.47248847222</v>
      </c>
      <c r="B634" s="26" t="s">
        <v>14</v>
      </c>
      <c r="C634" s="26">
        <v>580.0</v>
      </c>
      <c r="D634" s="43">
        <v>5190.0</v>
      </c>
      <c r="E634" s="26">
        <v>1.0</v>
      </c>
      <c r="F634" s="26"/>
      <c r="G634" s="26"/>
      <c r="H634" s="26" t="s">
        <v>445</v>
      </c>
      <c r="I634" s="26" t="s">
        <v>18</v>
      </c>
      <c r="J634" s="26" t="s">
        <v>342</v>
      </c>
      <c r="K634" s="44">
        <v>44852.0</v>
      </c>
      <c r="L634" s="44">
        <v>45033.0</v>
      </c>
      <c r="M634" s="26">
        <v>20.0</v>
      </c>
      <c r="N634" s="26">
        <v>8109.0</v>
      </c>
    </row>
    <row r="635" ht="15.75" customHeight="1">
      <c r="A635" s="48">
        <v>44844.495120555555</v>
      </c>
      <c r="B635" s="49" t="s">
        <v>254</v>
      </c>
      <c r="C635" s="49">
        <v>581.0</v>
      </c>
      <c r="D635" s="50">
        <v>5200.0</v>
      </c>
      <c r="E635" s="49">
        <v>18.0</v>
      </c>
      <c r="F635" s="49"/>
      <c r="G635" s="49"/>
      <c r="H635" s="49" t="s">
        <v>446</v>
      </c>
      <c r="I635" s="49" t="s">
        <v>18</v>
      </c>
      <c r="J635" s="49" t="s">
        <v>16</v>
      </c>
      <c r="K635" s="51">
        <v>44076.0</v>
      </c>
      <c r="L635" s="51">
        <v>44440.0</v>
      </c>
      <c r="M635" s="49">
        <v>30.0</v>
      </c>
      <c r="N635" s="49">
        <v>8098.0</v>
      </c>
    </row>
    <row r="636" ht="15.75" customHeight="1">
      <c r="A636" s="42">
        <v>44844.59370583334</v>
      </c>
      <c r="B636" s="26" t="s">
        <v>254</v>
      </c>
      <c r="C636" s="26">
        <v>384.0</v>
      </c>
      <c r="D636" s="43">
        <v>5210.0</v>
      </c>
      <c r="E636" s="26">
        <v>13.0</v>
      </c>
      <c r="F636" s="26"/>
      <c r="G636" s="26"/>
      <c r="H636" s="26" t="s">
        <v>447</v>
      </c>
      <c r="I636" s="26" t="s">
        <v>18</v>
      </c>
      <c r="J636" s="26" t="s">
        <v>342</v>
      </c>
      <c r="K636" s="44">
        <v>44488.0</v>
      </c>
      <c r="L636" s="44">
        <v>44669.0</v>
      </c>
      <c r="M636" s="26">
        <v>30.0</v>
      </c>
      <c r="N636" s="26">
        <v>8098.0</v>
      </c>
    </row>
    <row r="637" ht="15.75" customHeight="1">
      <c r="A637" s="42">
        <v>44844.715394872685</v>
      </c>
      <c r="B637" s="26" t="s">
        <v>186</v>
      </c>
      <c r="C637" s="26">
        <v>583.0</v>
      </c>
      <c r="D637" s="43">
        <v>5220.0</v>
      </c>
      <c r="E637" s="26">
        <v>12.0</v>
      </c>
      <c r="F637" s="26"/>
      <c r="G637" s="26"/>
      <c r="H637" s="26" t="s">
        <v>244</v>
      </c>
      <c r="I637" s="26" t="s">
        <v>18</v>
      </c>
      <c r="J637" s="26" t="s">
        <v>16</v>
      </c>
      <c r="K637" s="44">
        <v>44607.0</v>
      </c>
      <c r="L637" s="44">
        <v>44926.0</v>
      </c>
      <c r="M637" s="26">
        <v>30.0</v>
      </c>
      <c r="N637" s="26">
        <v>8074.0</v>
      </c>
    </row>
    <row r="638" ht="15.75" customHeight="1">
      <c r="A638" s="42">
        <v>44844.81331819444</v>
      </c>
      <c r="B638" s="26" t="s">
        <v>124</v>
      </c>
      <c r="C638" s="26">
        <v>584.0</v>
      </c>
      <c r="D638" s="43">
        <v>5230.0</v>
      </c>
      <c r="E638" s="26">
        <v>7.0</v>
      </c>
      <c r="F638" s="26"/>
      <c r="G638" s="26"/>
      <c r="H638" s="26" t="s">
        <v>448</v>
      </c>
      <c r="I638" s="26" t="s">
        <v>18</v>
      </c>
      <c r="J638" s="26" t="s">
        <v>342</v>
      </c>
      <c r="K638" s="44">
        <v>44838.0</v>
      </c>
      <c r="L638" s="44">
        <v>45020.0</v>
      </c>
      <c r="M638" s="26">
        <v>30.0</v>
      </c>
      <c r="N638" s="26">
        <v>8104.0</v>
      </c>
    </row>
    <row r="639" ht="15.75" customHeight="1">
      <c r="A639" s="42">
        <v>44845.31670592593</v>
      </c>
      <c r="B639" s="26" t="s">
        <v>186</v>
      </c>
      <c r="C639" s="26">
        <v>324.0</v>
      </c>
      <c r="D639" s="43">
        <v>5240.0</v>
      </c>
      <c r="E639" s="26">
        <v>6.0</v>
      </c>
      <c r="F639" s="26"/>
      <c r="G639" s="26"/>
      <c r="H639" s="26" t="s">
        <v>449</v>
      </c>
      <c r="I639" s="26" t="s">
        <v>18</v>
      </c>
      <c r="J639" s="26" t="s">
        <v>16</v>
      </c>
      <c r="K639" s="44">
        <v>44807.0</v>
      </c>
      <c r="L639" s="44">
        <v>44987.0</v>
      </c>
      <c r="M639" s="26">
        <v>30.0</v>
      </c>
      <c r="N639" s="26">
        <v>8088.0</v>
      </c>
    </row>
    <row r="640" ht="15.75" customHeight="1">
      <c r="A640" s="42">
        <v>44844.87879474537</v>
      </c>
      <c r="B640" s="26" t="s">
        <v>194</v>
      </c>
      <c r="C640" s="26">
        <v>586.0</v>
      </c>
      <c r="D640" s="43">
        <v>5250.0</v>
      </c>
      <c r="E640" s="26">
        <v>9.0</v>
      </c>
      <c r="F640" s="26"/>
      <c r="G640" s="26"/>
      <c r="H640" s="26" t="s">
        <v>450</v>
      </c>
      <c r="I640" s="26" t="s">
        <v>18</v>
      </c>
      <c r="J640" s="26" t="s">
        <v>342</v>
      </c>
      <c r="K640" s="44">
        <v>44851.0</v>
      </c>
      <c r="L640" s="44">
        <v>45033.0</v>
      </c>
      <c r="M640" s="26">
        <v>30.0</v>
      </c>
      <c r="N640" s="26">
        <v>8078.0</v>
      </c>
    </row>
    <row r="641" ht="15.75" customHeight="1">
      <c r="A641" s="42">
        <v>44844.92422224537</v>
      </c>
      <c r="B641" s="26" t="s">
        <v>14</v>
      </c>
      <c r="C641" s="26">
        <v>587.0</v>
      </c>
      <c r="D641" s="43">
        <v>5260.0</v>
      </c>
      <c r="E641" s="26">
        <v>9.0</v>
      </c>
      <c r="F641" s="26"/>
      <c r="G641" s="26"/>
      <c r="H641" s="26" t="s">
        <v>451</v>
      </c>
      <c r="I641" s="26" t="s">
        <v>18</v>
      </c>
      <c r="J641" s="26" t="s">
        <v>16</v>
      </c>
      <c r="K641" s="44">
        <v>44713.0</v>
      </c>
      <c r="L641" s="44">
        <v>44895.0</v>
      </c>
      <c r="M641" s="26">
        <v>30.0</v>
      </c>
      <c r="N641" s="26">
        <v>8004.0</v>
      </c>
    </row>
    <row r="642" ht="15.75" customHeight="1">
      <c r="A642" s="42">
        <v>44845.46104971065</v>
      </c>
      <c r="B642" s="26" t="s">
        <v>14</v>
      </c>
      <c r="C642" s="26">
        <v>588.0</v>
      </c>
      <c r="D642" s="43">
        <v>5270.0</v>
      </c>
      <c r="E642" s="26">
        <v>1.0</v>
      </c>
      <c r="F642" s="26"/>
      <c r="G642" s="26"/>
      <c r="H642" s="26" t="s">
        <v>452</v>
      </c>
      <c r="I642" s="26" t="s">
        <v>31</v>
      </c>
      <c r="J642" s="26" t="s">
        <v>342</v>
      </c>
      <c r="K642" s="44">
        <v>44837.0</v>
      </c>
      <c r="L642" s="44">
        <v>44944.0</v>
      </c>
      <c r="M642" s="26">
        <v>28.0</v>
      </c>
      <c r="N642" s="26">
        <v>8104.0</v>
      </c>
    </row>
    <row r="643" ht="15.75" customHeight="1">
      <c r="A643" s="42">
        <v>44845.505734861115</v>
      </c>
      <c r="B643" s="26" t="s">
        <v>186</v>
      </c>
      <c r="C643" s="26">
        <v>589.0</v>
      </c>
      <c r="D643" s="43">
        <v>5280.0</v>
      </c>
      <c r="E643" s="26">
        <v>9.0</v>
      </c>
      <c r="F643" s="26"/>
      <c r="G643" s="26"/>
      <c r="H643" s="26" t="s">
        <v>453</v>
      </c>
      <c r="I643" s="26" t="s">
        <v>18</v>
      </c>
      <c r="J643" s="26" t="s">
        <v>342</v>
      </c>
      <c r="K643" s="44">
        <v>44839.0</v>
      </c>
      <c r="L643" s="44">
        <v>44838.0</v>
      </c>
      <c r="M643" s="26">
        <v>30.0</v>
      </c>
      <c r="N643" s="26">
        <v>8104.0</v>
      </c>
    </row>
    <row r="644" ht="15.75" customHeight="1">
      <c r="A644" s="42">
        <v>44845.58362423611</v>
      </c>
      <c r="B644" s="26" t="s">
        <v>14</v>
      </c>
      <c r="C644" s="26">
        <v>590.0</v>
      </c>
      <c r="D644" s="43">
        <v>5290.0</v>
      </c>
      <c r="E644" s="26">
        <v>5.0</v>
      </c>
      <c r="F644" s="26"/>
      <c r="G644" s="26"/>
      <c r="H644" s="26" t="s">
        <v>454</v>
      </c>
      <c r="I644" s="26" t="s">
        <v>18</v>
      </c>
      <c r="J644" s="26" t="s">
        <v>342</v>
      </c>
      <c r="K644" s="44">
        <v>44841.0</v>
      </c>
      <c r="L644" s="44">
        <v>45022.0</v>
      </c>
      <c r="M644" s="26">
        <v>30.0</v>
      </c>
      <c r="N644" s="26">
        <v>8039.0</v>
      </c>
    </row>
    <row r="645" ht="15.75" customHeight="1">
      <c r="A645" s="42">
        <v>44845.587219837966</v>
      </c>
      <c r="B645" s="26" t="s">
        <v>14</v>
      </c>
      <c r="C645" s="26">
        <v>591.0</v>
      </c>
      <c r="D645" s="43">
        <v>5300.0</v>
      </c>
      <c r="E645" s="26">
        <v>5.0</v>
      </c>
      <c r="F645" s="26"/>
      <c r="G645" s="26"/>
      <c r="H645" s="26" t="s">
        <v>455</v>
      </c>
      <c r="I645" s="26" t="s">
        <v>31</v>
      </c>
      <c r="J645" s="26" t="s">
        <v>342</v>
      </c>
      <c r="K645" s="44">
        <v>44847.0</v>
      </c>
      <c r="L645" s="44">
        <v>45576.0</v>
      </c>
      <c r="M645" s="26">
        <v>20.0</v>
      </c>
      <c r="N645" s="26">
        <v>8104.0</v>
      </c>
    </row>
    <row r="646" ht="15.75" customHeight="1">
      <c r="A646" s="42">
        <v>44845.663372951385</v>
      </c>
      <c r="B646" s="26" t="s">
        <v>14</v>
      </c>
      <c r="C646" s="26">
        <v>592.0</v>
      </c>
      <c r="D646" s="43">
        <v>5310.0</v>
      </c>
      <c r="E646" s="26">
        <v>12.0</v>
      </c>
      <c r="F646" s="26"/>
      <c r="G646" s="26"/>
      <c r="H646" s="26" t="s">
        <v>456</v>
      </c>
      <c r="I646" s="26" t="s">
        <v>18</v>
      </c>
      <c r="J646" s="26" t="s">
        <v>16</v>
      </c>
      <c r="K646" s="44">
        <v>44470.0</v>
      </c>
      <c r="L646" s="44">
        <v>44834.0</v>
      </c>
      <c r="M646" s="26">
        <v>30.0</v>
      </c>
      <c r="N646" s="26">
        <v>8002.0</v>
      </c>
    </row>
    <row r="647" ht="15.75" customHeight="1">
      <c r="A647" s="42">
        <v>44845.67599002315</v>
      </c>
      <c r="B647" s="26" t="s">
        <v>14</v>
      </c>
      <c r="C647" s="26">
        <v>593.0</v>
      </c>
      <c r="D647" s="43">
        <v>5320.0</v>
      </c>
      <c r="E647" s="26">
        <v>17.0</v>
      </c>
      <c r="F647" s="26"/>
      <c r="G647" s="26"/>
      <c r="H647" s="26" t="s">
        <v>457</v>
      </c>
      <c r="I647" s="26" t="s">
        <v>18</v>
      </c>
      <c r="J647" s="26" t="s">
        <v>16</v>
      </c>
      <c r="K647" s="44">
        <v>44844.0</v>
      </c>
      <c r="L647" s="44">
        <v>44630.0</v>
      </c>
      <c r="M647" s="26">
        <v>30.0</v>
      </c>
      <c r="N647" s="26">
        <v>8110.0</v>
      </c>
    </row>
    <row r="648" ht="15.75" customHeight="1">
      <c r="A648" s="42">
        <v>44847.12205355324</v>
      </c>
      <c r="B648" s="26" t="s">
        <v>186</v>
      </c>
      <c r="C648" s="26">
        <v>594.0</v>
      </c>
      <c r="D648" s="43">
        <v>5330.0</v>
      </c>
      <c r="E648" s="26">
        <v>9.0</v>
      </c>
      <c r="F648" s="26"/>
      <c r="G648" s="26"/>
      <c r="H648" s="26" t="s">
        <v>458</v>
      </c>
      <c r="I648" s="26" t="s">
        <v>31</v>
      </c>
      <c r="J648" s="26" t="s">
        <v>16</v>
      </c>
      <c r="K648" s="44">
        <v>44837.0</v>
      </c>
      <c r="L648" s="44">
        <v>45016.0</v>
      </c>
      <c r="M648" s="26">
        <v>20.0</v>
      </c>
      <c r="N648" s="26">
        <v>8087.0</v>
      </c>
    </row>
    <row r="649" ht="15.75" customHeight="1">
      <c r="A649" s="42">
        <v>44847.357495034725</v>
      </c>
      <c r="B649" s="26" t="s">
        <v>194</v>
      </c>
      <c r="C649" s="26">
        <v>595.0</v>
      </c>
      <c r="D649" s="43">
        <v>5340.0</v>
      </c>
      <c r="E649" s="26">
        <v>16.0</v>
      </c>
      <c r="F649" s="26"/>
      <c r="G649" s="26"/>
      <c r="H649" s="26" t="s">
        <v>459</v>
      </c>
      <c r="I649" s="26" t="s">
        <v>18</v>
      </c>
      <c r="J649" s="26" t="s">
        <v>16</v>
      </c>
      <c r="K649" s="44">
        <v>44852.0</v>
      </c>
      <c r="L649" s="44">
        <v>45217.0</v>
      </c>
      <c r="M649" s="26">
        <v>30.0</v>
      </c>
      <c r="N649" s="26">
        <v>8104.0</v>
      </c>
    </row>
    <row r="650" ht="15.75" customHeight="1">
      <c r="A650" s="42">
        <v>44846.889745567125</v>
      </c>
      <c r="B650" s="26" t="s">
        <v>186</v>
      </c>
      <c r="C650" s="26">
        <v>596.0</v>
      </c>
      <c r="D650" s="43">
        <v>5350.0</v>
      </c>
      <c r="E650" s="26">
        <v>10.0</v>
      </c>
      <c r="F650" s="26"/>
      <c r="G650" s="26"/>
      <c r="H650" s="26" t="s">
        <v>460</v>
      </c>
      <c r="I650" s="26" t="s">
        <v>18</v>
      </c>
      <c r="J650" s="26" t="s">
        <v>16</v>
      </c>
      <c r="K650" s="44">
        <v>44854.0</v>
      </c>
      <c r="L650" s="44">
        <v>45031.0</v>
      </c>
      <c r="M650" s="26">
        <v>30.0</v>
      </c>
      <c r="N650" s="26">
        <v>8090.0</v>
      </c>
    </row>
    <row r="651" ht="15.75" customHeight="1">
      <c r="A651" s="42">
        <v>44847.622585879624</v>
      </c>
      <c r="B651" s="26" t="s">
        <v>14</v>
      </c>
      <c r="C651" s="26">
        <v>597.0</v>
      </c>
      <c r="D651" s="43">
        <v>460.0</v>
      </c>
      <c r="E651" s="26">
        <v>8.0</v>
      </c>
      <c r="F651" s="26"/>
      <c r="G651" s="26"/>
      <c r="H651" s="26" t="s">
        <v>461</v>
      </c>
      <c r="I651" s="26" t="s">
        <v>18</v>
      </c>
      <c r="J651" s="26" t="s">
        <v>16</v>
      </c>
      <c r="K651" s="44">
        <v>44851.0</v>
      </c>
      <c r="L651" s="44">
        <v>45032.0</v>
      </c>
      <c r="M651" s="26">
        <v>25.0</v>
      </c>
      <c r="N651" s="26">
        <v>8104.0</v>
      </c>
    </row>
    <row r="652" ht="15.75" customHeight="1">
      <c r="A652" s="48">
        <v>44848.50153782408</v>
      </c>
      <c r="B652" s="49" t="s">
        <v>254</v>
      </c>
      <c r="C652" s="49">
        <v>598.0</v>
      </c>
      <c r="D652" s="50">
        <v>5360.0</v>
      </c>
      <c r="E652" s="49">
        <v>6.0</v>
      </c>
      <c r="F652" s="49"/>
      <c r="G652" s="49"/>
      <c r="H652" s="49" t="s">
        <v>453</v>
      </c>
      <c r="I652" s="49" t="s">
        <v>18</v>
      </c>
      <c r="J652" s="49" t="s">
        <v>342</v>
      </c>
      <c r="K652" s="51">
        <v>44866.0</v>
      </c>
      <c r="L652" s="51">
        <v>45230.0</v>
      </c>
      <c r="M652" s="49">
        <v>30.0</v>
      </c>
      <c r="N652" s="49">
        <v>8104.0</v>
      </c>
    </row>
    <row r="653" ht="15.75" customHeight="1">
      <c r="A653" s="42">
        <v>44848.63827456019</v>
      </c>
      <c r="B653" s="26" t="s">
        <v>14</v>
      </c>
      <c r="C653" s="26">
        <v>599.0</v>
      </c>
      <c r="D653" s="43">
        <v>5370.0</v>
      </c>
      <c r="E653" s="26">
        <v>5.0</v>
      </c>
      <c r="F653" s="26"/>
      <c r="G653" s="26"/>
      <c r="H653" s="26" t="s">
        <v>462</v>
      </c>
      <c r="I653" s="26" t="s">
        <v>31</v>
      </c>
      <c r="J653" s="26" t="s">
        <v>342</v>
      </c>
      <c r="K653" s="44">
        <v>44854.0</v>
      </c>
      <c r="L653" s="44">
        <v>45218.0</v>
      </c>
      <c r="M653" s="26">
        <v>30.0</v>
      </c>
      <c r="N653" s="26">
        <v>8028.0</v>
      </c>
    </row>
    <row r="654" ht="15.75" customHeight="1">
      <c r="A654" s="42">
        <v>44848.76470142361</v>
      </c>
      <c r="B654" s="26" t="s">
        <v>194</v>
      </c>
      <c r="C654" s="26">
        <v>600.0</v>
      </c>
      <c r="D654" s="43">
        <v>2370.0</v>
      </c>
      <c r="E654" s="52" t="s">
        <v>463</v>
      </c>
      <c r="F654" s="26"/>
      <c r="G654" s="26"/>
      <c r="H654" s="26" t="s">
        <v>230</v>
      </c>
      <c r="I654" s="26" t="s">
        <v>18</v>
      </c>
      <c r="J654" s="26" t="s">
        <v>342</v>
      </c>
      <c r="K654" s="44">
        <v>44851.0</v>
      </c>
      <c r="L654" s="44">
        <v>45033.0</v>
      </c>
      <c r="M654" s="26">
        <v>30.0</v>
      </c>
      <c r="N654" s="26">
        <v>8079.0</v>
      </c>
    </row>
    <row r="655" ht="15.75" customHeight="1">
      <c r="A655" s="42">
        <v>44849.64983285879</v>
      </c>
      <c r="B655" s="26" t="s">
        <v>194</v>
      </c>
      <c r="C655" s="26">
        <v>291.0</v>
      </c>
      <c r="D655" s="43">
        <v>2720.0</v>
      </c>
      <c r="E655" s="26">
        <v>11.0</v>
      </c>
      <c r="F655" s="26"/>
      <c r="G655" s="26"/>
      <c r="H655" s="26" t="s">
        <v>24</v>
      </c>
      <c r="I655" s="26" t="s">
        <v>31</v>
      </c>
      <c r="J655" s="26" t="s">
        <v>16</v>
      </c>
      <c r="K655" s="44">
        <v>44724.0</v>
      </c>
      <c r="L655" s="44">
        <v>44869.0</v>
      </c>
      <c r="M655" s="26">
        <v>20.0</v>
      </c>
      <c r="N655" s="26">
        <v>8111.0</v>
      </c>
    </row>
    <row r="656" ht="15.75" customHeight="1">
      <c r="A656" s="42">
        <v>44848.706938240735</v>
      </c>
      <c r="B656" s="26" t="s">
        <v>124</v>
      </c>
      <c r="C656" s="26">
        <v>602.0</v>
      </c>
      <c r="D656" s="43">
        <v>5380.0</v>
      </c>
      <c r="E656" s="26">
        <v>7.0</v>
      </c>
      <c r="F656" s="26"/>
      <c r="G656" s="26"/>
      <c r="H656" s="26" t="s">
        <v>464</v>
      </c>
      <c r="I656" s="26" t="s">
        <v>31</v>
      </c>
      <c r="J656" s="26" t="s">
        <v>342</v>
      </c>
      <c r="K656" s="44">
        <v>44851.0</v>
      </c>
      <c r="L656" s="44">
        <v>45215.0</v>
      </c>
      <c r="M656" s="26">
        <v>30.0</v>
      </c>
      <c r="N656" s="26">
        <v>8104.0</v>
      </c>
    </row>
    <row r="657" ht="15.75" customHeight="1">
      <c r="A657" s="42">
        <v>44850.56310033565</v>
      </c>
      <c r="B657" s="26" t="s">
        <v>194</v>
      </c>
      <c r="C657" s="26">
        <v>603.0</v>
      </c>
      <c r="D657" s="43">
        <v>5390.0</v>
      </c>
      <c r="E657" s="26">
        <v>10.0</v>
      </c>
      <c r="F657" s="26"/>
      <c r="G657" s="26"/>
      <c r="H657" s="26" t="s">
        <v>465</v>
      </c>
      <c r="I657" s="26" t="s">
        <v>18</v>
      </c>
      <c r="J657" s="26" t="s">
        <v>16</v>
      </c>
      <c r="K657" s="44">
        <v>44805.0</v>
      </c>
      <c r="L657" s="44">
        <v>44986.0</v>
      </c>
      <c r="M657" s="26">
        <v>30.0</v>
      </c>
      <c r="N657" s="26">
        <v>8080.0</v>
      </c>
    </row>
    <row r="658" ht="15.75" customHeight="1">
      <c r="A658" s="42">
        <v>44850.80567956019</v>
      </c>
      <c r="B658" s="26" t="s">
        <v>194</v>
      </c>
      <c r="C658" s="26">
        <v>604.0</v>
      </c>
      <c r="D658" s="43">
        <v>5400.0</v>
      </c>
      <c r="E658" s="26">
        <v>14.0</v>
      </c>
      <c r="F658" s="26"/>
      <c r="G658" s="26"/>
      <c r="H658" s="26" t="s">
        <v>466</v>
      </c>
      <c r="I658" s="26" t="s">
        <v>18</v>
      </c>
      <c r="J658" s="26" t="s">
        <v>16</v>
      </c>
      <c r="K658" s="44">
        <v>44621.0</v>
      </c>
      <c r="L658" s="44">
        <v>44805.0</v>
      </c>
      <c r="M658" s="26">
        <v>30.0</v>
      </c>
      <c r="N658" s="26">
        <v>8056.0</v>
      </c>
    </row>
    <row r="659" ht="15.75" customHeight="1">
      <c r="A659" s="42">
        <v>44851.45575259259</v>
      </c>
      <c r="B659" s="26" t="s">
        <v>14</v>
      </c>
      <c r="C659" s="26">
        <v>605.0</v>
      </c>
      <c r="D659" s="43">
        <v>5410.0</v>
      </c>
      <c r="E659" s="26">
        <v>5.0</v>
      </c>
      <c r="F659" s="26"/>
      <c r="G659" s="26"/>
      <c r="H659" s="26" t="s">
        <v>467</v>
      </c>
      <c r="I659" s="26" t="s">
        <v>18</v>
      </c>
      <c r="J659" s="26" t="s">
        <v>342</v>
      </c>
      <c r="K659" s="44">
        <v>44839.0</v>
      </c>
      <c r="L659" s="44">
        <v>45018.0</v>
      </c>
      <c r="M659" s="26">
        <v>30.0</v>
      </c>
      <c r="N659" s="26">
        <v>8104.0</v>
      </c>
    </row>
    <row r="660" ht="15.75" customHeight="1">
      <c r="A660" s="42">
        <v>44851.82311914352</v>
      </c>
      <c r="B660" s="26" t="s">
        <v>14</v>
      </c>
      <c r="C660" s="26">
        <v>606.0</v>
      </c>
      <c r="D660" s="43">
        <v>5420.0</v>
      </c>
      <c r="E660" s="26">
        <v>9.0</v>
      </c>
      <c r="F660" s="26"/>
      <c r="G660" s="26"/>
      <c r="H660" s="26" t="s">
        <v>468</v>
      </c>
      <c r="I660" s="26" t="s">
        <v>18</v>
      </c>
      <c r="J660" s="26" t="s">
        <v>16</v>
      </c>
      <c r="K660" s="44">
        <v>44655.0</v>
      </c>
      <c r="L660" s="44">
        <v>44654.0</v>
      </c>
      <c r="M660" s="26">
        <v>30.0</v>
      </c>
      <c r="N660" s="26">
        <v>8009.0</v>
      </c>
    </row>
    <row r="661" ht="15.75" customHeight="1">
      <c r="A661" s="42">
        <v>44852.40811791667</v>
      </c>
      <c r="B661" s="26" t="s">
        <v>14</v>
      </c>
      <c r="C661" s="26">
        <v>607.0</v>
      </c>
      <c r="D661" s="43">
        <v>5430.0</v>
      </c>
      <c r="E661" s="26">
        <v>6.0</v>
      </c>
      <c r="F661" s="26"/>
      <c r="G661" s="26"/>
      <c r="H661" s="26" t="s">
        <v>469</v>
      </c>
      <c r="I661" s="26" t="s">
        <v>18</v>
      </c>
      <c r="J661" s="26" t="s">
        <v>342</v>
      </c>
      <c r="K661" s="44">
        <v>44837.0</v>
      </c>
      <c r="L661" s="44">
        <v>45201.0</v>
      </c>
      <c r="M661" s="26">
        <v>30.0</v>
      </c>
      <c r="N661" s="26">
        <v>8104.0</v>
      </c>
    </row>
    <row r="662" ht="15.75" customHeight="1">
      <c r="A662" s="42">
        <v>44852.47483148148</v>
      </c>
      <c r="B662" s="26" t="s">
        <v>14</v>
      </c>
      <c r="C662" s="26">
        <v>608.0</v>
      </c>
      <c r="D662" s="43">
        <v>5440.0</v>
      </c>
      <c r="E662" s="26">
        <v>17.0</v>
      </c>
      <c r="F662" s="26"/>
      <c r="G662" s="26"/>
      <c r="H662" s="26" t="s">
        <v>470</v>
      </c>
      <c r="I662" s="26" t="s">
        <v>18</v>
      </c>
      <c r="J662" s="26" t="s">
        <v>342</v>
      </c>
      <c r="K662" s="44">
        <v>44503.0</v>
      </c>
      <c r="L662" s="44">
        <v>44926.0</v>
      </c>
      <c r="M662" s="26">
        <v>30.0</v>
      </c>
      <c r="N662" s="26">
        <v>8029.0</v>
      </c>
    </row>
    <row r="663" ht="15.75" customHeight="1">
      <c r="A663" s="42">
        <v>44852.668459085646</v>
      </c>
      <c r="B663" s="26" t="s">
        <v>194</v>
      </c>
      <c r="C663" s="26">
        <v>609.0</v>
      </c>
      <c r="D663" s="43">
        <v>5450.0</v>
      </c>
      <c r="E663" s="26">
        <v>10.0</v>
      </c>
      <c r="F663" s="26"/>
      <c r="G663" s="26"/>
      <c r="H663" s="26" t="s">
        <v>465</v>
      </c>
      <c r="I663" s="26" t="s">
        <v>18</v>
      </c>
      <c r="J663" s="26" t="s">
        <v>342</v>
      </c>
      <c r="K663" s="44">
        <v>44805.0</v>
      </c>
      <c r="L663" s="44">
        <v>44986.0</v>
      </c>
      <c r="M663" s="26">
        <v>30.0</v>
      </c>
      <c r="N663" s="26">
        <v>8080.0</v>
      </c>
    </row>
    <row r="664" ht="15.75" customHeight="1">
      <c r="A664" s="42">
        <v>44852.80413695602</v>
      </c>
      <c r="B664" s="26" t="s">
        <v>14</v>
      </c>
      <c r="C664" s="26">
        <v>610.0</v>
      </c>
      <c r="D664" s="43">
        <v>5460.0</v>
      </c>
      <c r="E664" s="26">
        <v>10.0</v>
      </c>
      <c r="F664" s="26"/>
      <c r="G664" s="26"/>
      <c r="H664" s="26" t="s">
        <v>61</v>
      </c>
      <c r="I664" s="26" t="s">
        <v>18</v>
      </c>
      <c r="J664" s="26" t="s">
        <v>16</v>
      </c>
      <c r="K664" s="44">
        <v>44831.0</v>
      </c>
      <c r="L664" s="44">
        <v>45012.0</v>
      </c>
      <c r="M664" s="26">
        <v>30.0</v>
      </c>
      <c r="N664" s="26">
        <v>8009.0</v>
      </c>
    </row>
    <row r="665" ht="15.75" customHeight="1">
      <c r="A665" s="45">
        <v>44854.27564365741</v>
      </c>
      <c r="B665" s="23" t="s">
        <v>150</v>
      </c>
      <c r="C665" s="23">
        <v>611.0</v>
      </c>
      <c r="D665" s="46">
        <v>5470.0</v>
      </c>
      <c r="E665" s="23">
        <v>7.0</v>
      </c>
      <c r="F665" s="23"/>
      <c r="G665" s="23"/>
      <c r="H665" s="23" t="s">
        <v>471</v>
      </c>
      <c r="I665" s="23" t="s">
        <v>18</v>
      </c>
      <c r="J665" s="23" t="s">
        <v>16</v>
      </c>
      <c r="K665" s="47">
        <v>44852.0</v>
      </c>
      <c r="L665" s="47">
        <v>45033.0</v>
      </c>
      <c r="M665" s="23">
        <v>30.0</v>
      </c>
      <c r="N665" s="23">
        <v>8056.0</v>
      </c>
    </row>
    <row r="666" ht="15.75" customHeight="1">
      <c r="A666" s="45">
        <v>44854.36838908565</v>
      </c>
      <c r="B666" s="23" t="s">
        <v>172</v>
      </c>
      <c r="C666" s="23">
        <v>612.0</v>
      </c>
      <c r="D666" s="46">
        <v>5480.0</v>
      </c>
      <c r="E666" s="23">
        <v>8.0</v>
      </c>
      <c r="F666" s="23"/>
      <c r="G666" s="23"/>
      <c r="H666" s="23" t="s">
        <v>312</v>
      </c>
      <c r="I666" s="23" t="s">
        <v>18</v>
      </c>
      <c r="J666" s="23" t="s">
        <v>16</v>
      </c>
      <c r="K666" s="47">
        <v>44750.0</v>
      </c>
      <c r="L666" s="47">
        <v>44869.0</v>
      </c>
      <c r="M666" s="23">
        <v>30.0</v>
      </c>
      <c r="N666" s="23">
        <v>8066.0</v>
      </c>
    </row>
    <row r="667" ht="15.75" customHeight="1">
      <c r="A667" s="45">
        <v>44854.388344374995</v>
      </c>
      <c r="B667" s="23" t="s">
        <v>14</v>
      </c>
      <c r="C667" s="23">
        <v>613.0</v>
      </c>
      <c r="D667" s="46">
        <v>5490.0</v>
      </c>
      <c r="E667" s="23">
        <v>8.0</v>
      </c>
      <c r="F667" s="23"/>
      <c r="G667" s="23"/>
      <c r="H667" s="23" t="s">
        <v>384</v>
      </c>
      <c r="I667" s="23" t="s">
        <v>18</v>
      </c>
      <c r="J667" s="23" t="s">
        <v>342</v>
      </c>
      <c r="K667" s="47">
        <v>44845.0</v>
      </c>
      <c r="L667" s="47">
        <v>45026.0</v>
      </c>
      <c r="M667" s="23">
        <v>30.0</v>
      </c>
      <c r="N667" s="23">
        <v>8104.0</v>
      </c>
    </row>
    <row r="668" ht="15.75" customHeight="1">
      <c r="A668" s="45">
        <v>44854.38308248842</v>
      </c>
      <c r="B668" s="23" t="s">
        <v>14</v>
      </c>
      <c r="C668" s="23">
        <v>614.0</v>
      </c>
      <c r="D668" s="46">
        <v>5500.0</v>
      </c>
      <c r="E668" s="23">
        <v>5.0</v>
      </c>
      <c r="F668" s="23"/>
      <c r="G668" s="23"/>
      <c r="H668" s="23" t="s">
        <v>472</v>
      </c>
      <c r="I668" s="23" t="s">
        <v>18</v>
      </c>
      <c r="J668" s="23" t="s">
        <v>342</v>
      </c>
      <c r="K668" s="47">
        <v>44824.0</v>
      </c>
      <c r="L668" s="47">
        <v>44978.0</v>
      </c>
      <c r="M668" s="23">
        <v>30.0</v>
      </c>
      <c r="N668" s="23">
        <v>8104.0</v>
      </c>
    </row>
    <row r="669" ht="15.75" customHeight="1">
      <c r="A669" s="45">
        <v>44854.713004895835</v>
      </c>
      <c r="B669" s="23" t="s">
        <v>473</v>
      </c>
      <c r="C669" s="23">
        <v>615.0</v>
      </c>
      <c r="D669" s="46">
        <v>5510.0</v>
      </c>
      <c r="E669" s="23">
        <v>24.0</v>
      </c>
      <c r="F669" s="23"/>
      <c r="G669" s="23"/>
      <c r="H669" s="23" t="s">
        <v>474</v>
      </c>
      <c r="I669" s="23" t="s">
        <v>18</v>
      </c>
      <c r="J669" s="23" t="s">
        <v>16</v>
      </c>
      <c r="K669" s="47">
        <v>44698.0</v>
      </c>
      <c r="L669" s="47">
        <v>45063.0</v>
      </c>
      <c r="M669" s="23">
        <v>30.0</v>
      </c>
      <c r="N669" s="23">
        <v>8056.0</v>
      </c>
    </row>
    <row r="670" ht="15.75" customHeight="1">
      <c r="A670" s="45">
        <v>44854.8634933912</v>
      </c>
      <c r="B670" s="23" t="s">
        <v>475</v>
      </c>
      <c r="C670" s="23">
        <v>616.0</v>
      </c>
      <c r="D670" s="46">
        <v>5520.0</v>
      </c>
      <c r="E670" s="23">
        <v>24.0</v>
      </c>
      <c r="F670" s="23"/>
      <c r="G670" s="23"/>
      <c r="H670" s="23" t="s">
        <v>164</v>
      </c>
      <c r="I670" s="23" t="s">
        <v>18</v>
      </c>
      <c r="J670" s="23" t="s">
        <v>16</v>
      </c>
      <c r="K670" s="47">
        <v>44854.0</v>
      </c>
      <c r="L670" s="47">
        <v>45036.0</v>
      </c>
      <c r="M670" s="23">
        <v>30.0</v>
      </c>
      <c r="N670" s="23">
        <v>8067.0</v>
      </c>
    </row>
    <row r="671" ht="15.75" customHeight="1">
      <c r="A671" s="45">
        <v>44855.3030044676</v>
      </c>
      <c r="B671" s="23" t="s">
        <v>476</v>
      </c>
      <c r="C671" s="23">
        <v>617.0</v>
      </c>
      <c r="D671" s="46">
        <v>5530.0</v>
      </c>
      <c r="E671" s="23">
        <v>9.0</v>
      </c>
      <c r="F671" s="23"/>
      <c r="G671" s="23"/>
      <c r="H671" s="23" t="s">
        <v>477</v>
      </c>
      <c r="I671" s="23" t="s">
        <v>18</v>
      </c>
      <c r="J671" s="23" t="s">
        <v>16</v>
      </c>
      <c r="K671" s="47">
        <v>44776.0</v>
      </c>
      <c r="L671" s="47">
        <v>45051.0</v>
      </c>
      <c r="M671" s="23">
        <v>30.0</v>
      </c>
      <c r="N671" s="23">
        <v>8092.0</v>
      </c>
    </row>
    <row r="672" ht="15.75" customHeight="1">
      <c r="A672" s="45">
        <v>44855.39525581019</v>
      </c>
      <c r="B672" s="23" t="s">
        <v>473</v>
      </c>
      <c r="C672" s="23">
        <v>618.0</v>
      </c>
      <c r="D672" s="46">
        <v>2760.0</v>
      </c>
      <c r="E672" s="23">
        <v>9.0</v>
      </c>
      <c r="F672" s="23"/>
      <c r="G672" s="23"/>
      <c r="H672" s="23" t="s">
        <v>478</v>
      </c>
      <c r="I672" s="23" t="s">
        <v>18</v>
      </c>
      <c r="J672" s="23" t="s">
        <v>342</v>
      </c>
      <c r="K672" s="47">
        <v>44866.0</v>
      </c>
      <c r="L672" s="47">
        <v>45504.0</v>
      </c>
      <c r="M672" s="23">
        <v>30.0</v>
      </c>
      <c r="N672" s="23">
        <v>8104.0</v>
      </c>
    </row>
    <row r="673" ht="15.75" customHeight="1">
      <c r="A673" s="45">
        <v>44855.40522111111</v>
      </c>
      <c r="B673" s="23" t="s">
        <v>479</v>
      </c>
      <c r="C673" s="23">
        <v>9.0</v>
      </c>
      <c r="D673" s="46">
        <v>5540.0</v>
      </c>
      <c r="E673" s="23">
        <v>8.0</v>
      </c>
      <c r="F673" s="23"/>
      <c r="G673" s="23"/>
      <c r="H673" s="23" t="s">
        <v>480</v>
      </c>
      <c r="I673" s="23" t="s">
        <v>18</v>
      </c>
      <c r="J673" s="23" t="s">
        <v>342</v>
      </c>
      <c r="K673" s="47">
        <v>44866.0</v>
      </c>
      <c r="L673" s="47">
        <v>45061.0</v>
      </c>
      <c r="M673" s="23">
        <v>30.0</v>
      </c>
      <c r="N673" s="23">
        <v>8006.0</v>
      </c>
    </row>
    <row r="674" ht="15.75" customHeight="1">
      <c r="A674" s="45">
        <v>44855.596245347224</v>
      </c>
      <c r="B674" s="23" t="s">
        <v>481</v>
      </c>
      <c r="C674" s="23">
        <v>619.0</v>
      </c>
      <c r="D674" s="46">
        <v>5550.0</v>
      </c>
      <c r="E674" s="23">
        <v>8.0</v>
      </c>
      <c r="F674" s="23"/>
      <c r="G674" s="23"/>
      <c r="H674" s="23" t="s">
        <v>482</v>
      </c>
      <c r="I674" s="23" t="s">
        <v>18</v>
      </c>
      <c r="J674" s="23" t="s">
        <v>342</v>
      </c>
      <c r="K674" s="47">
        <v>44501.0</v>
      </c>
      <c r="L674" s="47">
        <v>45230.0</v>
      </c>
      <c r="M674" s="23">
        <v>30.0</v>
      </c>
      <c r="N674" s="23">
        <v>8104.0</v>
      </c>
    </row>
    <row r="675" ht="15.75" customHeight="1">
      <c r="A675" s="45">
        <v>44856.48464394676</v>
      </c>
      <c r="B675" s="23" t="s">
        <v>479</v>
      </c>
      <c r="C675" s="23">
        <v>620.0</v>
      </c>
      <c r="D675" s="46">
        <v>5560.0</v>
      </c>
      <c r="E675" s="23">
        <v>2.0</v>
      </c>
      <c r="F675" s="23"/>
      <c r="G675" s="23"/>
      <c r="H675" s="23" t="s">
        <v>483</v>
      </c>
      <c r="I675" s="23" t="s">
        <v>18</v>
      </c>
      <c r="J675" s="23" t="s">
        <v>342</v>
      </c>
      <c r="K675" s="47">
        <v>44635.0</v>
      </c>
      <c r="L675" s="47">
        <v>44999.0</v>
      </c>
      <c r="M675" s="23">
        <v>25.0</v>
      </c>
      <c r="N675" s="23">
        <v>8112.0</v>
      </c>
    </row>
    <row r="676" ht="15.75" customHeight="1">
      <c r="A676" s="45">
        <v>44858.482044687495</v>
      </c>
      <c r="B676" s="23" t="s">
        <v>484</v>
      </c>
      <c r="C676" s="23">
        <v>621.0</v>
      </c>
      <c r="D676" s="46">
        <v>5570.0</v>
      </c>
      <c r="E676" s="23">
        <v>5.0</v>
      </c>
      <c r="F676" s="23"/>
      <c r="G676" s="23"/>
      <c r="H676" s="23" t="s">
        <v>485</v>
      </c>
      <c r="I676" s="23" t="s">
        <v>18</v>
      </c>
      <c r="J676" s="23" t="s">
        <v>342</v>
      </c>
      <c r="K676" s="47">
        <v>44853.0</v>
      </c>
      <c r="L676" s="47">
        <v>45034.0</v>
      </c>
      <c r="M676" s="23">
        <v>24.0</v>
      </c>
      <c r="N676" s="23">
        <v>8100.0</v>
      </c>
    </row>
    <row r="677" ht="15.75" customHeight="1">
      <c r="A677" s="45">
        <v>44858.536333020835</v>
      </c>
      <c r="B677" s="23" t="s">
        <v>473</v>
      </c>
      <c r="C677" s="23">
        <v>622.0</v>
      </c>
      <c r="D677" s="46">
        <v>5580.0</v>
      </c>
      <c r="E677" s="23">
        <v>12.0</v>
      </c>
      <c r="F677" s="23"/>
      <c r="G677" s="23"/>
      <c r="H677" s="23" t="s">
        <v>486</v>
      </c>
      <c r="I677" s="23" t="s">
        <v>31</v>
      </c>
      <c r="J677" s="23" t="s">
        <v>342</v>
      </c>
      <c r="K677" s="47">
        <v>44875.0</v>
      </c>
      <c r="L677" s="47">
        <v>45055.0</v>
      </c>
      <c r="M677" s="23">
        <v>20.0</v>
      </c>
      <c r="N677" s="23">
        <v>8104.0</v>
      </c>
    </row>
    <row r="678" ht="15.75" customHeight="1">
      <c r="A678" s="45">
        <v>44858.65454512731</v>
      </c>
      <c r="B678" s="23" t="s">
        <v>481</v>
      </c>
      <c r="C678" s="23">
        <v>186.0</v>
      </c>
      <c r="D678" s="46">
        <v>5590.0</v>
      </c>
      <c r="E678" s="23">
        <v>10.0</v>
      </c>
      <c r="F678" s="23"/>
      <c r="G678" s="23"/>
      <c r="H678" s="23" t="s">
        <v>487</v>
      </c>
      <c r="I678" s="23" t="s">
        <v>18</v>
      </c>
      <c r="J678" s="23" t="s">
        <v>16</v>
      </c>
      <c r="K678" s="47">
        <v>43892.0</v>
      </c>
      <c r="L678" s="47">
        <v>44075.0</v>
      </c>
      <c r="M678" s="23">
        <v>30.0</v>
      </c>
      <c r="N678" s="23">
        <v>8065.0</v>
      </c>
    </row>
    <row r="679" ht="15.75" customHeight="1">
      <c r="A679" s="14" t="s">
        <v>400</v>
      </c>
      <c r="B679" s="14" t="s">
        <v>14</v>
      </c>
      <c r="C679" s="53">
        <v>623.0</v>
      </c>
      <c r="D679" s="18">
        <v>5600.0</v>
      </c>
      <c r="E679" s="14">
        <v>10.0</v>
      </c>
      <c r="F679" s="14"/>
      <c r="G679" s="23"/>
      <c r="H679" s="14" t="s">
        <v>488</v>
      </c>
      <c r="I679" s="14"/>
      <c r="J679" s="14" t="s">
        <v>16</v>
      </c>
      <c r="K679" s="41">
        <v>44652.0</v>
      </c>
      <c r="L679" s="41">
        <v>44834.0</v>
      </c>
      <c r="M679" s="14" t="s">
        <v>489</v>
      </c>
      <c r="N679" s="53">
        <v>8113.0</v>
      </c>
    </row>
    <row r="680" ht="15.75" customHeight="1">
      <c r="A680" s="45">
        <v>44858.956632534726</v>
      </c>
      <c r="B680" s="23" t="s">
        <v>479</v>
      </c>
      <c r="C680" s="23">
        <v>7.0</v>
      </c>
      <c r="D680" s="46">
        <v>5610.0</v>
      </c>
      <c r="E680" s="23">
        <v>6.0</v>
      </c>
      <c r="F680" s="23"/>
      <c r="G680" s="23"/>
      <c r="H680" s="23" t="s">
        <v>24</v>
      </c>
      <c r="I680" s="23" t="s">
        <v>31</v>
      </c>
      <c r="J680" s="23" t="s">
        <v>342</v>
      </c>
      <c r="K680" s="47">
        <v>44868.0</v>
      </c>
      <c r="L680" s="47">
        <v>45048.0</v>
      </c>
      <c r="M680" s="23">
        <v>20.0</v>
      </c>
      <c r="N680" s="23">
        <v>8104.0</v>
      </c>
    </row>
    <row r="681" ht="15.75" customHeight="1">
      <c r="A681" s="45">
        <v>44859.390390555556</v>
      </c>
      <c r="B681" s="23" t="s">
        <v>479</v>
      </c>
      <c r="C681" s="23">
        <v>110.0</v>
      </c>
      <c r="D681" s="46">
        <v>1030.0</v>
      </c>
      <c r="E681" s="23">
        <v>7.0</v>
      </c>
      <c r="F681" s="23"/>
      <c r="G681" s="23"/>
      <c r="H681" s="23" t="s">
        <v>33</v>
      </c>
      <c r="I681" s="23" t="s">
        <v>18</v>
      </c>
      <c r="J681" s="23" t="s">
        <v>342</v>
      </c>
      <c r="K681" s="47">
        <v>44853.0</v>
      </c>
      <c r="L681" s="47">
        <v>45034.0</v>
      </c>
      <c r="M681" s="23">
        <v>20.0</v>
      </c>
      <c r="N681" s="23">
        <v>8007.0</v>
      </c>
    </row>
    <row r="682" ht="15.75" customHeight="1">
      <c r="A682" s="45">
        <v>44858.723518831015</v>
      </c>
      <c r="B682" s="23" t="s">
        <v>476</v>
      </c>
      <c r="C682" s="23">
        <v>626.0</v>
      </c>
      <c r="D682" s="46">
        <v>5620.0</v>
      </c>
      <c r="E682" s="23">
        <v>8.0</v>
      </c>
      <c r="F682" s="23"/>
      <c r="G682" s="23"/>
      <c r="H682" s="23" t="s">
        <v>41</v>
      </c>
      <c r="I682" s="23" t="s">
        <v>18</v>
      </c>
      <c r="J682" s="23" t="s">
        <v>16</v>
      </c>
      <c r="K682" s="47">
        <v>44837.0</v>
      </c>
      <c r="L682" s="47">
        <v>45202.0</v>
      </c>
      <c r="M682" s="23">
        <v>30.0</v>
      </c>
      <c r="N682" s="23">
        <v>8092.0</v>
      </c>
    </row>
    <row r="683" ht="15.75" customHeight="1">
      <c r="A683" s="45">
        <v>44859.50613891204</v>
      </c>
      <c r="B683" s="23" t="s">
        <v>479</v>
      </c>
      <c r="C683" s="23">
        <v>627.0</v>
      </c>
      <c r="D683" s="46">
        <v>5630.0</v>
      </c>
      <c r="E683" s="23">
        <v>10.0</v>
      </c>
      <c r="F683" s="23"/>
      <c r="G683" s="23"/>
      <c r="H683" s="23" t="s">
        <v>490</v>
      </c>
      <c r="I683" s="23" t="s">
        <v>18</v>
      </c>
      <c r="J683" s="23" t="s">
        <v>16</v>
      </c>
      <c r="K683" s="47">
        <v>44636.0</v>
      </c>
      <c r="L683" s="47">
        <v>44819.0</v>
      </c>
      <c r="M683" s="23">
        <v>20.0</v>
      </c>
      <c r="N683" s="23">
        <v>8003.0</v>
      </c>
    </row>
    <row r="684" ht="15.75" customHeight="1">
      <c r="A684" s="45">
        <v>44859.94750064815</v>
      </c>
      <c r="B684" s="23" t="s">
        <v>473</v>
      </c>
      <c r="C684" s="23">
        <v>274.0</v>
      </c>
      <c r="D684" s="46">
        <v>5640.0</v>
      </c>
      <c r="E684" s="23">
        <v>2.0</v>
      </c>
      <c r="F684" s="23"/>
      <c r="G684" s="23"/>
      <c r="H684" s="23" t="s">
        <v>491</v>
      </c>
      <c r="I684" s="23" t="s">
        <v>18</v>
      </c>
      <c r="J684" s="23" t="s">
        <v>342</v>
      </c>
      <c r="K684" s="47">
        <v>44614.0</v>
      </c>
      <c r="L684" s="47">
        <v>44795.0</v>
      </c>
      <c r="M684" s="23">
        <v>20.0</v>
      </c>
      <c r="N684" s="23">
        <v>8035.0</v>
      </c>
    </row>
    <row r="685" ht="15.75" customHeight="1">
      <c r="A685" s="45">
        <v>44860.40723208334</v>
      </c>
      <c r="B685" s="23" t="s">
        <v>484</v>
      </c>
      <c r="C685" s="23">
        <v>628.0</v>
      </c>
      <c r="D685" s="46">
        <v>5650.0</v>
      </c>
      <c r="E685" s="23">
        <v>4.0</v>
      </c>
      <c r="F685" s="23"/>
      <c r="G685" s="23"/>
      <c r="H685" s="23" t="s">
        <v>492</v>
      </c>
      <c r="I685" s="23" t="s">
        <v>18</v>
      </c>
      <c r="J685" s="23" t="s">
        <v>342</v>
      </c>
      <c r="K685" s="47">
        <v>44879.0</v>
      </c>
      <c r="L685" s="47">
        <v>45596.0</v>
      </c>
      <c r="M685" s="23">
        <v>30.0</v>
      </c>
      <c r="N685" s="23">
        <v>8101.0</v>
      </c>
    </row>
    <row r="686" ht="15.75" customHeight="1">
      <c r="A686" s="42">
        <v>44860.40451258102</v>
      </c>
      <c r="B686" s="26" t="s">
        <v>493</v>
      </c>
      <c r="C686" s="26">
        <v>629.0</v>
      </c>
      <c r="D686" s="43">
        <v>5660.0</v>
      </c>
      <c r="E686" s="26">
        <v>20.0</v>
      </c>
      <c r="F686" s="26"/>
      <c r="G686" s="26"/>
      <c r="H686" s="26" t="s">
        <v>494</v>
      </c>
      <c r="I686" s="26" t="s">
        <v>18</v>
      </c>
      <c r="J686" s="26" t="s">
        <v>16</v>
      </c>
      <c r="K686" s="44">
        <v>44013.0</v>
      </c>
      <c r="L686" s="44">
        <v>44860.0</v>
      </c>
      <c r="M686" s="26">
        <v>30.0</v>
      </c>
      <c r="N686" s="26">
        <v>8044.0</v>
      </c>
    </row>
    <row r="687" ht="15.75" customHeight="1">
      <c r="A687" s="45">
        <v>44860.57827046297</v>
      </c>
      <c r="B687" s="23" t="s">
        <v>479</v>
      </c>
      <c r="C687" s="23">
        <v>630.0</v>
      </c>
      <c r="D687" s="46">
        <v>5670.0</v>
      </c>
      <c r="E687" s="23">
        <v>7.0</v>
      </c>
      <c r="F687" s="23"/>
      <c r="G687" s="23"/>
      <c r="H687" s="23" t="s">
        <v>365</v>
      </c>
      <c r="I687" s="23" t="s">
        <v>18</v>
      </c>
      <c r="J687" s="23" t="s">
        <v>342</v>
      </c>
      <c r="K687" s="47">
        <v>44839.0</v>
      </c>
      <c r="L687" s="47">
        <v>45022.0</v>
      </c>
      <c r="M687" s="23">
        <v>30.0</v>
      </c>
      <c r="N687" s="23">
        <v>8010.0</v>
      </c>
    </row>
    <row r="688" ht="15.75" customHeight="1">
      <c r="A688" s="45">
        <v>44860.61398666666</v>
      </c>
      <c r="B688" s="23" t="s">
        <v>479</v>
      </c>
      <c r="C688" s="23">
        <v>631.0</v>
      </c>
      <c r="D688" s="46">
        <v>5680.0</v>
      </c>
      <c r="E688" s="23">
        <v>11.0</v>
      </c>
      <c r="F688" s="23"/>
      <c r="G688" s="23"/>
      <c r="H688" s="23" t="s">
        <v>495</v>
      </c>
      <c r="I688" s="23" t="s">
        <v>31</v>
      </c>
      <c r="J688" s="23" t="s">
        <v>342</v>
      </c>
      <c r="K688" s="47">
        <v>44875.0</v>
      </c>
      <c r="L688" s="47">
        <v>45055.0</v>
      </c>
      <c r="M688" s="23">
        <v>20.0</v>
      </c>
      <c r="N688" s="23">
        <v>8008.0</v>
      </c>
    </row>
    <row r="689" ht="15.75" customHeight="1">
      <c r="A689" s="45">
        <v>44860.658374328705</v>
      </c>
      <c r="B689" s="23" t="s">
        <v>479</v>
      </c>
      <c r="C689" s="23">
        <v>632.0</v>
      </c>
      <c r="D689" s="46">
        <v>5690.0</v>
      </c>
      <c r="E689" s="23">
        <v>1.0</v>
      </c>
      <c r="F689" s="23"/>
      <c r="G689" s="23"/>
      <c r="H689" s="23" t="s">
        <v>496</v>
      </c>
      <c r="I689" s="23" t="s">
        <v>18</v>
      </c>
      <c r="J689" s="23" t="s">
        <v>342</v>
      </c>
      <c r="K689" s="47">
        <v>44837.0</v>
      </c>
      <c r="L689" s="47">
        <v>45201.0</v>
      </c>
      <c r="M689" s="23">
        <v>25.0</v>
      </c>
      <c r="N689" s="23">
        <v>8002.0</v>
      </c>
    </row>
    <row r="690" ht="15.75" customHeight="1">
      <c r="A690" s="45">
        <v>44860.689842638894</v>
      </c>
      <c r="B690" s="23" t="s">
        <v>479</v>
      </c>
      <c r="C690" s="23">
        <v>633.0</v>
      </c>
      <c r="D690" s="46">
        <v>5700.0</v>
      </c>
      <c r="E690" s="23">
        <v>9.0</v>
      </c>
      <c r="F690" s="23"/>
      <c r="G690" s="23"/>
      <c r="H690" s="23" t="s">
        <v>480</v>
      </c>
      <c r="I690" s="23" t="s">
        <v>18</v>
      </c>
      <c r="J690" s="23" t="s">
        <v>342</v>
      </c>
      <c r="K690" s="47">
        <v>44872.0</v>
      </c>
      <c r="L690" s="47">
        <v>45236.0</v>
      </c>
      <c r="M690" s="23">
        <v>30.0</v>
      </c>
      <c r="N690" s="23">
        <v>8010.0</v>
      </c>
    </row>
    <row r="691" ht="15.75" customHeight="1">
      <c r="A691" s="45">
        <v>44860.70528721064</v>
      </c>
      <c r="B691" s="23" t="s">
        <v>484</v>
      </c>
      <c r="C691" s="23">
        <v>634.0</v>
      </c>
      <c r="D691" s="46">
        <v>5710.0</v>
      </c>
      <c r="E691" s="23">
        <v>5.0</v>
      </c>
      <c r="F691" s="23"/>
      <c r="G691" s="23"/>
      <c r="H691" s="23" t="s">
        <v>497</v>
      </c>
      <c r="I691" s="23" t="s">
        <v>18</v>
      </c>
      <c r="J691" s="23" t="s">
        <v>342</v>
      </c>
      <c r="K691" s="47">
        <v>44868.0</v>
      </c>
      <c r="L691" s="47">
        <v>45233.0</v>
      </c>
      <c r="M691" s="23">
        <v>30.0</v>
      </c>
      <c r="N691" s="23">
        <v>8099.0</v>
      </c>
    </row>
    <row r="692" ht="15.0" customHeight="1">
      <c r="A692" s="14" t="s">
        <v>498</v>
      </c>
      <c r="B692" s="7" t="s">
        <v>186</v>
      </c>
      <c r="C692" s="7">
        <v>329.0</v>
      </c>
      <c r="D692" s="18">
        <v>3080.0</v>
      </c>
      <c r="E692" s="14"/>
      <c r="F692" s="14"/>
      <c r="G692" s="14"/>
      <c r="H692" s="7" t="s">
        <v>499</v>
      </c>
      <c r="I692" s="14"/>
      <c r="J692" s="7" t="s">
        <v>16</v>
      </c>
      <c r="K692" s="15">
        <v>44621.0</v>
      </c>
      <c r="L692" s="15">
        <v>44805.0</v>
      </c>
      <c r="M692" s="16"/>
      <c r="N692" s="12">
        <v>8088.0</v>
      </c>
    </row>
    <row r="693" ht="15.75" customHeight="1">
      <c r="A693" s="42">
        <v>44861.00499346065</v>
      </c>
      <c r="B693" s="26" t="s">
        <v>479</v>
      </c>
      <c r="C693" s="26">
        <v>122.0</v>
      </c>
      <c r="D693" s="43">
        <v>5720.0</v>
      </c>
      <c r="E693" s="26">
        <v>10.0</v>
      </c>
      <c r="F693" s="26"/>
      <c r="G693" s="26"/>
      <c r="H693" s="26" t="s">
        <v>500</v>
      </c>
      <c r="I693" s="26" t="s">
        <v>18</v>
      </c>
      <c r="J693" s="26" t="s">
        <v>16</v>
      </c>
      <c r="K693" s="44">
        <v>44652.0</v>
      </c>
      <c r="L693" s="44">
        <v>44835.0</v>
      </c>
      <c r="M693" s="26">
        <v>30.0</v>
      </c>
      <c r="N693" s="26">
        <v>8001.0</v>
      </c>
    </row>
    <row r="694" ht="15.75" customHeight="1">
      <c r="A694" s="45">
        <v>44861.38619430555</v>
      </c>
      <c r="B694" s="23" t="s">
        <v>479</v>
      </c>
      <c r="C694" s="23">
        <v>636.0</v>
      </c>
      <c r="D694" s="46">
        <v>5730.0</v>
      </c>
      <c r="E694" s="23">
        <v>10.0</v>
      </c>
      <c r="F694" s="23"/>
      <c r="G694" s="23"/>
      <c r="H694" s="23" t="s">
        <v>501</v>
      </c>
      <c r="I694" s="23" t="s">
        <v>18</v>
      </c>
      <c r="J694" s="23" t="s">
        <v>16</v>
      </c>
      <c r="K694" s="47">
        <v>44440.0</v>
      </c>
      <c r="L694" s="47">
        <v>44835.0</v>
      </c>
      <c r="M694" s="23">
        <v>30.0</v>
      </c>
      <c r="N694" s="23">
        <v>8001.0</v>
      </c>
    </row>
    <row r="695" ht="15.75" customHeight="1">
      <c r="A695" s="45">
        <v>44861.405653483795</v>
      </c>
      <c r="B695" s="23" t="s">
        <v>476</v>
      </c>
      <c r="C695" s="23">
        <v>637.0</v>
      </c>
      <c r="D695" s="46">
        <v>5740.0</v>
      </c>
      <c r="E695" s="23">
        <v>10.0</v>
      </c>
      <c r="F695" s="23"/>
      <c r="G695" s="23"/>
      <c r="H695" s="23" t="s">
        <v>502</v>
      </c>
      <c r="I695" s="23" t="s">
        <v>18</v>
      </c>
      <c r="J695" s="23" t="s">
        <v>342</v>
      </c>
      <c r="K695" s="47">
        <v>44690.0</v>
      </c>
      <c r="L695" s="47">
        <v>44752.0</v>
      </c>
      <c r="M695" s="23">
        <v>30.0</v>
      </c>
      <c r="N695" s="23">
        <v>8056.0</v>
      </c>
    </row>
    <row r="696" ht="15.75" customHeight="1">
      <c r="A696" s="45">
        <v>44861.56986695602</v>
      </c>
      <c r="B696" s="23" t="s">
        <v>476</v>
      </c>
      <c r="C696" s="23">
        <v>637.0</v>
      </c>
      <c r="D696" s="46">
        <v>5740.0</v>
      </c>
      <c r="E696" s="23">
        <v>10.0</v>
      </c>
      <c r="F696" s="23"/>
      <c r="G696" s="23"/>
      <c r="H696" s="23" t="s">
        <v>502</v>
      </c>
      <c r="I696" s="23" t="s">
        <v>18</v>
      </c>
      <c r="J696" s="23" t="s">
        <v>16</v>
      </c>
      <c r="K696" s="47">
        <v>44858.0</v>
      </c>
      <c r="L696" s="47">
        <v>44892.0</v>
      </c>
      <c r="M696" s="23">
        <v>30.0</v>
      </c>
      <c r="N696" s="23">
        <v>8056.0</v>
      </c>
    </row>
    <row r="697" ht="15.75" customHeight="1">
      <c r="A697" s="54">
        <v>44861.631185798615</v>
      </c>
      <c r="B697" s="55" t="s">
        <v>479</v>
      </c>
      <c r="C697" s="55">
        <v>638.0</v>
      </c>
      <c r="D697" s="56">
        <v>5750.0</v>
      </c>
      <c r="E697" s="55">
        <v>6.0</v>
      </c>
      <c r="F697" s="55"/>
      <c r="G697" s="55"/>
      <c r="H697" s="55" t="s">
        <v>385</v>
      </c>
      <c r="I697" s="55" t="s">
        <v>31</v>
      </c>
      <c r="J697" s="55" t="s">
        <v>342</v>
      </c>
      <c r="K697" s="57">
        <v>44868.0</v>
      </c>
      <c r="L697" s="57">
        <v>45048.0</v>
      </c>
      <c r="M697" s="55">
        <v>20.0</v>
      </c>
      <c r="N697" s="55">
        <v>8104.0</v>
      </c>
    </row>
    <row r="698" ht="15.75" customHeight="1">
      <c r="A698" s="54">
        <v>44861.77817126157</v>
      </c>
      <c r="B698" s="55" t="s">
        <v>479</v>
      </c>
      <c r="C698" s="55">
        <v>639.0</v>
      </c>
      <c r="D698" s="56">
        <v>5760.0</v>
      </c>
      <c r="E698" s="55">
        <v>10.0</v>
      </c>
      <c r="F698" s="55"/>
      <c r="G698" s="55"/>
      <c r="H698" s="55" t="s">
        <v>503</v>
      </c>
      <c r="I698" s="55" t="s">
        <v>18</v>
      </c>
      <c r="J698" s="55" t="s">
        <v>16</v>
      </c>
      <c r="K698" s="57">
        <v>44565.0</v>
      </c>
      <c r="L698" s="57">
        <v>44845.0</v>
      </c>
      <c r="M698" s="55">
        <v>30.0</v>
      </c>
      <c r="N698" s="55">
        <v>8004.0</v>
      </c>
    </row>
    <row r="699" ht="15.75" customHeight="1">
      <c r="A699" s="54">
        <v>44861.820844490736</v>
      </c>
      <c r="B699" s="55" t="s">
        <v>484</v>
      </c>
      <c r="C699" s="55">
        <v>640.0</v>
      </c>
      <c r="D699" s="56">
        <v>5770.0</v>
      </c>
      <c r="E699" s="55">
        <v>10.0</v>
      </c>
      <c r="F699" s="55"/>
      <c r="G699" s="55"/>
      <c r="H699" s="55" t="s">
        <v>504</v>
      </c>
      <c r="I699" s="55" t="s">
        <v>18</v>
      </c>
      <c r="J699" s="55" t="s">
        <v>16</v>
      </c>
      <c r="K699" s="57">
        <v>44333.0</v>
      </c>
      <c r="L699" s="57">
        <v>44553.0</v>
      </c>
      <c r="M699" s="55">
        <v>30.0</v>
      </c>
      <c r="N699" s="55">
        <v>8098.0</v>
      </c>
    </row>
    <row r="700" ht="15.75" customHeight="1">
      <c r="A700" s="54">
        <v>44862.48125704861</v>
      </c>
      <c r="B700" s="55" t="s">
        <v>476</v>
      </c>
      <c r="C700" s="55">
        <v>583.0</v>
      </c>
      <c r="D700" s="56">
        <v>5220.0</v>
      </c>
      <c r="E700" s="55">
        <v>12.0</v>
      </c>
      <c r="F700" s="55"/>
      <c r="G700" s="55"/>
      <c r="H700" s="55" t="s">
        <v>505</v>
      </c>
      <c r="I700" s="55" t="s">
        <v>18</v>
      </c>
      <c r="J700" s="55" t="s">
        <v>342</v>
      </c>
      <c r="K700" s="57">
        <v>44242.0</v>
      </c>
      <c r="L700" s="57">
        <v>44606.0</v>
      </c>
      <c r="M700" s="55">
        <v>30.0</v>
      </c>
      <c r="N700" s="55">
        <v>8074.0</v>
      </c>
    </row>
    <row r="701" ht="15.75" customHeight="1">
      <c r="A701" s="54">
        <v>44862.48926990741</v>
      </c>
      <c r="B701" s="55" t="s">
        <v>479</v>
      </c>
      <c r="C701" s="55">
        <v>641.0</v>
      </c>
      <c r="D701" s="56">
        <v>5780.0</v>
      </c>
      <c r="E701" s="55">
        <v>8.0</v>
      </c>
      <c r="F701" s="55"/>
      <c r="G701" s="55"/>
      <c r="H701" s="55" t="s">
        <v>506</v>
      </c>
      <c r="I701" s="55" t="s">
        <v>31</v>
      </c>
      <c r="J701" s="55" t="s">
        <v>342</v>
      </c>
      <c r="K701" s="57">
        <v>44862.0</v>
      </c>
      <c r="L701" s="57">
        <v>44649.0</v>
      </c>
      <c r="M701" s="55">
        <v>30.0</v>
      </c>
      <c r="N701" s="55">
        <v>8027.0</v>
      </c>
    </row>
    <row r="702" ht="15.75" customHeight="1">
      <c r="A702" s="54">
        <v>44862.61761601851</v>
      </c>
      <c r="B702" s="55" t="s">
        <v>493</v>
      </c>
      <c r="C702" s="55">
        <v>642.0</v>
      </c>
      <c r="D702" s="56">
        <v>5790.0</v>
      </c>
      <c r="E702" s="55">
        <v>6.0</v>
      </c>
      <c r="F702" s="55"/>
      <c r="G702" s="55"/>
      <c r="H702" s="55" t="s">
        <v>507</v>
      </c>
      <c r="I702" s="55" t="s">
        <v>18</v>
      </c>
      <c r="J702" s="55" t="s">
        <v>342</v>
      </c>
      <c r="K702" s="57">
        <v>44872.0</v>
      </c>
      <c r="L702" s="57">
        <v>45236.0</v>
      </c>
      <c r="M702" s="55">
        <v>30.0</v>
      </c>
      <c r="N702" s="55">
        <v>8104.0</v>
      </c>
    </row>
    <row r="703" ht="15.75" customHeight="1">
      <c r="A703" s="54">
        <v>44862.62758837963</v>
      </c>
      <c r="B703" s="55" t="s">
        <v>479</v>
      </c>
      <c r="C703" s="55">
        <v>607.0</v>
      </c>
      <c r="D703" s="56">
        <v>5430.0</v>
      </c>
      <c r="E703" s="55">
        <v>6.0</v>
      </c>
      <c r="F703" s="55"/>
      <c r="G703" s="55"/>
      <c r="H703" s="55" t="s">
        <v>508</v>
      </c>
      <c r="I703" s="55" t="s">
        <v>18</v>
      </c>
      <c r="J703" s="55" t="s">
        <v>342</v>
      </c>
      <c r="K703" s="57">
        <v>44868.0</v>
      </c>
      <c r="L703" s="57">
        <v>45048.0</v>
      </c>
      <c r="M703" s="55">
        <v>30.0</v>
      </c>
      <c r="N703" s="55">
        <v>8104.0</v>
      </c>
    </row>
    <row r="704" ht="15.75" customHeight="1">
      <c r="A704" s="54">
        <v>44862.77057475694</v>
      </c>
      <c r="B704" s="55" t="s">
        <v>473</v>
      </c>
      <c r="C704" s="55">
        <v>644.0</v>
      </c>
      <c r="D704" s="56">
        <v>5800.0</v>
      </c>
      <c r="E704" s="55">
        <v>15.0</v>
      </c>
      <c r="F704" s="55"/>
      <c r="G704" s="55"/>
      <c r="H704" s="55" t="s">
        <v>509</v>
      </c>
      <c r="I704" s="55" t="s">
        <v>18</v>
      </c>
      <c r="J704" s="55" t="s">
        <v>16</v>
      </c>
      <c r="K704" s="57">
        <v>44682.0</v>
      </c>
      <c r="L704" s="57">
        <v>44865.0</v>
      </c>
      <c r="M704" s="55">
        <v>30.0</v>
      </c>
      <c r="N704" s="55">
        <v>8078.0</v>
      </c>
    </row>
    <row r="705" ht="15.75" customHeight="1">
      <c r="A705" s="54">
        <v>44865.447852349535</v>
      </c>
      <c r="B705" s="55" t="s">
        <v>493</v>
      </c>
      <c r="C705" s="55">
        <v>645.0</v>
      </c>
      <c r="D705" s="56">
        <v>5810.0</v>
      </c>
      <c r="E705" s="55">
        <v>4.0</v>
      </c>
      <c r="F705" s="55"/>
      <c r="G705" s="55"/>
      <c r="H705" s="55" t="s">
        <v>510</v>
      </c>
      <c r="I705" s="55" t="s">
        <v>18</v>
      </c>
      <c r="J705" s="55" t="s">
        <v>342</v>
      </c>
      <c r="K705" s="57">
        <v>44881.0</v>
      </c>
      <c r="L705" s="57">
        <v>45246.0</v>
      </c>
      <c r="M705" s="55">
        <v>30.0</v>
      </c>
      <c r="N705" s="55">
        <v>8104.0</v>
      </c>
    </row>
    <row r="706" ht="15.75" customHeight="1">
      <c r="A706" s="54">
        <v>44865.44412526621</v>
      </c>
      <c r="B706" s="55" t="s">
        <v>479</v>
      </c>
      <c r="C706" s="55">
        <v>646.0</v>
      </c>
      <c r="D706" s="56">
        <v>5820.0</v>
      </c>
      <c r="E706" s="55">
        <v>10.0</v>
      </c>
      <c r="F706" s="55"/>
      <c r="G706" s="55"/>
      <c r="H706" s="55" t="s">
        <v>511</v>
      </c>
      <c r="I706" s="55" t="s">
        <v>18</v>
      </c>
      <c r="J706" s="55" t="s">
        <v>342</v>
      </c>
      <c r="K706" s="57">
        <v>44927.0</v>
      </c>
      <c r="L706" s="57">
        <v>44965.0</v>
      </c>
      <c r="M706" s="55">
        <v>30.0</v>
      </c>
      <c r="N706" s="55">
        <v>8104.0</v>
      </c>
    </row>
    <row r="707" ht="15.75" customHeight="1">
      <c r="A707" s="54">
        <v>44865.52397329861</v>
      </c>
      <c r="B707" s="55" t="s">
        <v>479</v>
      </c>
      <c r="C707" s="55">
        <v>647.0</v>
      </c>
      <c r="D707" s="56">
        <v>5830.0</v>
      </c>
      <c r="E707" s="55">
        <v>8.0</v>
      </c>
      <c r="F707" s="55"/>
      <c r="G707" s="55"/>
      <c r="H707" s="55" t="s">
        <v>512</v>
      </c>
      <c r="I707" s="55" t="s">
        <v>18</v>
      </c>
      <c r="J707" s="55" t="s">
        <v>342</v>
      </c>
      <c r="K707" s="57">
        <v>44835.0</v>
      </c>
      <c r="L707" s="57">
        <v>44957.0</v>
      </c>
      <c r="M707" s="55">
        <v>30.0</v>
      </c>
      <c r="N707" s="55">
        <v>8104.0</v>
      </c>
    </row>
    <row r="708" ht="15.75" customHeight="1">
      <c r="A708" s="58">
        <v>44865.55978997685</v>
      </c>
      <c r="B708" s="59" t="s">
        <v>479</v>
      </c>
      <c r="C708" s="59">
        <v>648.0</v>
      </c>
      <c r="D708" s="60">
        <v>5840.0</v>
      </c>
      <c r="E708" s="59">
        <v>10.0</v>
      </c>
      <c r="F708" s="59"/>
      <c r="G708" s="59"/>
      <c r="H708" s="59" t="s">
        <v>513</v>
      </c>
      <c r="I708" s="59" t="s">
        <v>18</v>
      </c>
      <c r="J708" s="59" t="s">
        <v>16</v>
      </c>
      <c r="K708" s="61">
        <v>44287.0</v>
      </c>
      <c r="L708" s="61">
        <v>44834.0</v>
      </c>
      <c r="M708" s="59">
        <v>30.0</v>
      </c>
      <c r="N708" s="59">
        <v>8000.0</v>
      </c>
    </row>
    <row r="709" ht="15.75" customHeight="1">
      <c r="A709" s="54">
        <v>44865.88136690972</v>
      </c>
      <c r="B709" s="55" t="s">
        <v>476</v>
      </c>
      <c r="C709" s="55">
        <v>649.0</v>
      </c>
      <c r="D709" s="56">
        <v>5850.0</v>
      </c>
      <c r="E709" s="55">
        <v>5.0</v>
      </c>
      <c r="F709" s="55"/>
      <c r="G709" s="55"/>
      <c r="H709" s="55" t="s">
        <v>514</v>
      </c>
      <c r="I709" s="55" t="s">
        <v>18</v>
      </c>
      <c r="J709" s="55" t="s">
        <v>342</v>
      </c>
      <c r="K709" s="57">
        <v>44859.0</v>
      </c>
      <c r="L709" s="57">
        <v>45041.0</v>
      </c>
      <c r="M709" s="55">
        <v>30.0</v>
      </c>
      <c r="N709" s="55">
        <v>8100.0</v>
      </c>
    </row>
    <row r="710" ht="15.75" customHeight="1">
      <c r="A710" s="54">
        <v>44865.907450405095</v>
      </c>
      <c r="B710" s="55" t="s">
        <v>479</v>
      </c>
      <c r="C710" s="55">
        <v>650.0</v>
      </c>
      <c r="D710" s="56">
        <v>5860.0</v>
      </c>
      <c r="E710" s="55">
        <v>9.0</v>
      </c>
      <c r="F710" s="55"/>
      <c r="G710" s="55"/>
      <c r="H710" s="55" t="s">
        <v>515</v>
      </c>
      <c r="I710" s="55" t="s">
        <v>18</v>
      </c>
      <c r="J710" s="55" t="s">
        <v>16</v>
      </c>
      <c r="K710" s="57">
        <v>44494.0</v>
      </c>
      <c r="L710" s="57">
        <v>44729.0</v>
      </c>
      <c r="M710" s="55">
        <v>30.0</v>
      </c>
      <c r="N710" s="55">
        <v>8000.0</v>
      </c>
    </row>
    <row r="711" ht="15.75" customHeight="1">
      <c r="A711" s="54">
        <v>44866.383202847224</v>
      </c>
      <c r="B711" s="55" t="s">
        <v>479</v>
      </c>
      <c r="C711" s="55">
        <v>651.0</v>
      </c>
      <c r="D711" s="56">
        <v>5870.0</v>
      </c>
      <c r="E711" s="55">
        <v>6.0</v>
      </c>
      <c r="F711" s="55"/>
      <c r="G711" s="55"/>
      <c r="H711" s="55" t="s">
        <v>516</v>
      </c>
      <c r="I711" s="55" t="s">
        <v>18</v>
      </c>
      <c r="J711" s="55" t="s">
        <v>342</v>
      </c>
      <c r="K711" s="57">
        <v>44682.0</v>
      </c>
      <c r="L711" s="57">
        <v>44866.0</v>
      </c>
      <c r="M711" s="55">
        <v>30.0</v>
      </c>
      <c r="N711" s="55">
        <v>8104.0</v>
      </c>
    </row>
    <row r="712" ht="15.75" customHeight="1">
      <c r="A712" s="54">
        <v>44866.43409409722</v>
      </c>
      <c r="B712" s="55" t="s">
        <v>475</v>
      </c>
      <c r="C712" s="55">
        <v>652.0</v>
      </c>
      <c r="D712" s="56">
        <v>5880.0</v>
      </c>
      <c r="E712" s="55">
        <v>9.0</v>
      </c>
      <c r="F712" s="55"/>
      <c r="G712" s="55"/>
      <c r="H712" s="55" t="s">
        <v>385</v>
      </c>
      <c r="I712" s="55" t="s">
        <v>31</v>
      </c>
      <c r="J712" s="55" t="s">
        <v>16</v>
      </c>
      <c r="K712" s="57">
        <v>43619.0</v>
      </c>
      <c r="L712" s="57">
        <v>43984.0</v>
      </c>
      <c r="M712" s="55">
        <v>20.0</v>
      </c>
      <c r="N712" s="55">
        <v>8066.0</v>
      </c>
    </row>
    <row r="713" ht="15.75" customHeight="1">
      <c r="A713" s="62">
        <v>44866.440052453705</v>
      </c>
      <c r="B713" s="63" t="s">
        <v>493</v>
      </c>
      <c r="C713" s="63">
        <v>653.0</v>
      </c>
      <c r="D713" s="64">
        <v>5890.0</v>
      </c>
      <c r="E713" s="63">
        <v>9.0</v>
      </c>
      <c r="F713" s="63"/>
      <c r="G713" s="63"/>
      <c r="H713" s="63" t="s">
        <v>517</v>
      </c>
      <c r="I713" s="63" t="s">
        <v>18</v>
      </c>
      <c r="J713" s="63" t="s">
        <v>16</v>
      </c>
      <c r="K713" s="65">
        <v>44475.0</v>
      </c>
      <c r="L713" s="65">
        <v>44830.0</v>
      </c>
      <c r="M713" s="63">
        <v>30.0</v>
      </c>
      <c r="N713" s="63">
        <v>8055.0</v>
      </c>
    </row>
    <row r="714" ht="15.75" customHeight="1">
      <c r="A714" s="62">
        <v>44866.442369004624</v>
      </c>
      <c r="B714" s="63" t="s">
        <v>493</v>
      </c>
      <c r="C714" s="63">
        <v>133.0</v>
      </c>
      <c r="D714" s="64">
        <v>5900.0</v>
      </c>
      <c r="E714" s="63">
        <v>14.0</v>
      </c>
      <c r="F714" s="63"/>
      <c r="G714" s="63"/>
      <c r="H714" s="63" t="s">
        <v>518</v>
      </c>
      <c r="I714" s="63" t="s">
        <v>18</v>
      </c>
      <c r="J714" s="63" t="s">
        <v>16</v>
      </c>
      <c r="K714" s="65">
        <v>44662.0</v>
      </c>
      <c r="L714" s="65">
        <v>44844.0</v>
      </c>
      <c r="M714" s="63">
        <v>30.0</v>
      </c>
      <c r="N714" s="63">
        <v>8042.0</v>
      </c>
    </row>
    <row r="715" ht="15.75" customHeight="1">
      <c r="A715" s="54">
        <v>44865.73001974537</v>
      </c>
      <c r="B715" s="55" t="s">
        <v>473</v>
      </c>
      <c r="C715" s="55">
        <v>655.0</v>
      </c>
      <c r="D715" s="56">
        <v>5910.0</v>
      </c>
      <c r="E715" s="55">
        <v>6.0</v>
      </c>
      <c r="F715" s="55"/>
      <c r="G715" s="55"/>
      <c r="H715" s="55" t="s">
        <v>519</v>
      </c>
      <c r="I715" s="55" t="s">
        <v>18</v>
      </c>
      <c r="J715" s="55" t="s">
        <v>342</v>
      </c>
      <c r="K715" s="57">
        <v>44869.0</v>
      </c>
      <c r="L715" s="57">
        <v>45234.0</v>
      </c>
      <c r="M715" s="55">
        <v>30.0</v>
      </c>
      <c r="N715" s="55">
        <v>8104.0</v>
      </c>
    </row>
    <row r="716" ht="15.75" customHeight="1">
      <c r="A716" s="62">
        <v>44865.8014465625</v>
      </c>
      <c r="B716" s="63" t="s">
        <v>475</v>
      </c>
      <c r="C716" s="63">
        <v>656.0</v>
      </c>
      <c r="D716" s="64">
        <v>5920.0</v>
      </c>
      <c r="E716" s="63">
        <v>10.0</v>
      </c>
      <c r="F716" s="63"/>
      <c r="G716" s="63"/>
      <c r="H716" s="63" t="s">
        <v>520</v>
      </c>
      <c r="I716" s="63" t="s">
        <v>18</v>
      </c>
      <c r="J716" s="63" t="s">
        <v>16</v>
      </c>
      <c r="K716" s="65">
        <v>44578.0</v>
      </c>
      <c r="L716" s="65">
        <v>44759.0</v>
      </c>
      <c r="M716" s="63">
        <v>30.0</v>
      </c>
      <c r="N716" s="63">
        <v>8056.0</v>
      </c>
    </row>
    <row r="717" ht="15.75" customHeight="1">
      <c r="A717" s="54">
        <v>44866.499762962965</v>
      </c>
      <c r="B717" s="55" t="s">
        <v>479</v>
      </c>
      <c r="C717" s="55">
        <v>646.0</v>
      </c>
      <c r="D717" s="56">
        <v>5820.0</v>
      </c>
      <c r="E717" s="55">
        <v>10.0</v>
      </c>
      <c r="F717" s="55"/>
      <c r="G717" s="55"/>
      <c r="H717" s="55" t="s">
        <v>511</v>
      </c>
      <c r="I717" s="55" t="s">
        <v>18</v>
      </c>
      <c r="J717" s="55" t="s">
        <v>342</v>
      </c>
      <c r="K717" s="57">
        <v>44235.0</v>
      </c>
      <c r="L717" s="57">
        <v>44926.0</v>
      </c>
      <c r="M717" s="55">
        <v>30.0</v>
      </c>
      <c r="N717" s="55">
        <v>8104.0</v>
      </c>
    </row>
    <row r="718" ht="15.75" customHeight="1">
      <c r="A718" s="58">
        <v>44865.52044681713</v>
      </c>
      <c r="B718" s="59" t="s">
        <v>473</v>
      </c>
      <c r="C718" s="59">
        <v>658.0</v>
      </c>
      <c r="D718" s="60">
        <v>5930.0</v>
      </c>
      <c r="E718" s="59">
        <v>4.0</v>
      </c>
      <c r="F718" s="59"/>
      <c r="G718" s="59"/>
      <c r="H718" s="59" t="s">
        <v>521</v>
      </c>
      <c r="I718" s="59" t="s">
        <v>18</v>
      </c>
      <c r="J718" s="59" t="s">
        <v>342</v>
      </c>
      <c r="K718" s="61">
        <v>44852.0</v>
      </c>
      <c r="L718" s="61">
        <v>45216.0</v>
      </c>
      <c r="M718" s="59">
        <v>30.0</v>
      </c>
      <c r="N718" s="59">
        <v>8090.0</v>
      </c>
    </row>
    <row r="719" ht="15.75" customHeight="1">
      <c r="A719" s="66">
        <v>44866.61524381944</v>
      </c>
      <c r="B719" s="67" t="s">
        <v>479</v>
      </c>
      <c r="C719" s="67">
        <v>659.0</v>
      </c>
      <c r="D719" s="68">
        <v>5940.0</v>
      </c>
      <c r="E719" s="69">
        <v>8.0</v>
      </c>
      <c r="F719" s="67"/>
      <c r="G719" s="69"/>
      <c r="H719" s="67" t="s">
        <v>114</v>
      </c>
      <c r="I719" s="67" t="s">
        <v>18</v>
      </c>
      <c r="J719" s="67" t="s">
        <v>342</v>
      </c>
      <c r="K719" s="70">
        <v>44890.0</v>
      </c>
      <c r="L719" s="70">
        <v>45071.0</v>
      </c>
      <c r="M719" s="69">
        <v>30.0</v>
      </c>
      <c r="N719" s="67">
        <v>8014.0</v>
      </c>
    </row>
    <row r="720" ht="15.75" customHeight="1">
      <c r="A720" s="66">
        <v>44858.51999234954</v>
      </c>
      <c r="B720" s="67" t="s">
        <v>476</v>
      </c>
      <c r="C720" s="67">
        <v>660.0</v>
      </c>
      <c r="D720" s="68">
        <v>5950.0</v>
      </c>
      <c r="E720" s="69">
        <v>5.0</v>
      </c>
      <c r="F720" s="67"/>
      <c r="G720" s="69"/>
      <c r="H720" s="67" t="s">
        <v>522</v>
      </c>
      <c r="I720" s="67" t="s">
        <v>18</v>
      </c>
      <c r="J720" s="67" t="s">
        <v>342</v>
      </c>
      <c r="K720" s="70">
        <v>44655.0</v>
      </c>
      <c r="L720" s="70">
        <v>45386.0</v>
      </c>
      <c r="M720" s="69">
        <v>30.0</v>
      </c>
      <c r="N720" s="67">
        <v>8088.0</v>
      </c>
    </row>
    <row r="721" ht="15.75" customHeight="1">
      <c r="A721" s="71">
        <v>44866.539596875</v>
      </c>
      <c r="B721" s="72" t="s">
        <v>475</v>
      </c>
      <c r="C721" s="72">
        <v>661.0</v>
      </c>
      <c r="D721" s="73">
        <v>5960.0</v>
      </c>
      <c r="E721" s="74">
        <v>18.0</v>
      </c>
      <c r="F721" s="72"/>
      <c r="G721" s="74"/>
      <c r="H721" s="72" t="s">
        <v>523</v>
      </c>
      <c r="I721" s="72" t="s">
        <v>18</v>
      </c>
      <c r="J721" s="72" t="s">
        <v>16</v>
      </c>
      <c r="K721" s="75">
        <v>44682.0</v>
      </c>
      <c r="L721" s="75">
        <v>44866.0</v>
      </c>
      <c r="M721" s="74">
        <v>30.0</v>
      </c>
      <c r="N721" s="72">
        <v>8056.0</v>
      </c>
    </row>
    <row r="722" ht="15.75" customHeight="1">
      <c r="A722" s="66">
        <v>44866.66732739583</v>
      </c>
      <c r="B722" s="67" t="s">
        <v>479</v>
      </c>
      <c r="C722" s="67">
        <v>662.0</v>
      </c>
      <c r="D722" s="76">
        <v>5970.0</v>
      </c>
      <c r="E722" s="69">
        <v>16.0</v>
      </c>
      <c r="F722" s="67"/>
      <c r="G722" s="69"/>
      <c r="H722" s="67" t="s">
        <v>524</v>
      </c>
      <c r="I722" s="67" t="s">
        <v>18</v>
      </c>
      <c r="J722" s="67" t="s">
        <v>16</v>
      </c>
      <c r="K722" s="70">
        <v>44494.0</v>
      </c>
      <c r="L722" s="70">
        <v>44859.0</v>
      </c>
      <c r="M722" s="69">
        <v>30.0</v>
      </c>
      <c r="N722" s="67">
        <v>8037.0</v>
      </c>
    </row>
    <row r="723" ht="15.75" customHeight="1">
      <c r="A723" s="71">
        <v>44867.017613703705</v>
      </c>
      <c r="B723" s="72" t="s">
        <v>479</v>
      </c>
      <c r="C723" s="77">
        <v>663.0</v>
      </c>
      <c r="D723" s="78">
        <v>5980.0</v>
      </c>
      <c r="E723" s="74">
        <v>12.0</v>
      </c>
      <c r="F723" s="72"/>
      <c r="G723" s="74"/>
      <c r="H723" s="72" t="s">
        <v>525</v>
      </c>
      <c r="I723" s="72" t="s">
        <v>18</v>
      </c>
      <c r="J723" s="72" t="s">
        <v>16</v>
      </c>
      <c r="K723" s="75">
        <v>43987.0</v>
      </c>
      <c r="L723" s="75">
        <v>44716.0</v>
      </c>
      <c r="M723" s="74">
        <v>30.0</v>
      </c>
      <c r="N723" s="72">
        <v>8039.0</v>
      </c>
    </row>
    <row r="724" ht="15.75" customHeight="1">
      <c r="A724" s="66">
        <v>44867.758548136575</v>
      </c>
      <c r="B724" s="67" t="s">
        <v>473</v>
      </c>
      <c r="C724" s="67">
        <v>664.0</v>
      </c>
      <c r="D724" s="68">
        <v>5990.0</v>
      </c>
      <c r="E724" s="69">
        <v>5.0</v>
      </c>
      <c r="F724" s="67"/>
      <c r="G724" s="69"/>
      <c r="H724" s="67" t="s">
        <v>526</v>
      </c>
      <c r="I724" s="67" t="s">
        <v>18</v>
      </c>
      <c r="J724" s="67" t="s">
        <v>16</v>
      </c>
      <c r="K724" s="70">
        <v>44866.0</v>
      </c>
      <c r="L724" s="70">
        <v>45046.0</v>
      </c>
      <c r="M724" s="69">
        <v>30.0</v>
      </c>
      <c r="N724" s="67">
        <v>8104.0</v>
      </c>
    </row>
    <row r="725" ht="15.75" customHeight="1">
      <c r="A725" s="79">
        <v>44868.37477702546</v>
      </c>
      <c r="B725" s="80" t="s">
        <v>479</v>
      </c>
      <c r="C725" s="80">
        <v>665.0</v>
      </c>
      <c r="D725" s="81">
        <v>6000.0</v>
      </c>
      <c r="E725" s="82">
        <v>8.0</v>
      </c>
      <c r="F725" s="80"/>
      <c r="G725" s="82"/>
      <c r="H725" s="80" t="s">
        <v>527</v>
      </c>
      <c r="I725" s="80" t="s">
        <v>18</v>
      </c>
      <c r="J725" s="80" t="s">
        <v>16</v>
      </c>
      <c r="K725" s="83">
        <v>44713.0</v>
      </c>
      <c r="L725" s="83">
        <v>44895.0</v>
      </c>
      <c r="M725" s="82">
        <v>30.0</v>
      </c>
      <c r="N725" s="80">
        <v>8003.0</v>
      </c>
    </row>
    <row r="726" ht="15.75" customHeight="1">
      <c r="A726" s="42">
        <v>44852.668459085646</v>
      </c>
      <c r="B726" s="26" t="s">
        <v>194</v>
      </c>
      <c r="C726" s="26">
        <v>609.0</v>
      </c>
      <c r="D726" s="43">
        <v>5450.0</v>
      </c>
      <c r="E726" s="26">
        <v>10.0</v>
      </c>
      <c r="F726" s="26"/>
      <c r="G726" s="26"/>
      <c r="H726" s="26" t="s">
        <v>465</v>
      </c>
      <c r="I726" s="26" t="s">
        <v>18</v>
      </c>
      <c r="J726" s="26" t="s">
        <v>342</v>
      </c>
      <c r="K726" s="44">
        <v>44805.0</v>
      </c>
      <c r="L726" s="44">
        <v>44986.0</v>
      </c>
      <c r="M726" s="26">
        <v>30.0</v>
      </c>
      <c r="N726" s="26">
        <v>8080.0</v>
      </c>
    </row>
    <row r="727" ht="15.75" customHeight="1">
      <c r="A727" s="66">
        <v>44868.63172653935</v>
      </c>
      <c r="B727" s="67" t="s">
        <v>479</v>
      </c>
      <c r="C727" s="67">
        <v>3.0</v>
      </c>
      <c r="D727" s="68">
        <v>6010.0</v>
      </c>
      <c r="E727" s="69">
        <v>10.0</v>
      </c>
      <c r="F727" s="67"/>
      <c r="G727" s="69"/>
      <c r="H727" s="67" t="s">
        <v>21</v>
      </c>
      <c r="I727" s="67" t="s">
        <v>18</v>
      </c>
      <c r="J727" s="67" t="s">
        <v>16</v>
      </c>
      <c r="K727" s="70">
        <v>44602.0</v>
      </c>
      <c r="L727" s="70">
        <v>44967.0</v>
      </c>
      <c r="M727" s="69">
        <v>30.0</v>
      </c>
      <c r="N727" s="67">
        <v>8003.0</v>
      </c>
    </row>
    <row r="728" ht="15.75" customHeight="1">
      <c r="A728" s="66">
        <v>44868.64684726852</v>
      </c>
      <c r="B728" s="67" t="s">
        <v>476</v>
      </c>
      <c r="C728" s="67">
        <v>667.0</v>
      </c>
      <c r="D728" s="68">
        <v>6020.0</v>
      </c>
      <c r="E728" s="69">
        <v>5.0</v>
      </c>
      <c r="F728" s="67"/>
      <c r="G728" s="69"/>
      <c r="H728" s="67" t="s">
        <v>528</v>
      </c>
      <c r="I728" s="67" t="s">
        <v>18</v>
      </c>
      <c r="J728" s="67" t="s">
        <v>342</v>
      </c>
      <c r="K728" s="70">
        <v>44873.0</v>
      </c>
      <c r="L728" s="70">
        <v>45237.0</v>
      </c>
      <c r="M728" s="69">
        <v>30.0</v>
      </c>
      <c r="N728" s="67">
        <v>8088.0</v>
      </c>
    </row>
    <row r="729" ht="15.75" customHeight="1">
      <c r="A729" s="54">
        <v>44861.73054539352</v>
      </c>
      <c r="B729" s="55" t="s">
        <v>493</v>
      </c>
      <c r="C729" s="55">
        <v>668.0</v>
      </c>
      <c r="D729" s="56">
        <v>6030.0</v>
      </c>
      <c r="E729" s="55">
        <v>10.0</v>
      </c>
      <c r="F729" s="55"/>
      <c r="G729" s="55"/>
      <c r="H729" s="55" t="s">
        <v>529</v>
      </c>
      <c r="I729" s="55" t="s">
        <v>31</v>
      </c>
      <c r="J729" s="55" t="s">
        <v>16</v>
      </c>
      <c r="K729" s="57">
        <v>44868.0</v>
      </c>
      <c r="L729" s="57">
        <v>45232.0</v>
      </c>
      <c r="M729" s="55">
        <v>20.0</v>
      </c>
      <c r="N729" s="55">
        <v>8104.0</v>
      </c>
    </row>
    <row r="730" ht="15.75" customHeight="1">
      <c r="A730" s="66">
        <v>44869.43827482639</v>
      </c>
      <c r="B730" s="67" t="s">
        <v>479</v>
      </c>
      <c r="C730" s="67">
        <v>566.0</v>
      </c>
      <c r="D730" s="76">
        <v>5050.0</v>
      </c>
      <c r="E730" s="69">
        <v>8.0</v>
      </c>
      <c r="F730" s="67"/>
      <c r="G730" s="69"/>
      <c r="H730" s="67" t="s">
        <v>530</v>
      </c>
      <c r="I730" s="67" t="s">
        <v>18</v>
      </c>
      <c r="J730" s="67" t="s">
        <v>342</v>
      </c>
      <c r="K730" s="70">
        <v>44866.0</v>
      </c>
      <c r="L730" s="70">
        <v>45047.0</v>
      </c>
      <c r="M730" s="69">
        <v>30.0</v>
      </c>
      <c r="N730" s="67">
        <v>8014.0</v>
      </c>
    </row>
    <row r="731" ht="15.75" customHeight="1">
      <c r="A731" s="66">
        <v>44869.4330362037</v>
      </c>
      <c r="B731" s="67" t="s">
        <v>479</v>
      </c>
      <c r="C731" s="67">
        <v>669.0</v>
      </c>
      <c r="D731" s="68">
        <v>6040.0</v>
      </c>
      <c r="E731" s="69">
        <v>6.0</v>
      </c>
      <c r="F731" s="67"/>
      <c r="G731" s="69"/>
      <c r="H731" s="67" t="s">
        <v>369</v>
      </c>
      <c r="I731" s="67" t="s">
        <v>31</v>
      </c>
      <c r="J731" s="67" t="s">
        <v>342</v>
      </c>
      <c r="K731" s="70">
        <v>44872.0</v>
      </c>
      <c r="L731" s="70">
        <v>45052.0</v>
      </c>
      <c r="M731" s="69">
        <v>20.0</v>
      </c>
      <c r="N731" s="67">
        <v>8104.0</v>
      </c>
    </row>
    <row r="732" ht="15.75" customHeight="1">
      <c r="A732" s="66">
        <v>44866.79018866898</v>
      </c>
      <c r="B732" s="84" t="s">
        <v>479</v>
      </c>
      <c r="C732" s="67">
        <v>670.0</v>
      </c>
      <c r="D732" s="68">
        <v>6050.0</v>
      </c>
      <c r="E732" s="69">
        <v>7.0</v>
      </c>
      <c r="F732" s="67"/>
      <c r="G732" s="69"/>
      <c r="H732" s="67" t="s">
        <v>531</v>
      </c>
      <c r="I732" s="67" t="s">
        <v>18</v>
      </c>
      <c r="J732" s="67" t="s">
        <v>342</v>
      </c>
      <c r="K732" s="70">
        <v>44682.0</v>
      </c>
      <c r="L732" s="70">
        <v>44866.0</v>
      </c>
      <c r="M732" s="69">
        <v>30.0</v>
      </c>
      <c r="N732" s="67">
        <v>8104.0</v>
      </c>
    </row>
    <row r="733" ht="15.75" customHeight="1">
      <c r="A733" s="66">
        <v>44869.59638967593</v>
      </c>
      <c r="B733" s="67" t="s">
        <v>481</v>
      </c>
      <c r="C733" s="67">
        <v>671.0</v>
      </c>
      <c r="D733" s="68">
        <v>6060.0</v>
      </c>
      <c r="E733" s="69">
        <v>2.0</v>
      </c>
      <c r="F733" s="67"/>
      <c r="G733" s="69"/>
      <c r="H733" s="67" t="s">
        <v>532</v>
      </c>
      <c r="I733" s="67" t="s">
        <v>31</v>
      </c>
      <c r="J733" s="67" t="s">
        <v>342</v>
      </c>
      <c r="K733" s="70">
        <v>44869.0</v>
      </c>
      <c r="L733" s="70">
        <v>45233.0</v>
      </c>
      <c r="M733" s="69">
        <v>20.0</v>
      </c>
      <c r="N733" s="67">
        <v>8104.0</v>
      </c>
    </row>
    <row r="734" ht="15.75" customHeight="1">
      <c r="A734" s="66">
        <v>44869.648882361114</v>
      </c>
      <c r="B734" s="67" t="s">
        <v>484</v>
      </c>
      <c r="C734" s="67">
        <v>672.0</v>
      </c>
      <c r="D734" s="68">
        <v>6070.0</v>
      </c>
      <c r="E734" s="69">
        <v>9.0</v>
      </c>
      <c r="F734" s="67"/>
      <c r="G734" s="69"/>
      <c r="H734" s="67" t="s">
        <v>533</v>
      </c>
      <c r="I734" s="67" t="s">
        <v>18</v>
      </c>
      <c r="J734" s="67" t="s">
        <v>16</v>
      </c>
      <c r="K734" s="70">
        <v>44900.0</v>
      </c>
      <c r="L734" s="70">
        <v>45260.0</v>
      </c>
      <c r="M734" s="69">
        <v>30.0</v>
      </c>
      <c r="N734" s="67">
        <v>8101.0</v>
      </c>
    </row>
    <row r="735" ht="15.75" customHeight="1">
      <c r="A735" s="66">
        <v>44869.654446203705</v>
      </c>
      <c r="B735" s="67" t="s">
        <v>476</v>
      </c>
      <c r="C735" s="67">
        <v>673.0</v>
      </c>
      <c r="D735" s="68">
        <v>6080.0</v>
      </c>
      <c r="E735" s="69">
        <v>5.0</v>
      </c>
      <c r="F735" s="67"/>
      <c r="G735" s="69"/>
      <c r="H735" s="67" t="s">
        <v>534</v>
      </c>
      <c r="I735" s="67" t="s">
        <v>18</v>
      </c>
      <c r="J735" s="67" t="s">
        <v>342</v>
      </c>
      <c r="K735" s="70">
        <v>44874.0</v>
      </c>
      <c r="L735" s="85">
        <v>45238.0</v>
      </c>
      <c r="M735" s="69">
        <v>26.0</v>
      </c>
      <c r="N735" s="67">
        <v>8104.0</v>
      </c>
    </row>
    <row r="736" ht="15.75" customHeight="1">
      <c r="A736" s="79">
        <v>44872.050667812495</v>
      </c>
      <c r="B736" s="80" t="s">
        <v>476</v>
      </c>
      <c r="C736" s="80">
        <v>674.0</v>
      </c>
      <c r="D736" s="86">
        <v>4320.0</v>
      </c>
      <c r="E736" s="82">
        <v>10.0</v>
      </c>
      <c r="F736" s="80"/>
      <c r="G736" s="82"/>
      <c r="H736" s="80" t="s">
        <v>357</v>
      </c>
      <c r="I736" s="80" t="s">
        <v>31</v>
      </c>
      <c r="J736" s="80" t="s">
        <v>16</v>
      </c>
      <c r="K736" s="83">
        <v>44326.0</v>
      </c>
      <c r="L736" s="83">
        <v>44812.0</v>
      </c>
      <c r="M736" s="82">
        <v>20.0</v>
      </c>
      <c r="N736" s="80">
        <v>8091.0</v>
      </c>
    </row>
    <row r="737" ht="15.75" customHeight="1">
      <c r="A737" s="66">
        <v>44872.510168333334</v>
      </c>
      <c r="B737" s="67" t="s">
        <v>476</v>
      </c>
      <c r="C737" s="67">
        <v>667.0</v>
      </c>
      <c r="D737" s="68">
        <v>6020.0</v>
      </c>
      <c r="E737" s="69">
        <v>5.0</v>
      </c>
      <c r="F737" s="67"/>
      <c r="G737" s="69"/>
      <c r="H737" s="67" t="s">
        <v>528</v>
      </c>
      <c r="I737" s="67" t="s">
        <v>18</v>
      </c>
      <c r="J737" s="67" t="s">
        <v>342</v>
      </c>
      <c r="K737" s="70">
        <v>44873.0</v>
      </c>
      <c r="L737" s="70">
        <v>45237.0</v>
      </c>
      <c r="M737" s="69">
        <v>30.0</v>
      </c>
      <c r="N737" s="67">
        <v>8088.0</v>
      </c>
    </row>
    <row r="738" ht="15.75" customHeight="1">
      <c r="A738" s="26" t="s">
        <v>400</v>
      </c>
      <c r="B738" s="26" t="s">
        <v>14</v>
      </c>
      <c r="C738" s="26">
        <v>593.0</v>
      </c>
      <c r="D738" s="43">
        <v>5320.0</v>
      </c>
      <c r="E738" s="26">
        <v>17.0</v>
      </c>
      <c r="F738" s="26"/>
      <c r="G738" s="26"/>
      <c r="H738" s="87" t="s">
        <v>535</v>
      </c>
      <c r="I738" s="26" t="s">
        <v>18</v>
      </c>
      <c r="J738" s="26" t="s">
        <v>16</v>
      </c>
      <c r="K738" s="88">
        <v>44441.0</v>
      </c>
      <c r="L738" s="88">
        <v>44627.0</v>
      </c>
      <c r="M738" s="26">
        <v>30.0</v>
      </c>
      <c r="N738" s="26">
        <v>8110.0</v>
      </c>
    </row>
    <row r="739" ht="15.75" customHeight="1">
      <c r="A739" s="14" t="s">
        <v>536</v>
      </c>
      <c r="B739" s="89" t="s">
        <v>186</v>
      </c>
      <c r="C739" s="90">
        <v>675.0</v>
      </c>
      <c r="D739" s="18">
        <v>6090.0</v>
      </c>
      <c r="E739" s="89">
        <v>16.0</v>
      </c>
      <c r="F739" s="89"/>
      <c r="G739" s="89"/>
      <c r="H739" s="90" t="s">
        <v>537</v>
      </c>
      <c r="I739" s="7" t="s">
        <v>31</v>
      </c>
      <c r="J739" s="14" t="s">
        <v>16</v>
      </c>
      <c r="K739" s="41">
        <v>43835.0</v>
      </c>
      <c r="L739" s="41">
        <v>44017.0</v>
      </c>
      <c r="M739" s="14">
        <v>30.0</v>
      </c>
      <c r="N739" s="14">
        <v>8090.0</v>
      </c>
    </row>
    <row r="740" ht="15.75" customHeight="1">
      <c r="A740" s="66">
        <v>44872.63744171296</v>
      </c>
      <c r="B740" s="67" t="s">
        <v>479</v>
      </c>
      <c r="C740" s="67">
        <v>676.0</v>
      </c>
      <c r="D740" s="68">
        <v>6100.0</v>
      </c>
      <c r="E740" s="69">
        <v>8.0</v>
      </c>
      <c r="F740" s="67"/>
      <c r="G740" s="69"/>
      <c r="H740" s="67" t="s">
        <v>385</v>
      </c>
      <c r="I740" s="67" t="s">
        <v>31</v>
      </c>
      <c r="J740" s="67" t="s">
        <v>342</v>
      </c>
      <c r="K740" s="70">
        <v>44503.0</v>
      </c>
      <c r="L740" s="70">
        <v>44867.0</v>
      </c>
      <c r="M740" s="69">
        <v>20.0</v>
      </c>
      <c r="N740" s="67">
        <v>8104.0</v>
      </c>
    </row>
    <row r="741" ht="15.75" customHeight="1">
      <c r="A741" s="66">
        <v>44872.734744733796</v>
      </c>
      <c r="B741" s="67" t="s">
        <v>473</v>
      </c>
      <c r="C741" s="67">
        <v>677.0</v>
      </c>
      <c r="D741" s="68">
        <v>6110.0</v>
      </c>
      <c r="E741" s="69">
        <v>8.0</v>
      </c>
      <c r="F741" s="67"/>
      <c r="G741" s="69"/>
      <c r="H741" s="67" t="s">
        <v>538</v>
      </c>
      <c r="I741" s="67" t="s">
        <v>18</v>
      </c>
      <c r="J741" s="67" t="s">
        <v>539</v>
      </c>
      <c r="K741" s="70">
        <v>44858.0</v>
      </c>
      <c r="L741" s="70">
        <v>45039.0</v>
      </c>
      <c r="M741" s="69">
        <v>30.0</v>
      </c>
      <c r="N741" s="67">
        <v>8104.0</v>
      </c>
    </row>
    <row r="742" ht="15.75" customHeight="1">
      <c r="A742" s="91">
        <v>44872.73696929398</v>
      </c>
      <c r="B742" s="92" t="s">
        <v>476</v>
      </c>
      <c r="C742" s="92">
        <v>678.0</v>
      </c>
      <c r="D742" s="93">
        <v>6120.0</v>
      </c>
      <c r="E742" s="94">
        <v>5.0</v>
      </c>
      <c r="F742" s="92"/>
      <c r="G742" s="94"/>
      <c r="H742" s="92" t="s">
        <v>540</v>
      </c>
      <c r="I742" s="92" t="s">
        <v>18</v>
      </c>
      <c r="J742" s="92" t="s">
        <v>342</v>
      </c>
      <c r="K742" s="95">
        <v>44900.0</v>
      </c>
      <c r="L742" s="95">
        <v>45264.0</v>
      </c>
      <c r="M742" s="94">
        <v>30.0</v>
      </c>
      <c r="N742" s="92">
        <v>8031.0</v>
      </c>
    </row>
    <row r="743" ht="15.75" customHeight="1">
      <c r="A743" s="66">
        <v>44872.98267075232</v>
      </c>
      <c r="B743" s="67" t="s">
        <v>479</v>
      </c>
      <c r="C743" s="67">
        <v>679.0</v>
      </c>
      <c r="D743" s="76">
        <v>6130.0</v>
      </c>
      <c r="E743" s="69">
        <v>14.0</v>
      </c>
      <c r="F743" s="67"/>
      <c r="G743" s="69"/>
      <c r="H743" s="67" t="s">
        <v>541</v>
      </c>
      <c r="I743" s="67" t="s">
        <v>18</v>
      </c>
      <c r="J743" s="67" t="s">
        <v>16</v>
      </c>
      <c r="K743" s="70">
        <v>44319.0</v>
      </c>
      <c r="L743" s="70">
        <v>44694.0</v>
      </c>
      <c r="M743" s="69">
        <v>30.0</v>
      </c>
      <c r="N743" s="67">
        <v>8010.0</v>
      </c>
    </row>
    <row r="744" ht="15.75" customHeight="1">
      <c r="A744" s="66">
        <v>44873.5713775926</v>
      </c>
      <c r="B744" s="67" t="s">
        <v>473</v>
      </c>
      <c r="C744" s="67">
        <v>680.0</v>
      </c>
      <c r="D744" s="68">
        <v>6140.0</v>
      </c>
      <c r="E744" s="69">
        <v>8.0</v>
      </c>
      <c r="F744" s="67"/>
      <c r="G744" s="69"/>
      <c r="H744" s="67" t="s">
        <v>542</v>
      </c>
      <c r="I744" s="67" t="s">
        <v>18</v>
      </c>
      <c r="J744" s="67" t="s">
        <v>342</v>
      </c>
      <c r="K744" s="70">
        <v>44778.0</v>
      </c>
      <c r="L744" s="70">
        <v>44869.0</v>
      </c>
      <c r="M744" s="69">
        <v>30.0</v>
      </c>
      <c r="N744" s="67">
        <v>8035.0</v>
      </c>
    </row>
    <row r="745" ht="15.75" customHeight="1">
      <c r="A745" s="66">
        <v>44873.78154891204</v>
      </c>
      <c r="B745" s="67" t="s">
        <v>479</v>
      </c>
      <c r="C745" s="67">
        <v>681.0</v>
      </c>
      <c r="D745" s="68">
        <v>6150.0</v>
      </c>
      <c r="E745" s="69">
        <v>2.0</v>
      </c>
      <c r="F745" s="67"/>
      <c r="G745" s="69"/>
      <c r="H745" s="67" t="s">
        <v>543</v>
      </c>
      <c r="I745" s="67" t="s">
        <v>31</v>
      </c>
      <c r="J745" s="67" t="s">
        <v>342</v>
      </c>
      <c r="K745" s="70">
        <v>44875.0</v>
      </c>
      <c r="L745" s="70">
        <v>45240.0</v>
      </c>
      <c r="M745" s="69">
        <v>20.0</v>
      </c>
      <c r="N745" s="67">
        <v>8104.0</v>
      </c>
    </row>
    <row r="746" ht="15.75" customHeight="1">
      <c r="A746" s="66">
        <v>44874.38292428241</v>
      </c>
      <c r="B746" s="67" t="s">
        <v>473</v>
      </c>
      <c r="C746" s="67">
        <v>682.0</v>
      </c>
      <c r="D746" s="68">
        <v>6160.0</v>
      </c>
      <c r="E746" s="69">
        <v>13.0</v>
      </c>
      <c r="F746" s="67"/>
      <c r="G746" s="69"/>
      <c r="H746" s="67" t="s">
        <v>544</v>
      </c>
      <c r="I746" s="67" t="s">
        <v>31</v>
      </c>
      <c r="J746" s="67" t="s">
        <v>16</v>
      </c>
      <c r="K746" s="70">
        <v>44875.0</v>
      </c>
      <c r="L746" s="70">
        <v>45056.0</v>
      </c>
      <c r="M746" s="69">
        <v>20.0</v>
      </c>
      <c r="N746" s="67">
        <v>8081.0</v>
      </c>
    </row>
    <row r="747" ht="15.75" customHeight="1">
      <c r="A747" s="66">
        <v>44874.41593523148</v>
      </c>
      <c r="B747" s="67" t="s">
        <v>484</v>
      </c>
      <c r="C747" s="67">
        <v>683.0</v>
      </c>
      <c r="D747" s="68">
        <v>6170.0</v>
      </c>
      <c r="E747" s="69">
        <v>4.0</v>
      </c>
      <c r="F747" s="67"/>
      <c r="G747" s="69"/>
      <c r="H747" s="67" t="s">
        <v>545</v>
      </c>
      <c r="I747" s="67" t="s">
        <v>18</v>
      </c>
      <c r="J747" s="67" t="s">
        <v>342</v>
      </c>
      <c r="K747" s="70">
        <v>44869.0</v>
      </c>
      <c r="L747" s="70">
        <v>44868.0</v>
      </c>
      <c r="M747" s="69">
        <v>30.0</v>
      </c>
      <c r="N747" s="67">
        <v>8093.0</v>
      </c>
    </row>
    <row r="748" ht="15.75" customHeight="1">
      <c r="A748" s="66">
        <v>44874.41368923611</v>
      </c>
      <c r="B748" s="67" t="s">
        <v>493</v>
      </c>
      <c r="C748" s="67">
        <v>684.0</v>
      </c>
      <c r="D748" s="68">
        <v>6180.0</v>
      </c>
      <c r="E748" s="69">
        <v>10.0</v>
      </c>
      <c r="F748" s="67"/>
      <c r="G748" s="69"/>
      <c r="H748" s="67" t="s">
        <v>546</v>
      </c>
      <c r="I748" s="67" t="s">
        <v>18</v>
      </c>
      <c r="J748" s="67" t="s">
        <v>16</v>
      </c>
      <c r="K748" s="70">
        <v>44396.0</v>
      </c>
      <c r="L748" s="70">
        <v>44761.0</v>
      </c>
      <c r="M748" s="69">
        <v>30.0</v>
      </c>
      <c r="N748" s="67">
        <v>8044.0</v>
      </c>
    </row>
    <row r="749" ht="15.75" customHeight="1">
      <c r="A749" s="66">
        <v>44874.57347052083</v>
      </c>
      <c r="B749" s="67" t="s">
        <v>479</v>
      </c>
      <c r="C749" s="67">
        <v>685.0</v>
      </c>
      <c r="D749" s="68">
        <v>6190.0</v>
      </c>
      <c r="E749" s="69">
        <v>7.0</v>
      </c>
      <c r="F749" s="67"/>
      <c r="G749" s="69"/>
      <c r="H749" s="67" t="s">
        <v>547</v>
      </c>
      <c r="I749" s="67" t="s">
        <v>18</v>
      </c>
      <c r="J749" s="67" t="s">
        <v>342</v>
      </c>
      <c r="K749" s="70">
        <v>44872.0</v>
      </c>
      <c r="L749" s="70">
        <v>45053.0</v>
      </c>
      <c r="M749" s="69">
        <v>30.0</v>
      </c>
      <c r="N749" s="67">
        <v>8104.0</v>
      </c>
    </row>
    <row r="750" ht="15.75" customHeight="1">
      <c r="A750" s="66">
        <v>44804.67010726852</v>
      </c>
      <c r="B750" s="67" t="s">
        <v>150</v>
      </c>
      <c r="C750" s="67">
        <v>422.0</v>
      </c>
      <c r="D750" s="76">
        <v>3890.0</v>
      </c>
      <c r="E750" s="69">
        <v>17.0</v>
      </c>
      <c r="F750" s="67"/>
      <c r="G750" s="69"/>
      <c r="H750" s="67" t="s">
        <v>351</v>
      </c>
      <c r="I750" s="67" t="s">
        <v>31</v>
      </c>
      <c r="J750" s="67" t="s">
        <v>16</v>
      </c>
      <c r="K750" s="70">
        <v>44760.0</v>
      </c>
      <c r="L750" s="70">
        <v>44943.0</v>
      </c>
      <c r="M750" s="67" t="s">
        <v>280</v>
      </c>
      <c r="N750" s="96">
        <v>8056.0</v>
      </c>
    </row>
    <row r="751" ht="15.75" customHeight="1">
      <c r="A751" s="66">
        <v>44876.551121400465</v>
      </c>
      <c r="B751" s="67" t="s">
        <v>484</v>
      </c>
      <c r="C751" s="67">
        <v>686.0</v>
      </c>
      <c r="D751" s="68">
        <v>6200.0</v>
      </c>
      <c r="E751" s="69">
        <v>4.0</v>
      </c>
      <c r="F751" s="67"/>
      <c r="G751" s="69"/>
      <c r="H751" s="67" t="s">
        <v>448</v>
      </c>
      <c r="I751" s="67" t="s">
        <v>18</v>
      </c>
      <c r="J751" s="67" t="s">
        <v>342</v>
      </c>
      <c r="K751" s="70">
        <v>44879.0</v>
      </c>
      <c r="L751" s="70">
        <v>45060.0</v>
      </c>
      <c r="M751" s="69">
        <v>30.0</v>
      </c>
      <c r="N751" s="67">
        <v>8101.0</v>
      </c>
    </row>
    <row r="752" ht="15.75" customHeight="1">
      <c r="A752" s="66">
        <v>44876.65986111111</v>
      </c>
      <c r="B752" s="67" t="s">
        <v>484</v>
      </c>
      <c r="C752" s="67">
        <v>687.0</v>
      </c>
      <c r="D752" s="68">
        <v>6210.0</v>
      </c>
      <c r="E752" s="69">
        <v>4.0</v>
      </c>
      <c r="F752" s="67"/>
      <c r="G752" s="69"/>
      <c r="H752" s="67" t="s">
        <v>548</v>
      </c>
      <c r="I752" s="67" t="s">
        <v>18</v>
      </c>
      <c r="J752" s="67" t="s">
        <v>342</v>
      </c>
      <c r="K752" s="70">
        <v>44866.0</v>
      </c>
      <c r="L752" s="70">
        <v>44991.0</v>
      </c>
      <c r="M752" s="69">
        <v>30.0</v>
      </c>
      <c r="N752" s="97">
        <v>8104.0</v>
      </c>
    </row>
  </sheetData>
  <autoFilter ref="$A$1:$N$752"/>
  <conditionalFormatting sqref="C1">
    <cfRule type="expression" dxfId="0" priority="1">
      <formula>COUNTIF(C:C,C1)&gt;1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Col="1"/>
  <cols>
    <col customWidth="1" min="1" max="1" width="10.57"/>
    <col customWidth="1" min="2" max="8" width="10.57" outlineLevel="1"/>
    <col customWidth="1" min="9" max="9" width="16.86" outlineLevel="1"/>
    <col customWidth="1" min="10" max="16" width="10.57" outlineLevel="1"/>
    <col customWidth="1" min="17" max="17" width="16.86" outlineLevel="1"/>
    <col customWidth="1" min="18" max="18" width="10.57"/>
    <col customWidth="1" min="19" max="25" width="10.57" outlineLevel="1"/>
    <col customWidth="1" min="26" max="26" width="18.71" outlineLevel="1"/>
    <col customWidth="1" min="27" max="33" width="10.57" outlineLevel="1"/>
    <col customWidth="1" min="34" max="34" width="18.71" outlineLevel="1"/>
    <col collapsed="1" customWidth="1" min="35" max="35" width="10.57"/>
    <col customWidth="1" hidden="1" min="36" max="42" width="10.57" outlineLevel="1"/>
    <col customWidth="1" hidden="1" min="43" max="43" width="18.71" outlineLevel="1"/>
    <col customWidth="1" hidden="1" min="44" max="50" width="10.57" outlineLevel="1"/>
    <col customWidth="1" hidden="1" min="51" max="51" width="18.71" outlineLevel="1"/>
  </cols>
  <sheetData>
    <row r="1">
      <c r="A1" s="98" t="s">
        <v>549</v>
      </c>
      <c r="B1" s="99" t="s">
        <v>550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1"/>
      <c r="R1" s="98" t="s">
        <v>551</v>
      </c>
      <c r="S1" s="99" t="s">
        <v>550</v>
      </c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1"/>
      <c r="AI1" s="98" t="s">
        <v>552</v>
      </c>
      <c r="AJ1" s="99" t="s">
        <v>550</v>
      </c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1"/>
    </row>
    <row r="2">
      <c r="A2" s="102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/>
      <c r="R2" s="102"/>
      <c r="S2" s="103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5"/>
      <c r="AI2" s="102"/>
      <c r="AJ2" s="103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5"/>
    </row>
    <row r="3">
      <c r="A3" s="102"/>
      <c r="B3" s="106"/>
      <c r="C3" s="100"/>
      <c r="D3" s="100"/>
      <c r="E3" s="100"/>
      <c r="F3" s="100"/>
      <c r="G3" s="100"/>
      <c r="H3" s="101"/>
      <c r="I3" s="107" t="s">
        <v>553</v>
      </c>
      <c r="J3" s="106"/>
      <c r="K3" s="100"/>
      <c r="L3" s="100"/>
      <c r="M3" s="100"/>
      <c r="N3" s="100"/>
      <c r="O3" s="100"/>
      <c r="P3" s="101"/>
      <c r="Q3" s="107" t="s">
        <v>554</v>
      </c>
      <c r="R3" s="102"/>
      <c r="S3" s="106"/>
      <c r="T3" s="100"/>
      <c r="U3" s="100"/>
      <c r="V3" s="100"/>
      <c r="W3" s="100"/>
      <c r="X3" s="100"/>
      <c r="Y3" s="101"/>
      <c r="Z3" s="107" t="s">
        <v>553</v>
      </c>
      <c r="AA3" s="106"/>
      <c r="AB3" s="100"/>
      <c r="AC3" s="100"/>
      <c r="AD3" s="100"/>
      <c r="AE3" s="100"/>
      <c r="AF3" s="100"/>
      <c r="AG3" s="101"/>
      <c r="AH3" s="107" t="s">
        <v>554</v>
      </c>
      <c r="AI3" s="102"/>
      <c r="AJ3" s="106"/>
      <c r="AK3" s="100"/>
      <c r="AL3" s="100"/>
      <c r="AM3" s="100"/>
      <c r="AN3" s="100"/>
      <c r="AO3" s="100"/>
      <c r="AP3" s="101"/>
      <c r="AQ3" s="107" t="s">
        <v>553</v>
      </c>
      <c r="AR3" s="106"/>
      <c r="AS3" s="100"/>
      <c r="AT3" s="100"/>
      <c r="AU3" s="100"/>
      <c r="AV3" s="100"/>
      <c r="AW3" s="100"/>
      <c r="AX3" s="101"/>
      <c r="AY3" s="107" t="s">
        <v>554</v>
      </c>
    </row>
    <row r="4">
      <c r="A4" s="102"/>
      <c r="B4" s="108"/>
      <c r="H4" s="109"/>
      <c r="I4" s="110">
        <f>'Tabelas Dinâmicas'!D10</f>
        <v>504</v>
      </c>
      <c r="J4" s="108"/>
      <c r="P4" s="109"/>
      <c r="Q4" s="110">
        <f>'Tabelas Dinâmicas'!F13</f>
        <v>504</v>
      </c>
      <c r="R4" s="102"/>
      <c r="S4" s="108"/>
      <c r="Y4" s="109"/>
      <c r="Z4" s="110"/>
      <c r="AA4" s="108"/>
      <c r="AG4" s="109"/>
      <c r="AH4" s="110"/>
      <c r="AI4" s="102"/>
      <c r="AJ4" s="108"/>
      <c r="AP4" s="109"/>
      <c r="AQ4" s="110"/>
      <c r="AR4" s="108"/>
      <c r="AX4" s="109"/>
      <c r="AY4" s="110"/>
    </row>
    <row r="5">
      <c r="A5" s="102"/>
      <c r="B5" s="108"/>
      <c r="H5" s="109"/>
      <c r="I5" s="102"/>
      <c r="J5" s="108"/>
      <c r="P5" s="109"/>
      <c r="Q5" s="102"/>
      <c r="R5" s="102"/>
      <c r="S5" s="108"/>
      <c r="Y5" s="109"/>
      <c r="Z5" s="102"/>
      <c r="AA5" s="108"/>
      <c r="AG5" s="109"/>
      <c r="AH5" s="102"/>
      <c r="AI5" s="102"/>
      <c r="AJ5" s="108"/>
      <c r="AP5" s="109"/>
      <c r="AQ5" s="102"/>
      <c r="AR5" s="108"/>
      <c r="AX5" s="109"/>
      <c r="AY5" s="102"/>
    </row>
    <row r="6">
      <c r="A6" s="102"/>
      <c r="B6" s="108"/>
      <c r="H6" s="109"/>
      <c r="I6" s="102"/>
      <c r="J6" s="108"/>
      <c r="P6" s="109"/>
      <c r="Q6" s="102"/>
      <c r="R6" s="102"/>
      <c r="S6" s="108"/>
      <c r="Y6" s="109"/>
      <c r="Z6" s="102"/>
      <c r="AA6" s="108"/>
      <c r="AG6" s="109"/>
      <c r="AH6" s="102"/>
      <c r="AI6" s="102"/>
      <c r="AJ6" s="108"/>
      <c r="AP6" s="109"/>
      <c r="AQ6" s="102"/>
      <c r="AR6" s="108"/>
      <c r="AX6" s="109"/>
      <c r="AY6" s="102"/>
    </row>
    <row r="7">
      <c r="A7" s="102"/>
      <c r="B7" s="108"/>
      <c r="H7" s="109"/>
      <c r="I7" s="102"/>
      <c r="J7" s="108"/>
      <c r="P7" s="109"/>
      <c r="Q7" s="102"/>
      <c r="R7" s="102"/>
      <c r="S7" s="108"/>
      <c r="Y7" s="109"/>
      <c r="Z7" s="102"/>
      <c r="AA7" s="108"/>
      <c r="AG7" s="109"/>
      <c r="AH7" s="102"/>
      <c r="AI7" s="102"/>
      <c r="AJ7" s="108"/>
      <c r="AP7" s="109"/>
      <c r="AQ7" s="102"/>
      <c r="AR7" s="108"/>
      <c r="AX7" s="109"/>
      <c r="AY7" s="102"/>
    </row>
    <row r="8">
      <c r="A8" s="102"/>
      <c r="B8" s="108"/>
      <c r="H8" s="109"/>
      <c r="I8" s="111"/>
      <c r="J8" s="108"/>
      <c r="P8" s="109"/>
      <c r="Q8" s="111"/>
      <c r="R8" s="102"/>
      <c r="S8" s="108"/>
      <c r="Y8" s="109"/>
      <c r="Z8" s="111"/>
      <c r="AA8" s="108"/>
      <c r="AG8" s="109"/>
      <c r="AH8" s="111"/>
      <c r="AI8" s="102"/>
      <c r="AJ8" s="108"/>
      <c r="AP8" s="109"/>
      <c r="AQ8" s="111"/>
      <c r="AR8" s="108"/>
      <c r="AX8" s="109"/>
      <c r="AY8" s="111"/>
    </row>
    <row r="9">
      <c r="A9" s="102"/>
      <c r="B9" s="108"/>
      <c r="H9" s="109"/>
      <c r="I9" s="107" t="s">
        <v>16</v>
      </c>
      <c r="J9" s="108"/>
      <c r="P9" s="109"/>
      <c r="Q9" s="107" t="s">
        <v>555</v>
      </c>
      <c r="R9" s="102"/>
      <c r="S9" s="108"/>
      <c r="Y9" s="109"/>
      <c r="Z9" s="107" t="s">
        <v>16</v>
      </c>
      <c r="AA9" s="108"/>
      <c r="AG9" s="109"/>
      <c r="AH9" s="107" t="s">
        <v>555</v>
      </c>
      <c r="AI9" s="102"/>
      <c r="AJ9" s="108"/>
      <c r="AP9" s="109"/>
      <c r="AQ9" s="107" t="s">
        <v>16</v>
      </c>
      <c r="AR9" s="108"/>
      <c r="AX9" s="109"/>
      <c r="AY9" s="107" t="s">
        <v>555</v>
      </c>
    </row>
    <row r="10">
      <c r="A10" s="102"/>
      <c r="B10" s="108"/>
      <c r="H10" s="109"/>
      <c r="I10" s="110">
        <f>'Tabelas Dinâmicas'!C10</f>
        <v>293</v>
      </c>
      <c r="J10" s="108"/>
      <c r="P10" s="109"/>
      <c r="Q10" s="110">
        <f>'Tabelas Dinâmicas'!G10</f>
        <v>99</v>
      </c>
      <c r="R10" s="102"/>
      <c r="S10" s="108"/>
      <c r="Y10" s="109"/>
      <c r="Z10" s="110"/>
      <c r="AA10" s="108"/>
      <c r="AG10" s="109"/>
      <c r="AH10" s="110"/>
      <c r="AI10" s="102"/>
      <c r="AJ10" s="108"/>
      <c r="AP10" s="109"/>
      <c r="AQ10" s="110"/>
      <c r="AR10" s="108"/>
      <c r="AX10" s="109"/>
      <c r="AY10" s="110"/>
    </row>
    <row r="11">
      <c r="A11" s="102"/>
      <c r="B11" s="108"/>
      <c r="H11" s="109"/>
      <c r="I11" s="102"/>
      <c r="J11" s="108"/>
      <c r="P11" s="109"/>
      <c r="Q11" s="102"/>
      <c r="R11" s="102"/>
      <c r="S11" s="108"/>
      <c r="Y11" s="109"/>
      <c r="Z11" s="102"/>
      <c r="AA11" s="108"/>
      <c r="AG11" s="109"/>
      <c r="AH11" s="102"/>
      <c r="AI11" s="102"/>
      <c r="AJ11" s="108"/>
      <c r="AP11" s="109"/>
      <c r="AQ11" s="102"/>
      <c r="AR11" s="108"/>
      <c r="AX11" s="109"/>
      <c r="AY11" s="102"/>
    </row>
    <row r="12">
      <c r="A12" s="102"/>
      <c r="B12" s="108"/>
      <c r="H12" s="109"/>
      <c r="I12" s="102"/>
      <c r="J12" s="108"/>
      <c r="P12" s="109"/>
      <c r="Q12" s="102"/>
      <c r="R12" s="102"/>
      <c r="S12" s="108"/>
      <c r="Y12" s="109"/>
      <c r="Z12" s="102"/>
      <c r="AA12" s="108"/>
      <c r="AG12" s="109"/>
      <c r="AH12" s="102"/>
      <c r="AI12" s="102"/>
      <c r="AJ12" s="108"/>
      <c r="AP12" s="109"/>
      <c r="AQ12" s="102"/>
      <c r="AR12" s="108"/>
      <c r="AX12" s="109"/>
      <c r="AY12" s="102"/>
    </row>
    <row r="13">
      <c r="A13" s="102"/>
      <c r="B13" s="108"/>
      <c r="H13" s="109"/>
      <c r="I13" s="102"/>
      <c r="J13" s="108"/>
      <c r="P13" s="109"/>
      <c r="Q13" s="102"/>
      <c r="R13" s="102"/>
      <c r="S13" s="108"/>
      <c r="Y13" s="109"/>
      <c r="Z13" s="102"/>
      <c r="AA13" s="108"/>
      <c r="AG13" s="109"/>
      <c r="AH13" s="102"/>
      <c r="AI13" s="102"/>
      <c r="AJ13" s="108"/>
      <c r="AP13" s="109"/>
      <c r="AQ13" s="102"/>
      <c r="AR13" s="108"/>
      <c r="AX13" s="109"/>
      <c r="AY13" s="102"/>
    </row>
    <row r="14">
      <c r="A14" s="102"/>
      <c r="B14" s="108"/>
      <c r="H14" s="109"/>
      <c r="I14" s="111"/>
      <c r="J14" s="108"/>
      <c r="P14" s="109"/>
      <c r="Q14" s="111"/>
      <c r="R14" s="102"/>
      <c r="S14" s="108"/>
      <c r="Y14" s="109"/>
      <c r="Z14" s="111"/>
      <c r="AA14" s="108"/>
      <c r="AG14" s="109"/>
      <c r="AH14" s="111"/>
      <c r="AI14" s="102"/>
      <c r="AJ14" s="108"/>
      <c r="AP14" s="109"/>
      <c r="AQ14" s="111"/>
      <c r="AR14" s="108"/>
      <c r="AX14" s="109"/>
      <c r="AY14" s="111"/>
    </row>
    <row r="15">
      <c r="A15" s="102"/>
      <c r="B15" s="108"/>
      <c r="H15" s="109"/>
      <c r="I15" s="107" t="s">
        <v>25</v>
      </c>
      <c r="J15" s="108"/>
      <c r="P15" s="109"/>
      <c r="Q15" s="107" t="s">
        <v>556</v>
      </c>
      <c r="R15" s="102"/>
      <c r="S15" s="108"/>
      <c r="Y15" s="109"/>
      <c r="Z15" s="107" t="s">
        <v>25</v>
      </c>
      <c r="AA15" s="108"/>
      <c r="AG15" s="109"/>
      <c r="AH15" s="107" t="s">
        <v>556</v>
      </c>
      <c r="AI15" s="102"/>
      <c r="AJ15" s="108"/>
      <c r="AP15" s="109"/>
      <c r="AQ15" s="107" t="s">
        <v>25</v>
      </c>
      <c r="AR15" s="108"/>
      <c r="AX15" s="109"/>
      <c r="AY15" s="107" t="s">
        <v>556</v>
      </c>
    </row>
    <row r="16">
      <c r="A16" s="102"/>
      <c r="B16" s="108"/>
      <c r="H16" s="109"/>
      <c r="I16" s="110">
        <f>'Tabelas Dinâmicas'!B10</f>
        <v>211</v>
      </c>
      <c r="J16" s="108"/>
      <c r="P16" s="109"/>
      <c r="Q16" s="110">
        <f>IFERROR(__xludf.DUMMYFUNCTION("COUNTUNIQUE('Tabelas de Suporte'!A2:A357)"),356.0)</f>
        <v>356</v>
      </c>
      <c r="R16" s="102"/>
      <c r="S16" s="108"/>
      <c r="Y16" s="109"/>
      <c r="Z16" s="110"/>
      <c r="AA16" s="108"/>
      <c r="AG16" s="109"/>
      <c r="AH16" s="110"/>
      <c r="AI16" s="102"/>
      <c r="AJ16" s="108"/>
      <c r="AP16" s="109"/>
      <c r="AQ16" s="110"/>
      <c r="AR16" s="108"/>
      <c r="AX16" s="109"/>
      <c r="AY16" s="110"/>
    </row>
    <row r="17">
      <c r="A17" s="102"/>
      <c r="B17" s="108"/>
      <c r="H17" s="109"/>
      <c r="I17" s="102"/>
      <c r="J17" s="108"/>
      <c r="P17" s="109"/>
      <c r="Q17" s="102"/>
      <c r="R17" s="102"/>
      <c r="S17" s="108"/>
      <c r="Y17" s="109"/>
      <c r="Z17" s="102"/>
      <c r="AA17" s="108"/>
      <c r="AG17" s="109"/>
      <c r="AH17" s="102"/>
      <c r="AI17" s="102"/>
      <c r="AJ17" s="108"/>
      <c r="AP17" s="109"/>
      <c r="AQ17" s="102"/>
      <c r="AR17" s="108"/>
      <c r="AX17" s="109"/>
      <c r="AY17" s="102"/>
    </row>
    <row r="18">
      <c r="A18" s="102"/>
      <c r="B18" s="108"/>
      <c r="H18" s="109"/>
      <c r="I18" s="102"/>
      <c r="J18" s="108"/>
      <c r="P18" s="109"/>
      <c r="Q18" s="102"/>
      <c r="R18" s="102"/>
      <c r="S18" s="108"/>
      <c r="Y18" s="109"/>
      <c r="Z18" s="102"/>
      <c r="AA18" s="108"/>
      <c r="AG18" s="109"/>
      <c r="AH18" s="102"/>
      <c r="AI18" s="102"/>
      <c r="AJ18" s="108"/>
      <c r="AP18" s="109"/>
      <c r="AQ18" s="102"/>
      <c r="AR18" s="108"/>
      <c r="AX18" s="109"/>
      <c r="AY18" s="102"/>
    </row>
    <row r="19">
      <c r="A19" s="102"/>
      <c r="B19" s="108"/>
      <c r="H19" s="109"/>
      <c r="I19" s="102"/>
      <c r="J19" s="108"/>
      <c r="P19" s="109"/>
      <c r="Q19" s="102"/>
      <c r="R19" s="102"/>
      <c r="S19" s="108"/>
      <c r="Y19" s="109"/>
      <c r="Z19" s="102"/>
      <c r="AA19" s="108"/>
      <c r="AG19" s="109"/>
      <c r="AH19" s="102"/>
      <c r="AI19" s="102"/>
      <c r="AJ19" s="108"/>
      <c r="AP19" s="109"/>
      <c r="AQ19" s="102"/>
      <c r="AR19" s="108"/>
      <c r="AX19" s="109"/>
      <c r="AY19" s="102"/>
    </row>
    <row r="20">
      <c r="A20" s="111"/>
      <c r="B20" s="103"/>
      <c r="C20" s="104"/>
      <c r="D20" s="104"/>
      <c r="E20" s="104"/>
      <c r="F20" s="104"/>
      <c r="G20" s="104"/>
      <c r="H20" s="105"/>
      <c r="I20" s="111"/>
      <c r="J20" s="103"/>
      <c r="K20" s="104"/>
      <c r="L20" s="104"/>
      <c r="M20" s="104"/>
      <c r="N20" s="104"/>
      <c r="O20" s="104"/>
      <c r="P20" s="105"/>
      <c r="Q20" s="111"/>
      <c r="R20" s="111"/>
      <c r="S20" s="103"/>
      <c r="T20" s="104"/>
      <c r="U20" s="104"/>
      <c r="V20" s="104"/>
      <c r="W20" s="104"/>
      <c r="X20" s="104"/>
      <c r="Y20" s="105"/>
      <c r="Z20" s="111"/>
      <c r="AA20" s="103"/>
      <c r="AB20" s="104"/>
      <c r="AC20" s="104"/>
      <c r="AD20" s="104"/>
      <c r="AE20" s="104"/>
      <c r="AF20" s="104"/>
      <c r="AG20" s="105"/>
      <c r="AH20" s="111"/>
      <c r="AI20" s="111"/>
      <c r="AJ20" s="103"/>
      <c r="AK20" s="104"/>
      <c r="AL20" s="104"/>
      <c r="AM20" s="104"/>
      <c r="AN20" s="104"/>
      <c r="AO20" s="104"/>
      <c r="AP20" s="105"/>
      <c r="AQ20" s="111"/>
      <c r="AR20" s="103"/>
      <c r="AS20" s="104"/>
      <c r="AT20" s="104"/>
      <c r="AU20" s="104"/>
      <c r="AV20" s="104"/>
      <c r="AW20" s="104"/>
      <c r="AX20" s="105"/>
      <c r="AY20" s="111"/>
    </row>
    <row r="21" ht="15.75" customHeight="1">
      <c r="G21" s="87"/>
      <c r="H21" s="87"/>
      <c r="I21" s="112"/>
    </row>
    <row r="22" ht="15.75" customHeight="1">
      <c r="G22" s="87"/>
      <c r="H22" s="87"/>
      <c r="I22" s="112"/>
    </row>
    <row r="23" ht="15.75" customHeight="1">
      <c r="I23" s="112"/>
    </row>
    <row r="24" ht="15.75" customHeight="1">
      <c r="I24" s="112"/>
    </row>
    <row r="25" ht="15.75" customHeight="1">
      <c r="I25" s="112"/>
    </row>
    <row r="26" ht="15.75" customHeight="1">
      <c r="I26" s="112"/>
    </row>
    <row r="27" ht="15.75" customHeight="1">
      <c r="I27" s="112"/>
    </row>
    <row r="28" ht="15.75" customHeight="1">
      <c r="I28" s="112"/>
    </row>
    <row r="29" ht="15.75" customHeight="1">
      <c r="I29" s="112"/>
    </row>
    <row r="30" ht="15.75" customHeight="1">
      <c r="I30" s="112"/>
    </row>
    <row r="31" ht="15.75" customHeight="1">
      <c r="I31" s="112"/>
    </row>
    <row r="32" ht="15.75" customHeight="1">
      <c r="I32" s="112"/>
    </row>
    <row r="33" ht="15.75" customHeight="1">
      <c r="I33" s="112"/>
    </row>
    <row r="34" ht="15.75" customHeight="1">
      <c r="I34" s="112"/>
    </row>
    <row r="35" ht="15.75" customHeight="1">
      <c r="I35" s="112"/>
    </row>
    <row r="36" ht="15.75" customHeight="1">
      <c r="I36" s="112"/>
    </row>
    <row r="37" ht="15.75" customHeight="1">
      <c r="I37" s="112"/>
    </row>
    <row r="38" ht="15.75" customHeight="1">
      <c r="I38" s="112"/>
    </row>
    <row r="39" ht="15.75" customHeight="1">
      <c r="I39" s="112"/>
    </row>
    <row r="40" ht="15.75" customHeight="1">
      <c r="I40" s="112"/>
    </row>
    <row r="41" ht="15.75" customHeight="1">
      <c r="I41" s="112"/>
    </row>
    <row r="42" ht="15.75" customHeight="1">
      <c r="I42" s="112"/>
    </row>
    <row r="43" ht="15.75" customHeight="1">
      <c r="I43" s="112"/>
    </row>
    <row r="44" ht="15.75" customHeight="1">
      <c r="I44" s="112"/>
    </row>
    <row r="45" ht="15.75" customHeight="1">
      <c r="I45" s="112"/>
    </row>
    <row r="46" ht="15.75" customHeight="1">
      <c r="I46" s="112"/>
    </row>
    <row r="47" ht="15.75" customHeight="1">
      <c r="I47" s="112"/>
    </row>
    <row r="48" ht="15.75" customHeight="1">
      <c r="I48" s="112"/>
    </row>
    <row r="49" ht="15.75" customHeight="1">
      <c r="I49" s="112"/>
    </row>
    <row r="50" ht="15.75" customHeight="1">
      <c r="I50" s="112"/>
    </row>
    <row r="51" ht="15.75" customHeight="1">
      <c r="I51" s="112"/>
    </row>
    <row r="52" ht="15.75" customHeight="1">
      <c r="I52" s="112"/>
    </row>
    <row r="53" ht="15.75" customHeight="1">
      <c r="I53" s="112"/>
    </row>
    <row r="54" ht="15.75" customHeight="1">
      <c r="I54" s="112"/>
    </row>
    <row r="55" ht="15.75" customHeight="1">
      <c r="I55" s="112"/>
    </row>
    <row r="56" ht="15.75" customHeight="1">
      <c r="I56" s="112"/>
    </row>
    <row r="57" ht="15.75" customHeight="1">
      <c r="I57" s="112"/>
    </row>
    <row r="58" ht="15.75" customHeight="1">
      <c r="I58" s="112"/>
    </row>
    <row r="59" ht="15.75" customHeight="1">
      <c r="I59" s="112"/>
    </row>
    <row r="60" ht="15.75" customHeight="1">
      <c r="I60" s="112"/>
    </row>
    <row r="61" ht="15.75" customHeight="1">
      <c r="I61" s="112"/>
    </row>
    <row r="62" ht="15.75" customHeight="1">
      <c r="I62" s="112"/>
    </row>
    <row r="63" ht="15.75" customHeight="1">
      <c r="I63" s="112"/>
    </row>
    <row r="64" ht="15.75" customHeight="1">
      <c r="I64" s="112"/>
    </row>
    <row r="65" ht="15.75" customHeight="1">
      <c r="I65" s="112"/>
    </row>
    <row r="66" ht="15.75" customHeight="1">
      <c r="I66" s="112"/>
    </row>
    <row r="67" ht="15.75" customHeight="1">
      <c r="I67" s="112"/>
    </row>
    <row r="68" ht="15.75" customHeight="1">
      <c r="I68" s="112"/>
    </row>
    <row r="69" ht="15.75" customHeight="1">
      <c r="I69" s="112"/>
    </row>
    <row r="70" ht="15.75" customHeight="1">
      <c r="I70" s="112"/>
    </row>
    <row r="71" ht="15.75" customHeight="1">
      <c r="I71" s="112"/>
    </row>
    <row r="72" ht="15.75" customHeight="1">
      <c r="I72" s="112"/>
    </row>
    <row r="73" ht="15.75" customHeight="1">
      <c r="I73" s="112"/>
    </row>
    <row r="74" ht="15.75" customHeight="1">
      <c r="I74" s="112"/>
    </row>
    <row r="75" ht="15.75" customHeight="1">
      <c r="I75" s="112"/>
    </row>
    <row r="76" ht="15.75" customHeight="1">
      <c r="I76" s="112"/>
    </row>
    <row r="77" ht="15.75" customHeight="1">
      <c r="I77" s="112"/>
    </row>
    <row r="78" ht="15.75" customHeight="1">
      <c r="I78" s="112"/>
    </row>
    <row r="79" ht="15.75" customHeight="1">
      <c r="I79" s="112"/>
    </row>
    <row r="80" ht="15.75" customHeight="1">
      <c r="I80" s="112"/>
    </row>
    <row r="81" ht="15.75" customHeight="1">
      <c r="I81" s="112"/>
    </row>
    <row r="82" ht="15.75" customHeight="1">
      <c r="I82" s="112"/>
    </row>
    <row r="83" ht="15.75" customHeight="1">
      <c r="I83" s="112"/>
    </row>
    <row r="84" ht="15.75" customHeight="1">
      <c r="I84" s="112"/>
    </row>
    <row r="85" ht="15.75" customHeight="1">
      <c r="I85" s="112"/>
    </row>
    <row r="86" ht="15.75" customHeight="1">
      <c r="I86" s="112"/>
    </row>
    <row r="87" ht="15.75" customHeight="1">
      <c r="I87" s="112"/>
    </row>
    <row r="88" ht="15.75" customHeight="1">
      <c r="I88" s="112"/>
    </row>
    <row r="89" ht="15.75" customHeight="1">
      <c r="I89" s="112"/>
    </row>
    <row r="90" ht="15.75" customHeight="1">
      <c r="I90" s="112"/>
    </row>
    <row r="91" ht="15.75" customHeight="1">
      <c r="I91" s="112"/>
    </row>
    <row r="92" ht="15.75" customHeight="1">
      <c r="I92" s="112"/>
    </row>
    <row r="93" ht="15.75" customHeight="1">
      <c r="I93" s="112"/>
    </row>
    <row r="94" ht="15.75" customHeight="1">
      <c r="I94" s="112"/>
    </row>
    <row r="95" ht="15.75" customHeight="1">
      <c r="I95" s="112"/>
    </row>
    <row r="96" ht="15.75" customHeight="1">
      <c r="I96" s="112"/>
    </row>
    <row r="97" ht="15.75" customHeight="1">
      <c r="I97" s="112"/>
    </row>
    <row r="98" ht="15.75" customHeight="1">
      <c r="I98" s="112"/>
    </row>
    <row r="99" ht="15.75" customHeight="1">
      <c r="I99" s="112"/>
    </row>
    <row r="100" ht="15.75" customHeight="1">
      <c r="I100" s="112"/>
    </row>
    <row r="101" ht="15.75" customHeight="1">
      <c r="I101" s="112"/>
    </row>
    <row r="102" ht="15.75" customHeight="1">
      <c r="I102" s="112"/>
    </row>
    <row r="103" ht="15.75" customHeight="1">
      <c r="I103" s="112"/>
    </row>
    <row r="104" ht="15.75" customHeight="1">
      <c r="I104" s="112"/>
    </row>
    <row r="105" ht="15.75" customHeight="1">
      <c r="I105" s="112"/>
    </row>
    <row r="106" ht="15.75" customHeight="1">
      <c r="I106" s="112"/>
    </row>
    <row r="107" ht="15.75" customHeight="1">
      <c r="I107" s="112"/>
    </row>
    <row r="108" ht="15.75" customHeight="1">
      <c r="I108" s="112"/>
    </row>
    <row r="109" ht="15.75" customHeight="1">
      <c r="I109" s="112"/>
    </row>
    <row r="110" ht="15.75" customHeight="1">
      <c r="I110" s="112"/>
    </row>
    <row r="111" ht="15.75" customHeight="1">
      <c r="I111" s="112"/>
    </row>
    <row r="112" ht="15.75" customHeight="1">
      <c r="I112" s="112"/>
    </row>
    <row r="113" ht="15.75" customHeight="1">
      <c r="I113" s="112"/>
    </row>
    <row r="114" ht="15.75" customHeight="1">
      <c r="I114" s="112"/>
    </row>
    <row r="115" ht="15.75" customHeight="1">
      <c r="I115" s="112"/>
    </row>
    <row r="116" ht="15.75" customHeight="1">
      <c r="I116" s="112"/>
    </row>
    <row r="117" ht="15.75" customHeight="1">
      <c r="I117" s="112"/>
    </row>
    <row r="118" ht="15.75" customHeight="1">
      <c r="I118" s="112"/>
    </row>
    <row r="119" ht="15.75" customHeight="1">
      <c r="I119" s="112"/>
    </row>
    <row r="120" ht="15.75" customHeight="1">
      <c r="I120" s="112"/>
    </row>
    <row r="121" ht="15.75" customHeight="1">
      <c r="I121" s="112"/>
    </row>
    <row r="122" ht="15.75" customHeight="1">
      <c r="I122" s="112"/>
    </row>
    <row r="123" ht="15.75" customHeight="1">
      <c r="I123" s="112"/>
    </row>
    <row r="124" ht="15.75" customHeight="1">
      <c r="I124" s="112"/>
    </row>
    <row r="125" ht="15.75" customHeight="1">
      <c r="I125" s="112"/>
    </row>
    <row r="126" ht="15.75" customHeight="1">
      <c r="I126" s="112"/>
    </row>
    <row r="127" ht="15.75" customHeight="1">
      <c r="I127" s="112"/>
    </row>
    <row r="128" ht="15.75" customHeight="1">
      <c r="I128" s="112"/>
    </row>
    <row r="129" ht="15.75" customHeight="1">
      <c r="I129" s="112"/>
    </row>
    <row r="130" ht="15.75" customHeight="1">
      <c r="I130" s="112"/>
    </row>
    <row r="131" ht="15.75" customHeight="1">
      <c r="I131" s="112"/>
    </row>
    <row r="132" ht="15.75" customHeight="1">
      <c r="I132" s="112"/>
    </row>
    <row r="133" ht="15.75" customHeight="1">
      <c r="I133" s="112"/>
    </row>
    <row r="134" ht="15.75" customHeight="1">
      <c r="I134" s="112"/>
    </row>
    <row r="135" ht="15.75" customHeight="1">
      <c r="I135" s="112"/>
    </row>
    <row r="136" ht="15.75" customHeight="1">
      <c r="I136" s="112"/>
    </row>
    <row r="137" ht="15.75" customHeight="1">
      <c r="I137" s="112"/>
    </row>
    <row r="138" ht="15.75" customHeight="1">
      <c r="I138" s="112"/>
    </row>
    <row r="139" ht="15.75" customHeight="1">
      <c r="I139" s="112"/>
    </row>
    <row r="140" ht="15.75" customHeight="1">
      <c r="I140" s="112"/>
    </row>
    <row r="141" ht="15.75" customHeight="1">
      <c r="I141" s="112"/>
    </row>
    <row r="142" ht="15.75" customHeight="1">
      <c r="I142" s="112"/>
    </row>
    <row r="143" ht="15.75" customHeight="1">
      <c r="I143" s="112"/>
    </row>
    <row r="144" ht="15.75" customHeight="1">
      <c r="I144" s="112"/>
    </row>
    <row r="145" ht="15.75" customHeight="1">
      <c r="I145" s="112"/>
    </row>
    <row r="146" ht="15.75" customHeight="1">
      <c r="I146" s="112"/>
    </row>
    <row r="147" ht="15.75" customHeight="1">
      <c r="I147" s="112"/>
    </row>
    <row r="148" ht="15.75" customHeight="1">
      <c r="I148" s="112"/>
    </row>
    <row r="149" ht="15.75" customHeight="1">
      <c r="I149" s="112"/>
    </row>
    <row r="150" ht="15.75" customHeight="1">
      <c r="I150" s="112"/>
    </row>
    <row r="151" ht="15.75" customHeight="1">
      <c r="I151" s="112"/>
    </row>
    <row r="152" ht="15.75" customHeight="1">
      <c r="I152" s="112"/>
    </row>
    <row r="153" ht="15.75" customHeight="1">
      <c r="I153" s="112"/>
    </row>
    <row r="154" ht="15.75" customHeight="1">
      <c r="I154" s="112"/>
    </row>
    <row r="155" ht="15.75" customHeight="1">
      <c r="I155" s="112"/>
    </row>
    <row r="156" ht="15.75" customHeight="1">
      <c r="I156" s="112"/>
    </row>
    <row r="157" ht="15.75" customHeight="1">
      <c r="I157" s="112"/>
    </row>
    <row r="158" ht="15.75" customHeight="1">
      <c r="I158" s="112"/>
    </row>
    <row r="159" ht="15.75" customHeight="1">
      <c r="I159" s="112"/>
    </row>
    <row r="160" ht="15.75" customHeight="1">
      <c r="I160" s="112"/>
    </row>
    <row r="161" ht="15.75" customHeight="1">
      <c r="I161" s="112"/>
    </row>
    <row r="162" ht="15.75" customHeight="1">
      <c r="I162" s="112"/>
    </row>
    <row r="163" ht="15.75" customHeight="1">
      <c r="I163" s="112"/>
    </row>
    <row r="164" ht="15.75" customHeight="1">
      <c r="I164" s="112"/>
    </row>
    <row r="165" ht="15.75" customHeight="1">
      <c r="I165" s="112"/>
    </row>
    <row r="166" ht="15.75" customHeight="1">
      <c r="I166" s="112"/>
    </row>
    <row r="167" ht="15.75" customHeight="1">
      <c r="I167" s="112"/>
    </row>
    <row r="168" ht="15.75" customHeight="1">
      <c r="I168" s="112"/>
    </row>
    <row r="169" ht="15.75" customHeight="1">
      <c r="I169" s="112"/>
    </row>
    <row r="170" ht="15.75" customHeight="1">
      <c r="I170" s="112"/>
    </row>
    <row r="171" ht="15.75" customHeight="1">
      <c r="I171" s="112"/>
    </row>
    <row r="172" ht="15.75" customHeight="1">
      <c r="I172" s="112"/>
    </row>
    <row r="173" ht="15.75" customHeight="1">
      <c r="I173" s="112"/>
    </row>
    <row r="174" ht="15.75" customHeight="1">
      <c r="I174" s="112"/>
    </row>
    <row r="175" ht="15.75" customHeight="1">
      <c r="I175" s="112"/>
    </row>
    <row r="176" ht="15.75" customHeight="1">
      <c r="I176" s="112"/>
    </row>
    <row r="177" ht="15.75" customHeight="1">
      <c r="I177" s="112"/>
    </row>
    <row r="178" ht="15.75" customHeight="1">
      <c r="I178" s="112"/>
    </row>
    <row r="179" ht="15.75" customHeight="1">
      <c r="I179" s="112"/>
    </row>
    <row r="180" ht="15.75" customHeight="1">
      <c r="I180" s="112"/>
    </row>
    <row r="181" ht="15.75" customHeight="1">
      <c r="I181" s="112"/>
    </row>
    <row r="182" ht="15.75" customHeight="1">
      <c r="I182" s="112"/>
    </row>
    <row r="183" ht="15.75" customHeight="1">
      <c r="I183" s="112"/>
    </row>
    <row r="184" ht="15.75" customHeight="1">
      <c r="I184" s="112"/>
    </row>
    <row r="185" ht="15.75" customHeight="1">
      <c r="I185" s="112"/>
    </row>
    <row r="186" ht="15.75" customHeight="1">
      <c r="I186" s="112"/>
    </row>
    <row r="187" ht="15.75" customHeight="1">
      <c r="I187" s="112"/>
    </row>
    <row r="188" ht="15.75" customHeight="1">
      <c r="I188" s="112"/>
    </row>
    <row r="189" ht="15.75" customHeight="1">
      <c r="I189" s="112"/>
    </row>
    <row r="190" ht="15.75" customHeight="1">
      <c r="I190" s="112"/>
    </row>
    <row r="191" ht="15.75" customHeight="1">
      <c r="I191" s="112"/>
    </row>
    <row r="192" ht="15.75" customHeight="1">
      <c r="I192" s="112"/>
    </row>
    <row r="193" ht="15.75" customHeight="1">
      <c r="I193" s="112"/>
    </row>
    <row r="194" ht="15.75" customHeight="1">
      <c r="I194" s="112"/>
    </row>
    <row r="195" ht="15.75" customHeight="1">
      <c r="I195" s="112"/>
    </row>
    <row r="196" ht="15.75" customHeight="1">
      <c r="I196" s="112"/>
    </row>
    <row r="197" ht="15.75" customHeight="1">
      <c r="I197" s="112"/>
    </row>
    <row r="198" ht="15.75" customHeight="1">
      <c r="I198" s="112"/>
    </row>
    <row r="199" ht="15.75" customHeight="1">
      <c r="I199" s="112"/>
    </row>
    <row r="200" ht="15.75" customHeight="1">
      <c r="I200" s="112"/>
    </row>
    <row r="201" ht="15.75" customHeight="1">
      <c r="I201" s="112"/>
    </row>
    <row r="202" ht="15.75" customHeight="1">
      <c r="I202" s="112"/>
    </row>
    <row r="203" ht="15.75" customHeight="1">
      <c r="I203" s="112"/>
    </row>
    <row r="204" ht="15.75" customHeight="1">
      <c r="I204" s="112"/>
    </row>
    <row r="205" ht="15.75" customHeight="1">
      <c r="I205" s="112"/>
    </row>
    <row r="206" ht="15.75" customHeight="1">
      <c r="I206" s="112"/>
    </row>
    <row r="207" ht="15.75" customHeight="1">
      <c r="I207" s="112"/>
    </row>
    <row r="208" ht="15.75" customHeight="1">
      <c r="I208" s="112"/>
    </row>
    <row r="209" ht="15.75" customHeight="1">
      <c r="I209" s="112"/>
    </row>
    <row r="210" ht="15.75" customHeight="1">
      <c r="I210" s="112"/>
    </row>
    <row r="211" ht="15.75" customHeight="1">
      <c r="I211" s="112"/>
    </row>
    <row r="212" ht="15.75" customHeight="1">
      <c r="I212" s="112"/>
    </row>
    <row r="213" ht="15.75" customHeight="1">
      <c r="I213" s="112"/>
    </row>
    <row r="214" ht="15.75" customHeight="1">
      <c r="I214" s="112"/>
    </row>
    <row r="215" ht="15.75" customHeight="1">
      <c r="I215" s="112"/>
    </row>
    <row r="216" ht="15.75" customHeight="1">
      <c r="I216" s="112"/>
    </row>
    <row r="217" ht="15.75" customHeight="1">
      <c r="I217" s="112"/>
    </row>
    <row r="218" ht="15.75" customHeight="1">
      <c r="I218" s="112"/>
    </row>
    <row r="219" ht="15.75" customHeight="1">
      <c r="I219" s="112"/>
    </row>
    <row r="220" ht="15.75" customHeight="1">
      <c r="I220" s="112"/>
    </row>
    <row r="221" ht="15.75" customHeight="1">
      <c r="I221" s="112"/>
    </row>
    <row r="222" ht="15.75" customHeight="1">
      <c r="I222" s="112"/>
    </row>
    <row r="223" ht="15.75" customHeight="1">
      <c r="I223" s="112"/>
    </row>
    <row r="224" ht="15.75" customHeight="1">
      <c r="I224" s="112"/>
    </row>
    <row r="225" ht="15.75" customHeight="1">
      <c r="I225" s="112"/>
    </row>
    <row r="226" ht="15.75" customHeight="1">
      <c r="I226" s="112"/>
    </row>
    <row r="227" ht="15.75" customHeight="1">
      <c r="I227" s="112"/>
    </row>
    <row r="228" ht="15.75" customHeight="1">
      <c r="I228" s="112"/>
    </row>
    <row r="229" ht="15.75" customHeight="1">
      <c r="I229" s="112"/>
    </row>
    <row r="230" ht="15.75" customHeight="1">
      <c r="I230" s="112"/>
    </row>
    <row r="231" ht="15.75" customHeight="1">
      <c r="I231" s="112"/>
    </row>
    <row r="232" ht="15.75" customHeight="1">
      <c r="I232" s="112"/>
    </row>
    <row r="233" ht="15.75" customHeight="1">
      <c r="I233" s="112"/>
    </row>
    <row r="234" ht="15.75" customHeight="1">
      <c r="I234" s="112"/>
    </row>
    <row r="235" ht="15.75" customHeight="1">
      <c r="I235" s="112"/>
    </row>
    <row r="236" ht="15.75" customHeight="1">
      <c r="I236" s="112"/>
    </row>
    <row r="237" ht="15.75" customHeight="1">
      <c r="I237" s="112"/>
    </row>
    <row r="238" ht="15.75" customHeight="1">
      <c r="I238" s="112"/>
    </row>
    <row r="239" ht="15.75" customHeight="1">
      <c r="I239" s="112"/>
    </row>
    <row r="240" ht="15.75" customHeight="1">
      <c r="I240" s="112"/>
    </row>
    <row r="241" ht="15.75" customHeight="1">
      <c r="I241" s="112"/>
    </row>
    <row r="242" ht="15.75" customHeight="1">
      <c r="I242" s="112"/>
    </row>
    <row r="243" ht="15.75" customHeight="1">
      <c r="I243" s="112"/>
    </row>
    <row r="244" ht="15.75" customHeight="1">
      <c r="I244" s="112"/>
    </row>
    <row r="245" ht="15.75" customHeight="1">
      <c r="I245" s="112"/>
    </row>
    <row r="246" ht="15.75" customHeight="1">
      <c r="I246" s="112"/>
    </row>
    <row r="247" ht="15.75" customHeight="1">
      <c r="I247" s="112"/>
    </row>
    <row r="248" ht="15.75" customHeight="1">
      <c r="I248" s="112"/>
    </row>
    <row r="249" ht="15.75" customHeight="1">
      <c r="I249" s="112"/>
    </row>
    <row r="250" ht="15.75" customHeight="1">
      <c r="I250" s="112"/>
    </row>
    <row r="251" ht="15.75" customHeight="1">
      <c r="I251" s="112"/>
    </row>
    <row r="252" ht="15.75" customHeight="1">
      <c r="I252" s="112"/>
    </row>
    <row r="253" ht="15.75" customHeight="1">
      <c r="I253" s="112"/>
    </row>
    <row r="254" ht="15.75" customHeight="1">
      <c r="I254" s="112"/>
    </row>
    <row r="255" ht="15.75" customHeight="1">
      <c r="I255" s="112"/>
    </row>
    <row r="256" ht="15.75" customHeight="1">
      <c r="I256" s="112"/>
    </row>
    <row r="257" ht="15.75" customHeight="1">
      <c r="I257" s="112"/>
    </row>
    <row r="258" ht="15.75" customHeight="1">
      <c r="I258" s="112"/>
    </row>
    <row r="259" ht="15.75" customHeight="1">
      <c r="I259" s="112"/>
    </row>
    <row r="260" ht="15.75" customHeight="1">
      <c r="I260" s="112"/>
    </row>
    <row r="261" ht="15.75" customHeight="1">
      <c r="I261" s="112"/>
    </row>
    <row r="262" ht="15.75" customHeight="1">
      <c r="I262" s="112"/>
    </row>
    <row r="263" ht="15.75" customHeight="1">
      <c r="I263" s="112"/>
    </row>
    <row r="264" ht="15.75" customHeight="1">
      <c r="I264" s="112"/>
    </row>
    <row r="265" ht="15.75" customHeight="1">
      <c r="I265" s="112"/>
    </row>
    <row r="266" ht="15.75" customHeight="1">
      <c r="I266" s="112"/>
    </row>
    <row r="267" ht="15.75" customHeight="1">
      <c r="I267" s="112"/>
    </row>
    <row r="268" ht="15.75" customHeight="1">
      <c r="I268" s="112"/>
    </row>
    <row r="269" ht="15.75" customHeight="1">
      <c r="I269" s="112"/>
    </row>
    <row r="270" ht="15.75" customHeight="1">
      <c r="I270" s="112"/>
    </row>
    <row r="271" ht="15.75" customHeight="1">
      <c r="I271" s="112"/>
    </row>
    <row r="272" ht="15.75" customHeight="1">
      <c r="I272" s="112"/>
    </row>
    <row r="273" ht="15.75" customHeight="1">
      <c r="I273" s="112"/>
    </row>
    <row r="274" ht="15.75" customHeight="1">
      <c r="I274" s="112"/>
    </row>
    <row r="275" ht="15.75" customHeight="1">
      <c r="I275" s="112"/>
    </row>
    <row r="276" ht="15.75" customHeight="1">
      <c r="I276" s="112"/>
    </row>
    <row r="277" ht="15.75" customHeight="1">
      <c r="I277" s="112"/>
    </row>
    <row r="278" ht="15.75" customHeight="1">
      <c r="I278" s="112"/>
    </row>
    <row r="279" ht="15.75" customHeight="1">
      <c r="I279" s="112"/>
    </row>
    <row r="280" ht="15.75" customHeight="1">
      <c r="I280" s="112"/>
    </row>
    <row r="281" ht="15.75" customHeight="1">
      <c r="I281" s="112"/>
    </row>
    <row r="282" ht="15.75" customHeight="1">
      <c r="I282" s="112"/>
    </row>
    <row r="283" ht="15.75" customHeight="1">
      <c r="I283" s="112"/>
    </row>
    <row r="284" ht="15.75" customHeight="1">
      <c r="I284" s="112"/>
    </row>
    <row r="285" ht="15.75" customHeight="1">
      <c r="I285" s="112"/>
    </row>
    <row r="286" ht="15.75" customHeight="1">
      <c r="I286" s="112"/>
    </row>
    <row r="287" ht="15.75" customHeight="1">
      <c r="I287" s="112"/>
    </row>
    <row r="288" ht="15.75" customHeight="1">
      <c r="I288" s="112"/>
    </row>
    <row r="289" ht="15.75" customHeight="1">
      <c r="I289" s="112"/>
    </row>
    <row r="290" ht="15.75" customHeight="1">
      <c r="I290" s="112"/>
    </row>
    <row r="291" ht="15.75" customHeight="1">
      <c r="I291" s="112"/>
    </row>
    <row r="292" ht="15.75" customHeight="1">
      <c r="I292" s="112"/>
    </row>
    <row r="293" ht="15.75" customHeight="1">
      <c r="I293" s="112"/>
    </row>
    <row r="294" ht="15.75" customHeight="1">
      <c r="I294" s="112"/>
    </row>
    <row r="295" ht="15.75" customHeight="1">
      <c r="I295" s="112"/>
    </row>
    <row r="296" ht="15.75" customHeight="1">
      <c r="I296" s="112"/>
    </row>
    <row r="297" ht="15.75" customHeight="1">
      <c r="I297" s="112"/>
    </row>
    <row r="298" ht="15.75" customHeight="1">
      <c r="I298" s="112"/>
    </row>
    <row r="299" ht="15.75" customHeight="1">
      <c r="I299" s="112"/>
    </row>
    <row r="300" ht="15.75" customHeight="1">
      <c r="I300" s="112"/>
    </row>
    <row r="301" ht="15.75" customHeight="1">
      <c r="I301" s="112"/>
    </row>
    <row r="302" ht="15.75" customHeight="1">
      <c r="I302" s="112"/>
    </row>
    <row r="303" ht="15.75" customHeight="1">
      <c r="I303" s="112"/>
    </row>
    <row r="304" ht="15.75" customHeight="1">
      <c r="I304" s="112"/>
    </row>
    <row r="305" ht="15.75" customHeight="1">
      <c r="I305" s="112"/>
    </row>
    <row r="306" ht="15.75" customHeight="1">
      <c r="I306" s="112"/>
    </row>
    <row r="307" ht="15.75" customHeight="1">
      <c r="I307" s="112"/>
    </row>
    <row r="308" ht="15.75" customHeight="1">
      <c r="I308" s="112"/>
    </row>
    <row r="309" ht="15.75" customHeight="1">
      <c r="I309" s="112"/>
    </row>
    <row r="310" ht="15.75" customHeight="1">
      <c r="I310" s="112"/>
    </row>
    <row r="311" ht="15.75" customHeight="1">
      <c r="I311" s="112"/>
    </row>
    <row r="312" ht="15.75" customHeight="1">
      <c r="I312" s="112"/>
    </row>
    <row r="313" ht="15.75" customHeight="1">
      <c r="I313" s="112"/>
    </row>
    <row r="314" ht="15.75" customHeight="1">
      <c r="I314" s="112"/>
    </row>
    <row r="315" ht="15.75" customHeight="1">
      <c r="I315" s="112"/>
    </row>
    <row r="316" ht="15.75" customHeight="1">
      <c r="I316" s="112"/>
    </row>
    <row r="317" ht="15.75" customHeight="1">
      <c r="I317" s="112"/>
    </row>
    <row r="318" ht="15.75" customHeight="1">
      <c r="I318" s="112"/>
    </row>
    <row r="319" ht="15.75" customHeight="1">
      <c r="I319" s="112"/>
    </row>
    <row r="320" ht="15.75" customHeight="1">
      <c r="I320" s="112"/>
    </row>
    <row r="321" ht="15.75" customHeight="1">
      <c r="I321" s="112"/>
    </row>
    <row r="322" ht="15.75" customHeight="1">
      <c r="I322" s="112"/>
    </row>
    <row r="323" ht="15.75" customHeight="1">
      <c r="I323" s="112"/>
    </row>
    <row r="324" ht="15.75" customHeight="1">
      <c r="I324" s="112"/>
    </row>
    <row r="325" ht="15.75" customHeight="1">
      <c r="I325" s="112"/>
    </row>
    <row r="326" ht="15.75" customHeight="1">
      <c r="I326" s="112"/>
    </row>
    <row r="327" ht="15.75" customHeight="1">
      <c r="I327" s="112"/>
    </row>
    <row r="328" ht="15.75" customHeight="1">
      <c r="I328" s="112"/>
    </row>
    <row r="329" ht="15.75" customHeight="1">
      <c r="I329" s="112"/>
    </row>
    <row r="330" ht="15.75" customHeight="1">
      <c r="I330" s="112"/>
    </row>
    <row r="331" ht="15.75" customHeight="1">
      <c r="I331" s="112"/>
    </row>
    <row r="332" ht="15.75" customHeight="1">
      <c r="I332" s="112"/>
    </row>
    <row r="333" ht="15.75" customHeight="1">
      <c r="I333" s="112"/>
    </row>
    <row r="334" ht="15.75" customHeight="1">
      <c r="I334" s="112"/>
    </row>
    <row r="335" ht="15.75" customHeight="1">
      <c r="I335" s="112"/>
    </row>
    <row r="336" ht="15.75" customHeight="1">
      <c r="I336" s="112"/>
    </row>
    <row r="337" ht="15.75" customHeight="1">
      <c r="I337" s="112"/>
    </row>
    <row r="338" ht="15.75" customHeight="1">
      <c r="I338" s="112"/>
    </row>
    <row r="339" ht="15.75" customHeight="1">
      <c r="I339" s="112"/>
    </row>
    <row r="340" ht="15.75" customHeight="1">
      <c r="I340" s="112"/>
    </row>
    <row r="341" ht="15.75" customHeight="1">
      <c r="I341" s="112"/>
    </row>
    <row r="342" ht="15.75" customHeight="1">
      <c r="I342" s="112"/>
    </row>
    <row r="343" ht="15.75" customHeight="1">
      <c r="I343" s="112"/>
    </row>
    <row r="344" ht="15.75" customHeight="1">
      <c r="I344" s="112"/>
    </row>
    <row r="345" ht="15.75" customHeight="1">
      <c r="I345" s="112"/>
    </row>
    <row r="346" ht="15.75" customHeight="1">
      <c r="I346" s="112"/>
    </row>
    <row r="347" ht="15.75" customHeight="1">
      <c r="I347" s="112"/>
    </row>
    <row r="348" ht="15.75" customHeight="1">
      <c r="I348" s="112"/>
    </row>
    <row r="349" ht="15.75" customHeight="1">
      <c r="I349" s="112"/>
    </row>
    <row r="350" ht="15.75" customHeight="1">
      <c r="I350" s="112"/>
    </row>
    <row r="351" ht="15.75" customHeight="1">
      <c r="I351" s="112"/>
    </row>
    <row r="352" ht="15.75" customHeight="1">
      <c r="I352" s="112"/>
    </row>
    <row r="353" ht="15.75" customHeight="1">
      <c r="I353" s="112"/>
    </row>
    <row r="354" ht="15.75" customHeight="1">
      <c r="I354" s="112"/>
    </row>
    <row r="355" ht="15.75" customHeight="1">
      <c r="I355" s="112"/>
    </row>
    <row r="356" ht="15.75" customHeight="1">
      <c r="I356" s="112"/>
    </row>
    <row r="357" ht="15.75" customHeight="1">
      <c r="I357" s="112"/>
    </row>
    <row r="358" ht="15.75" customHeight="1">
      <c r="I358" s="112"/>
    </row>
    <row r="359" ht="15.75" customHeight="1">
      <c r="I359" s="112"/>
    </row>
    <row r="360" ht="15.75" customHeight="1">
      <c r="I360" s="112"/>
    </row>
    <row r="361" ht="15.75" customHeight="1">
      <c r="I361" s="112"/>
    </row>
    <row r="362" ht="15.75" customHeight="1">
      <c r="I362" s="112"/>
    </row>
    <row r="363" ht="15.75" customHeight="1">
      <c r="I363" s="112"/>
    </row>
    <row r="364" ht="15.75" customHeight="1">
      <c r="I364" s="112"/>
    </row>
    <row r="365" ht="15.75" customHeight="1">
      <c r="I365" s="112"/>
    </row>
    <row r="366" ht="15.75" customHeight="1">
      <c r="I366" s="112"/>
    </row>
    <row r="367" ht="15.75" customHeight="1">
      <c r="I367" s="112"/>
    </row>
    <row r="368" ht="15.75" customHeight="1">
      <c r="I368" s="112"/>
    </row>
    <row r="369" ht="15.75" customHeight="1">
      <c r="I369" s="112"/>
    </row>
    <row r="370" ht="15.75" customHeight="1">
      <c r="I370" s="112"/>
    </row>
    <row r="371" ht="15.75" customHeight="1">
      <c r="I371" s="112"/>
    </row>
    <row r="372" ht="15.75" customHeight="1">
      <c r="I372" s="112"/>
    </row>
    <row r="373" ht="15.75" customHeight="1">
      <c r="I373" s="112"/>
    </row>
    <row r="374" ht="15.75" customHeight="1">
      <c r="I374" s="112"/>
    </row>
    <row r="375" ht="15.75" customHeight="1">
      <c r="I375" s="112"/>
    </row>
    <row r="376" ht="15.75" customHeight="1">
      <c r="I376" s="112"/>
    </row>
    <row r="377" ht="15.75" customHeight="1">
      <c r="I377" s="112"/>
    </row>
    <row r="378" ht="15.75" customHeight="1">
      <c r="I378" s="112"/>
    </row>
    <row r="379" ht="15.75" customHeight="1">
      <c r="I379" s="112"/>
    </row>
    <row r="380" ht="15.75" customHeight="1">
      <c r="I380" s="112"/>
    </row>
    <row r="381" ht="15.75" customHeight="1">
      <c r="I381" s="112"/>
    </row>
    <row r="382" ht="15.75" customHeight="1">
      <c r="I382" s="112"/>
    </row>
    <row r="383" ht="15.75" customHeight="1">
      <c r="I383" s="112"/>
    </row>
    <row r="384" ht="15.75" customHeight="1">
      <c r="I384" s="112"/>
    </row>
    <row r="385" ht="15.75" customHeight="1">
      <c r="I385" s="112"/>
    </row>
    <row r="386" ht="15.75" customHeight="1">
      <c r="I386" s="112"/>
    </row>
    <row r="387" ht="15.75" customHeight="1">
      <c r="I387" s="112"/>
    </row>
    <row r="388" ht="15.75" customHeight="1">
      <c r="I388" s="112"/>
    </row>
    <row r="389" ht="15.75" customHeight="1">
      <c r="I389" s="112"/>
    </row>
    <row r="390" ht="15.75" customHeight="1">
      <c r="I390" s="112"/>
    </row>
    <row r="391" ht="15.75" customHeight="1">
      <c r="I391" s="112"/>
    </row>
    <row r="392" ht="15.75" customHeight="1">
      <c r="I392" s="112"/>
    </row>
    <row r="393" ht="15.75" customHeight="1">
      <c r="I393" s="112"/>
    </row>
    <row r="394" ht="15.75" customHeight="1">
      <c r="I394" s="112"/>
    </row>
    <row r="395" ht="15.75" customHeight="1">
      <c r="I395" s="112"/>
    </row>
    <row r="396" ht="15.75" customHeight="1">
      <c r="I396" s="112"/>
    </row>
    <row r="397" ht="15.75" customHeight="1">
      <c r="I397" s="112"/>
    </row>
    <row r="398" ht="15.75" customHeight="1">
      <c r="I398" s="112"/>
    </row>
    <row r="399" ht="15.75" customHeight="1">
      <c r="I399" s="112"/>
    </row>
    <row r="400" ht="15.75" customHeight="1">
      <c r="I400" s="112"/>
    </row>
    <row r="401" ht="15.75" customHeight="1">
      <c r="I401" s="112"/>
    </row>
    <row r="402" ht="15.75" customHeight="1">
      <c r="I402" s="112"/>
    </row>
    <row r="403" ht="15.75" customHeight="1">
      <c r="I403" s="112"/>
    </row>
    <row r="404" ht="15.75" customHeight="1">
      <c r="I404" s="112"/>
    </row>
    <row r="405" ht="15.75" customHeight="1">
      <c r="I405" s="112"/>
    </row>
    <row r="406" ht="15.75" customHeight="1">
      <c r="I406" s="112"/>
    </row>
    <row r="407" ht="15.75" customHeight="1">
      <c r="I407" s="112"/>
    </row>
    <row r="408" ht="15.75" customHeight="1">
      <c r="I408" s="112"/>
    </row>
    <row r="409" ht="15.75" customHeight="1">
      <c r="I409" s="112"/>
    </row>
    <row r="410" ht="15.75" customHeight="1">
      <c r="I410" s="112"/>
    </row>
    <row r="411" ht="15.75" customHeight="1">
      <c r="I411" s="112"/>
    </row>
    <row r="412" ht="15.75" customHeight="1">
      <c r="I412" s="112"/>
    </row>
    <row r="413" ht="15.75" customHeight="1">
      <c r="I413" s="112"/>
    </row>
    <row r="414" ht="15.75" customHeight="1">
      <c r="I414" s="112"/>
    </row>
    <row r="415" ht="15.75" customHeight="1">
      <c r="I415" s="112"/>
    </row>
    <row r="416" ht="15.75" customHeight="1">
      <c r="I416" s="112"/>
    </row>
    <row r="417" ht="15.75" customHeight="1">
      <c r="I417" s="112"/>
    </row>
    <row r="418" ht="15.75" customHeight="1">
      <c r="I418" s="112"/>
    </row>
    <row r="419" ht="15.75" customHeight="1">
      <c r="I419" s="112"/>
    </row>
    <row r="420" ht="15.75" customHeight="1">
      <c r="I420" s="112"/>
    </row>
    <row r="421" ht="15.75" customHeight="1">
      <c r="I421" s="112"/>
    </row>
    <row r="422" ht="15.75" customHeight="1">
      <c r="I422" s="112"/>
    </row>
    <row r="423" ht="15.75" customHeight="1">
      <c r="I423" s="112"/>
    </row>
    <row r="424" ht="15.75" customHeight="1">
      <c r="I424" s="112"/>
    </row>
    <row r="425" ht="15.75" customHeight="1">
      <c r="I425" s="112"/>
    </row>
    <row r="426" ht="15.75" customHeight="1">
      <c r="I426" s="112"/>
    </row>
    <row r="427" ht="15.75" customHeight="1">
      <c r="I427" s="112"/>
    </row>
    <row r="428" ht="15.75" customHeight="1">
      <c r="I428" s="112"/>
    </row>
    <row r="429" ht="15.75" customHeight="1">
      <c r="I429" s="112"/>
    </row>
    <row r="430" ht="15.75" customHeight="1">
      <c r="I430" s="112"/>
    </row>
    <row r="431" ht="15.75" customHeight="1">
      <c r="I431" s="112"/>
    </row>
    <row r="432" ht="15.75" customHeight="1">
      <c r="I432" s="112"/>
    </row>
    <row r="433" ht="15.75" customHeight="1">
      <c r="I433" s="112"/>
    </row>
    <row r="434" ht="15.75" customHeight="1">
      <c r="I434" s="112"/>
    </row>
    <row r="435" ht="15.75" customHeight="1">
      <c r="I435" s="112"/>
    </row>
    <row r="436" ht="15.75" customHeight="1">
      <c r="I436" s="112"/>
    </row>
    <row r="437" ht="15.75" customHeight="1">
      <c r="I437" s="112"/>
    </row>
    <row r="438" ht="15.75" customHeight="1">
      <c r="I438" s="112"/>
    </row>
    <row r="439" ht="15.75" customHeight="1">
      <c r="I439" s="112"/>
    </row>
    <row r="440" ht="15.75" customHeight="1">
      <c r="I440" s="112"/>
    </row>
    <row r="441" ht="15.75" customHeight="1">
      <c r="I441" s="112"/>
    </row>
    <row r="442" ht="15.75" customHeight="1">
      <c r="I442" s="112"/>
    </row>
    <row r="443" ht="15.75" customHeight="1">
      <c r="I443" s="112"/>
    </row>
    <row r="444" ht="15.75" customHeight="1">
      <c r="I444" s="112"/>
    </row>
    <row r="445" ht="15.75" customHeight="1">
      <c r="I445" s="112"/>
    </row>
    <row r="446" ht="15.75" customHeight="1">
      <c r="I446" s="112"/>
    </row>
    <row r="447" ht="15.75" customHeight="1">
      <c r="I447" s="112"/>
    </row>
    <row r="448" ht="15.75" customHeight="1">
      <c r="I448" s="112"/>
    </row>
    <row r="449" ht="15.75" customHeight="1">
      <c r="I449" s="112"/>
    </row>
    <row r="450" ht="15.75" customHeight="1">
      <c r="I450" s="112"/>
    </row>
    <row r="451" ht="15.75" customHeight="1">
      <c r="I451" s="112"/>
    </row>
    <row r="452" ht="15.75" customHeight="1">
      <c r="I452" s="112"/>
    </row>
    <row r="453" ht="15.75" customHeight="1">
      <c r="I453" s="112"/>
    </row>
    <row r="454" ht="15.75" customHeight="1">
      <c r="I454" s="112"/>
    </row>
    <row r="455" ht="15.75" customHeight="1">
      <c r="I455" s="112"/>
    </row>
    <row r="456" ht="15.75" customHeight="1">
      <c r="I456" s="112"/>
    </row>
    <row r="457" ht="15.75" customHeight="1">
      <c r="I457" s="112"/>
    </row>
    <row r="458" ht="15.75" customHeight="1">
      <c r="I458" s="112"/>
    </row>
    <row r="459" ht="15.75" customHeight="1">
      <c r="I459" s="112"/>
    </row>
    <row r="460" ht="15.75" customHeight="1">
      <c r="I460" s="112"/>
    </row>
    <row r="461" ht="15.75" customHeight="1">
      <c r="I461" s="112"/>
    </row>
    <row r="462" ht="15.75" customHeight="1">
      <c r="I462" s="112"/>
    </row>
    <row r="463" ht="15.75" customHeight="1">
      <c r="I463" s="112"/>
    </row>
    <row r="464" ht="15.75" customHeight="1">
      <c r="I464" s="112"/>
    </row>
    <row r="465" ht="15.75" customHeight="1">
      <c r="I465" s="112"/>
    </row>
    <row r="466" ht="15.75" customHeight="1">
      <c r="I466" s="112"/>
    </row>
    <row r="467" ht="15.75" customHeight="1">
      <c r="I467" s="112"/>
    </row>
    <row r="468" ht="15.75" customHeight="1">
      <c r="I468" s="112"/>
    </row>
    <row r="469" ht="15.75" customHeight="1">
      <c r="I469" s="112"/>
    </row>
    <row r="470" ht="15.75" customHeight="1">
      <c r="I470" s="112"/>
    </row>
    <row r="471" ht="15.75" customHeight="1">
      <c r="I471" s="112"/>
    </row>
    <row r="472" ht="15.75" customHeight="1">
      <c r="I472" s="112"/>
    </row>
    <row r="473" ht="15.75" customHeight="1">
      <c r="I473" s="112"/>
    </row>
    <row r="474" ht="15.75" customHeight="1">
      <c r="I474" s="112"/>
    </row>
    <row r="475" ht="15.75" customHeight="1">
      <c r="I475" s="112"/>
    </row>
    <row r="476" ht="15.75" customHeight="1">
      <c r="I476" s="112"/>
    </row>
    <row r="477" ht="15.75" customHeight="1">
      <c r="I477" s="112"/>
    </row>
    <row r="478" ht="15.75" customHeight="1">
      <c r="I478" s="112"/>
    </row>
    <row r="479" ht="15.75" customHeight="1">
      <c r="I479" s="112"/>
    </row>
    <row r="480" ht="15.75" customHeight="1">
      <c r="I480" s="112"/>
    </row>
    <row r="481" ht="15.75" customHeight="1">
      <c r="I481" s="112"/>
    </row>
    <row r="482" ht="15.75" customHeight="1">
      <c r="I482" s="112"/>
    </row>
    <row r="483" ht="15.75" customHeight="1">
      <c r="I483" s="112"/>
    </row>
    <row r="484" ht="15.75" customHeight="1">
      <c r="I484" s="112"/>
    </row>
    <row r="485" ht="15.75" customHeight="1">
      <c r="I485" s="112"/>
    </row>
    <row r="486" ht="15.75" customHeight="1">
      <c r="I486" s="112"/>
    </row>
    <row r="487" ht="15.75" customHeight="1">
      <c r="I487" s="112"/>
    </row>
    <row r="488" ht="15.75" customHeight="1">
      <c r="I488" s="112"/>
    </row>
    <row r="489" ht="15.75" customHeight="1">
      <c r="I489" s="112"/>
    </row>
    <row r="490" ht="15.75" customHeight="1">
      <c r="I490" s="112"/>
    </row>
    <row r="491" ht="15.75" customHeight="1">
      <c r="I491" s="112"/>
    </row>
    <row r="492" ht="15.75" customHeight="1">
      <c r="I492" s="112"/>
    </row>
    <row r="493" ht="15.75" customHeight="1">
      <c r="I493" s="112"/>
    </row>
    <row r="494" ht="15.75" customHeight="1">
      <c r="I494" s="112"/>
    </row>
    <row r="495" ht="15.75" customHeight="1">
      <c r="I495" s="112"/>
    </row>
    <row r="496" ht="15.75" customHeight="1">
      <c r="I496" s="112"/>
    </row>
    <row r="497" ht="15.75" customHeight="1">
      <c r="I497" s="112"/>
    </row>
    <row r="498" ht="15.75" customHeight="1">
      <c r="I498" s="112"/>
    </row>
    <row r="499" ht="15.75" customHeight="1">
      <c r="I499" s="112"/>
    </row>
    <row r="500" ht="15.75" customHeight="1">
      <c r="I500" s="112"/>
    </row>
    <row r="501" ht="15.75" customHeight="1">
      <c r="I501" s="112"/>
    </row>
    <row r="502" ht="15.75" customHeight="1">
      <c r="I502" s="112"/>
    </row>
    <row r="503" ht="15.75" customHeight="1">
      <c r="I503" s="112"/>
    </row>
    <row r="504" ht="15.75" customHeight="1">
      <c r="I504" s="112"/>
    </row>
    <row r="505" ht="15.75" customHeight="1">
      <c r="I505" s="112"/>
    </row>
    <row r="506" ht="15.75" customHeight="1">
      <c r="I506" s="112"/>
    </row>
    <row r="507" ht="15.75" customHeight="1">
      <c r="I507" s="112"/>
    </row>
    <row r="508" ht="15.75" customHeight="1">
      <c r="I508" s="112"/>
    </row>
    <row r="509" ht="15.75" customHeight="1">
      <c r="I509" s="112"/>
    </row>
    <row r="510" ht="15.75" customHeight="1">
      <c r="I510" s="112"/>
    </row>
    <row r="511" ht="15.75" customHeight="1">
      <c r="I511" s="112"/>
    </row>
    <row r="512" ht="15.75" customHeight="1">
      <c r="I512" s="112"/>
    </row>
    <row r="513" ht="15.75" customHeight="1">
      <c r="I513" s="112"/>
    </row>
    <row r="514" ht="15.75" customHeight="1">
      <c r="I514" s="112"/>
    </row>
    <row r="515" ht="15.75" customHeight="1">
      <c r="I515" s="112"/>
    </row>
    <row r="516" ht="15.75" customHeight="1">
      <c r="I516" s="112"/>
    </row>
    <row r="517" ht="15.75" customHeight="1">
      <c r="I517" s="112"/>
    </row>
    <row r="518" ht="15.75" customHeight="1">
      <c r="I518" s="112"/>
    </row>
    <row r="519" ht="15.75" customHeight="1">
      <c r="I519" s="112"/>
    </row>
    <row r="520" ht="15.75" customHeight="1">
      <c r="I520" s="112"/>
    </row>
    <row r="521" ht="15.75" customHeight="1">
      <c r="I521" s="112"/>
    </row>
    <row r="522" ht="15.75" customHeight="1">
      <c r="I522" s="112"/>
    </row>
    <row r="523" ht="15.75" customHeight="1">
      <c r="I523" s="112"/>
    </row>
    <row r="524" ht="15.75" customHeight="1">
      <c r="I524" s="112"/>
    </row>
    <row r="525" ht="15.75" customHeight="1">
      <c r="I525" s="112"/>
    </row>
    <row r="526" ht="15.75" customHeight="1">
      <c r="I526" s="112"/>
    </row>
    <row r="527" ht="15.75" customHeight="1">
      <c r="I527" s="112"/>
    </row>
    <row r="528" ht="15.75" customHeight="1">
      <c r="I528" s="112"/>
    </row>
    <row r="529" ht="15.75" customHeight="1">
      <c r="I529" s="112"/>
    </row>
    <row r="530" ht="15.75" customHeight="1">
      <c r="I530" s="112"/>
    </row>
    <row r="531" ht="15.75" customHeight="1">
      <c r="I531" s="112"/>
    </row>
    <row r="532" ht="15.75" customHeight="1">
      <c r="I532" s="112"/>
    </row>
    <row r="533" ht="15.75" customHeight="1">
      <c r="I533" s="112"/>
    </row>
    <row r="534" ht="15.75" customHeight="1">
      <c r="I534" s="112"/>
    </row>
    <row r="535" ht="15.75" customHeight="1">
      <c r="I535" s="112"/>
    </row>
    <row r="536" ht="15.75" customHeight="1">
      <c r="I536" s="112"/>
    </row>
    <row r="537" ht="15.75" customHeight="1">
      <c r="I537" s="112"/>
    </row>
    <row r="538" ht="15.75" customHeight="1">
      <c r="I538" s="112"/>
    </row>
    <row r="539" ht="15.75" customHeight="1">
      <c r="I539" s="112"/>
    </row>
    <row r="540" ht="15.75" customHeight="1">
      <c r="I540" s="112"/>
    </row>
    <row r="541" ht="15.75" customHeight="1">
      <c r="I541" s="112"/>
    </row>
    <row r="542" ht="15.75" customHeight="1">
      <c r="I542" s="112"/>
    </row>
    <row r="543" ht="15.75" customHeight="1">
      <c r="I543" s="112"/>
    </row>
    <row r="544" ht="15.75" customHeight="1">
      <c r="I544" s="112"/>
    </row>
    <row r="545" ht="15.75" customHeight="1">
      <c r="I545" s="112"/>
    </row>
    <row r="546" ht="15.75" customHeight="1">
      <c r="I546" s="112"/>
    </row>
    <row r="547" ht="15.75" customHeight="1">
      <c r="I547" s="112"/>
    </row>
    <row r="548" ht="15.75" customHeight="1">
      <c r="I548" s="112"/>
    </row>
    <row r="549" ht="15.75" customHeight="1">
      <c r="I549" s="112"/>
    </row>
    <row r="550" ht="15.75" customHeight="1">
      <c r="I550" s="112"/>
    </row>
    <row r="551" ht="15.75" customHeight="1">
      <c r="I551" s="112"/>
    </row>
    <row r="552" ht="15.75" customHeight="1">
      <c r="I552" s="112"/>
    </row>
    <row r="553" ht="15.75" customHeight="1">
      <c r="I553" s="112"/>
    </row>
    <row r="554" ht="15.75" customHeight="1">
      <c r="I554" s="112"/>
    </row>
    <row r="555" ht="15.75" customHeight="1">
      <c r="I555" s="112"/>
    </row>
    <row r="556" ht="15.75" customHeight="1">
      <c r="I556" s="112"/>
    </row>
    <row r="557" ht="15.75" customHeight="1">
      <c r="I557" s="112"/>
    </row>
    <row r="558" ht="15.75" customHeight="1">
      <c r="I558" s="112"/>
    </row>
    <row r="559" ht="15.75" customHeight="1">
      <c r="I559" s="112"/>
    </row>
    <row r="560" ht="15.75" customHeight="1">
      <c r="I560" s="112"/>
    </row>
    <row r="561" ht="15.75" customHeight="1">
      <c r="I561" s="112"/>
    </row>
    <row r="562" ht="15.75" customHeight="1">
      <c r="I562" s="112"/>
    </row>
    <row r="563" ht="15.75" customHeight="1">
      <c r="I563" s="112"/>
    </row>
    <row r="564" ht="15.75" customHeight="1">
      <c r="I564" s="112"/>
    </row>
    <row r="565" ht="15.75" customHeight="1">
      <c r="I565" s="112"/>
    </row>
    <row r="566" ht="15.75" customHeight="1">
      <c r="I566" s="112"/>
    </row>
    <row r="567" ht="15.75" customHeight="1">
      <c r="I567" s="112"/>
    </row>
    <row r="568" ht="15.75" customHeight="1">
      <c r="I568" s="112"/>
    </row>
    <row r="569" ht="15.75" customHeight="1">
      <c r="I569" s="112"/>
    </row>
    <row r="570" ht="15.75" customHeight="1">
      <c r="I570" s="112"/>
    </row>
    <row r="571" ht="15.75" customHeight="1">
      <c r="I571" s="112"/>
    </row>
    <row r="572" ht="15.75" customHeight="1">
      <c r="I572" s="112"/>
    </row>
    <row r="573" ht="15.75" customHeight="1">
      <c r="I573" s="112"/>
    </row>
    <row r="574" ht="15.75" customHeight="1">
      <c r="I574" s="112"/>
    </row>
    <row r="575" ht="15.75" customHeight="1">
      <c r="I575" s="112"/>
    </row>
    <row r="576" ht="15.75" customHeight="1">
      <c r="I576" s="112"/>
    </row>
    <row r="577" ht="15.75" customHeight="1">
      <c r="I577" s="112"/>
    </row>
    <row r="578" ht="15.75" customHeight="1">
      <c r="I578" s="112"/>
    </row>
    <row r="579" ht="15.75" customHeight="1">
      <c r="I579" s="112"/>
    </row>
    <row r="580" ht="15.75" customHeight="1">
      <c r="I580" s="112"/>
    </row>
    <row r="581" ht="15.75" customHeight="1">
      <c r="I581" s="112"/>
    </row>
    <row r="582" ht="15.75" customHeight="1">
      <c r="I582" s="112"/>
    </row>
    <row r="583" ht="15.75" customHeight="1">
      <c r="I583" s="112"/>
    </row>
    <row r="584" ht="15.75" customHeight="1">
      <c r="I584" s="112"/>
    </row>
    <row r="585" ht="15.75" customHeight="1">
      <c r="I585" s="112"/>
    </row>
    <row r="586" ht="15.75" customHeight="1">
      <c r="I586" s="112"/>
    </row>
    <row r="587" ht="15.75" customHeight="1">
      <c r="I587" s="112"/>
    </row>
    <row r="588" ht="15.75" customHeight="1">
      <c r="I588" s="112"/>
    </row>
    <row r="589" ht="15.75" customHeight="1">
      <c r="I589" s="112"/>
    </row>
    <row r="590" ht="15.75" customHeight="1">
      <c r="I590" s="112"/>
    </row>
    <row r="591" ht="15.75" customHeight="1">
      <c r="I591" s="112"/>
    </row>
    <row r="592" ht="15.75" customHeight="1">
      <c r="I592" s="112"/>
    </row>
    <row r="593" ht="15.75" customHeight="1">
      <c r="I593" s="112"/>
    </row>
    <row r="594" ht="15.75" customHeight="1">
      <c r="I594" s="112"/>
    </row>
    <row r="595" ht="15.75" customHeight="1">
      <c r="I595" s="112"/>
    </row>
    <row r="596" ht="15.75" customHeight="1">
      <c r="I596" s="112"/>
    </row>
    <row r="597" ht="15.75" customHeight="1">
      <c r="I597" s="112"/>
    </row>
    <row r="598" ht="15.75" customHeight="1">
      <c r="I598" s="112"/>
    </row>
    <row r="599" ht="15.75" customHeight="1">
      <c r="I599" s="112"/>
    </row>
    <row r="600" ht="15.75" customHeight="1">
      <c r="I600" s="112"/>
    </row>
    <row r="601" ht="15.75" customHeight="1">
      <c r="I601" s="112"/>
    </row>
    <row r="602" ht="15.75" customHeight="1">
      <c r="I602" s="112"/>
    </row>
    <row r="603" ht="15.75" customHeight="1">
      <c r="I603" s="112"/>
    </row>
    <row r="604" ht="15.75" customHeight="1">
      <c r="I604" s="112"/>
    </row>
    <row r="605" ht="15.75" customHeight="1">
      <c r="I605" s="112"/>
    </row>
    <row r="606" ht="15.75" customHeight="1">
      <c r="I606" s="112"/>
    </row>
    <row r="607" ht="15.75" customHeight="1">
      <c r="I607" s="112"/>
    </row>
    <row r="608" ht="15.75" customHeight="1">
      <c r="I608" s="112"/>
    </row>
    <row r="609" ht="15.75" customHeight="1">
      <c r="I609" s="112"/>
    </row>
    <row r="610" ht="15.75" customHeight="1">
      <c r="I610" s="112"/>
    </row>
    <row r="611" ht="15.75" customHeight="1">
      <c r="I611" s="112"/>
    </row>
    <row r="612" ht="15.75" customHeight="1">
      <c r="I612" s="112"/>
    </row>
    <row r="613" ht="15.75" customHeight="1">
      <c r="I613" s="112"/>
    </row>
    <row r="614" ht="15.75" customHeight="1">
      <c r="I614" s="112"/>
    </row>
    <row r="615" ht="15.75" customHeight="1">
      <c r="I615" s="112"/>
    </row>
    <row r="616" ht="15.75" customHeight="1">
      <c r="I616" s="112"/>
    </row>
    <row r="617" ht="15.75" customHeight="1">
      <c r="I617" s="112"/>
    </row>
    <row r="618" ht="15.75" customHeight="1">
      <c r="I618" s="112"/>
    </row>
    <row r="619" ht="15.75" customHeight="1">
      <c r="I619" s="112"/>
    </row>
    <row r="620" ht="15.75" customHeight="1">
      <c r="I620" s="112"/>
    </row>
    <row r="621" ht="15.75" customHeight="1">
      <c r="I621" s="112"/>
    </row>
    <row r="622" ht="15.75" customHeight="1">
      <c r="I622" s="112"/>
    </row>
    <row r="623" ht="15.75" customHeight="1">
      <c r="I623" s="112"/>
    </row>
    <row r="624" ht="15.75" customHeight="1">
      <c r="I624" s="112"/>
    </row>
    <row r="625" ht="15.75" customHeight="1">
      <c r="I625" s="112"/>
    </row>
    <row r="626" ht="15.75" customHeight="1">
      <c r="I626" s="112"/>
    </row>
    <row r="627" ht="15.75" customHeight="1">
      <c r="I627" s="112"/>
    </row>
    <row r="628" ht="15.75" customHeight="1">
      <c r="I628" s="112"/>
    </row>
    <row r="629" ht="15.75" customHeight="1">
      <c r="I629" s="112"/>
    </row>
    <row r="630" ht="15.75" customHeight="1">
      <c r="I630" s="112"/>
    </row>
    <row r="631" ht="15.75" customHeight="1">
      <c r="I631" s="112"/>
    </row>
    <row r="632" ht="15.75" customHeight="1">
      <c r="I632" s="112"/>
    </row>
    <row r="633" ht="15.75" customHeight="1">
      <c r="I633" s="112"/>
    </row>
    <row r="634" ht="15.75" customHeight="1">
      <c r="I634" s="112"/>
    </row>
    <row r="635" ht="15.75" customHeight="1">
      <c r="I635" s="112"/>
    </row>
    <row r="636" ht="15.75" customHeight="1">
      <c r="I636" s="112"/>
    </row>
    <row r="637" ht="15.75" customHeight="1">
      <c r="I637" s="112"/>
    </row>
    <row r="638" ht="15.75" customHeight="1">
      <c r="I638" s="112"/>
    </row>
    <row r="639" ht="15.75" customHeight="1">
      <c r="I639" s="112"/>
    </row>
    <row r="640" ht="15.75" customHeight="1">
      <c r="I640" s="112"/>
    </row>
    <row r="641" ht="15.75" customHeight="1">
      <c r="I641" s="112"/>
    </row>
    <row r="642" ht="15.75" customHeight="1">
      <c r="I642" s="112"/>
    </row>
    <row r="643" ht="15.75" customHeight="1">
      <c r="I643" s="112"/>
    </row>
    <row r="644" ht="15.75" customHeight="1">
      <c r="I644" s="112"/>
    </row>
    <row r="645" ht="15.75" customHeight="1">
      <c r="I645" s="112"/>
    </row>
    <row r="646" ht="15.75" customHeight="1">
      <c r="I646" s="112"/>
    </row>
    <row r="647" ht="15.75" customHeight="1">
      <c r="I647" s="112"/>
    </row>
    <row r="648" ht="15.75" customHeight="1">
      <c r="I648" s="112"/>
    </row>
    <row r="649" ht="15.75" customHeight="1">
      <c r="I649" s="112"/>
    </row>
    <row r="650" ht="15.75" customHeight="1">
      <c r="I650" s="112"/>
    </row>
    <row r="651" ht="15.75" customHeight="1">
      <c r="I651" s="112"/>
    </row>
    <row r="652" ht="15.75" customHeight="1">
      <c r="I652" s="112"/>
    </row>
    <row r="653" ht="15.75" customHeight="1">
      <c r="I653" s="112"/>
    </row>
    <row r="654" ht="15.75" customHeight="1">
      <c r="I654" s="112"/>
    </row>
    <row r="655" ht="15.75" customHeight="1">
      <c r="I655" s="112"/>
    </row>
    <row r="656" ht="15.75" customHeight="1">
      <c r="I656" s="112"/>
    </row>
    <row r="657" ht="15.75" customHeight="1">
      <c r="I657" s="112"/>
    </row>
    <row r="658" ht="15.75" customHeight="1">
      <c r="I658" s="112"/>
    </row>
    <row r="659" ht="15.75" customHeight="1">
      <c r="I659" s="112"/>
    </row>
    <row r="660" ht="15.75" customHeight="1">
      <c r="I660" s="112"/>
    </row>
    <row r="661" ht="15.75" customHeight="1">
      <c r="I661" s="112"/>
    </row>
    <row r="662" ht="15.75" customHeight="1">
      <c r="I662" s="112"/>
    </row>
    <row r="663" ht="15.75" customHeight="1">
      <c r="I663" s="112"/>
    </row>
    <row r="664" ht="15.75" customHeight="1">
      <c r="I664" s="112"/>
    </row>
    <row r="665" ht="15.75" customHeight="1">
      <c r="I665" s="112"/>
    </row>
    <row r="666" ht="15.75" customHeight="1">
      <c r="I666" s="112"/>
    </row>
    <row r="667" ht="15.75" customHeight="1">
      <c r="I667" s="112"/>
    </row>
    <row r="668" ht="15.75" customHeight="1">
      <c r="I668" s="112"/>
    </row>
    <row r="669" ht="15.75" customHeight="1">
      <c r="I669" s="112"/>
    </row>
    <row r="670" ht="15.75" customHeight="1">
      <c r="I670" s="112"/>
    </row>
    <row r="671" ht="15.75" customHeight="1">
      <c r="I671" s="112"/>
    </row>
    <row r="672" ht="15.75" customHeight="1">
      <c r="I672" s="112"/>
    </row>
    <row r="673" ht="15.75" customHeight="1">
      <c r="I673" s="112"/>
    </row>
    <row r="674" ht="15.75" customHeight="1">
      <c r="I674" s="112"/>
    </row>
    <row r="675" ht="15.75" customHeight="1">
      <c r="I675" s="112"/>
    </row>
    <row r="676" ht="15.75" customHeight="1">
      <c r="I676" s="112"/>
    </row>
    <row r="677" ht="15.75" customHeight="1">
      <c r="I677" s="112"/>
    </row>
    <row r="678" ht="15.75" customHeight="1">
      <c r="I678" s="112"/>
    </row>
    <row r="679" ht="15.75" customHeight="1">
      <c r="I679" s="112"/>
    </row>
    <row r="680" ht="15.75" customHeight="1">
      <c r="I680" s="112"/>
    </row>
    <row r="681" ht="15.75" customHeight="1">
      <c r="I681" s="112"/>
    </row>
    <row r="682" ht="15.75" customHeight="1">
      <c r="I682" s="112"/>
    </row>
    <row r="683" ht="15.75" customHeight="1">
      <c r="I683" s="112"/>
    </row>
    <row r="684" ht="15.75" customHeight="1">
      <c r="I684" s="112"/>
    </row>
    <row r="685" ht="15.75" customHeight="1">
      <c r="I685" s="112"/>
    </row>
    <row r="686" ht="15.75" customHeight="1">
      <c r="I686" s="112"/>
    </row>
    <row r="687" ht="15.75" customHeight="1">
      <c r="I687" s="112"/>
    </row>
    <row r="688" ht="15.75" customHeight="1">
      <c r="I688" s="112"/>
    </row>
    <row r="689" ht="15.75" customHeight="1">
      <c r="I689" s="112"/>
    </row>
    <row r="690" ht="15.75" customHeight="1">
      <c r="I690" s="112"/>
    </row>
    <row r="691" ht="15.75" customHeight="1">
      <c r="I691" s="112"/>
    </row>
    <row r="692" ht="15.75" customHeight="1">
      <c r="I692" s="112"/>
    </row>
    <row r="693" ht="15.75" customHeight="1">
      <c r="I693" s="112"/>
    </row>
    <row r="694" ht="15.75" customHeight="1">
      <c r="I694" s="112"/>
    </row>
    <row r="695" ht="15.75" customHeight="1">
      <c r="I695" s="112"/>
    </row>
    <row r="696" ht="15.75" customHeight="1">
      <c r="I696" s="112"/>
    </row>
    <row r="697" ht="15.75" customHeight="1">
      <c r="I697" s="112"/>
    </row>
    <row r="698" ht="15.75" customHeight="1">
      <c r="I698" s="112"/>
    </row>
    <row r="699" ht="15.75" customHeight="1">
      <c r="I699" s="112"/>
    </row>
    <row r="700" ht="15.75" customHeight="1">
      <c r="I700" s="112"/>
    </row>
    <row r="701" ht="15.75" customHeight="1">
      <c r="I701" s="112"/>
    </row>
    <row r="702" ht="15.75" customHeight="1">
      <c r="I702" s="112"/>
    </row>
    <row r="703" ht="15.75" customHeight="1">
      <c r="I703" s="112"/>
    </row>
    <row r="704" ht="15.75" customHeight="1">
      <c r="I704" s="112"/>
    </row>
    <row r="705" ht="15.75" customHeight="1">
      <c r="I705" s="112"/>
    </row>
    <row r="706" ht="15.75" customHeight="1">
      <c r="I706" s="112"/>
    </row>
    <row r="707" ht="15.75" customHeight="1">
      <c r="I707" s="112"/>
    </row>
    <row r="708" ht="15.75" customHeight="1">
      <c r="I708" s="112"/>
    </row>
    <row r="709" ht="15.75" customHeight="1">
      <c r="I709" s="112"/>
    </row>
    <row r="710" ht="15.75" customHeight="1">
      <c r="I710" s="112"/>
    </row>
    <row r="711" ht="15.75" customHeight="1">
      <c r="I711" s="112"/>
    </row>
    <row r="712" ht="15.75" customHeight="1">
      <c r="I712" s="112"/>
    </row>
    <row r="713" ht="15.75" customHeight="1">
      <c r="I713" s="112"/>
    </row>
    <row r="714" ht="15.75" customHeight="1">
      <c r="I714" s="112"/>
    </row>
    <row r="715" ht="15.75" customHeight="1">
      <c r="I715" s="112"/>
    </row>
    <row r="716" ht="15.75" customHeight="1">
      <c r="I716" s="112"/>
    </row>
    <row r="717" ht="15.75" customHeight="1">
      <c r="I717" s="112"/>
    </row>
    <row r="718" ht="15.75" customHeight="1">
      <c r="I718" s="112"/>
    </row>
    <row r="719" ht="15.75" customHeight="1">
      <c r="I719" s="112"/>
    </row>
    <row r="720" ht="15.75" customHeight="1">
      <c r="I720" s="112"/>
    </row>
    <row r="721" ht="15.75" customHeight="1">
      <c r="I721" s="112"/>
    </row>
    <row r="722" ht="15.75" customHeight="1">
      <c r="I722" s="112"/>
    </row>
    <row r="723" ht="15.75" customHeight="1">
      <c r="I723" s="112"/>
    </row>
    <row r="724" ht="15.75" customHeight="1">
      <c r="I724" s="112"/>
    </row>
    <row r="725" ht="15.75" customHeight="1">
      <c r="I725" s="112"/>
    </row>
    <row r="726" ht="15.75" customHeight="1">
      <c r="I726" s="112"/>
    </row>
    <row r="727" ht="15.75" customHeight="1">
      <c r="I727" s="112"/>
    </row>
    <row r="728" ht="15.75" customHeight="1">
      <c r="I728" s="112"/>
    </row>
    <row r="729" ht="15.75" customHeight="1">
      <c r="I729" s="112"/>
    </row>
    <row r="730" ht="15.75" customHeight="1">
      <c r="I730" s="112"/>
    </row>
    <row r="731" ht="15.75" customHeight="1">
      <c r="I731" s="112"/>
    </row>
    <row r="732" ht="15.75" customHeight="1">
      <c r="I732" s="112"/>
    </row>
    <row r="733" ht="15.75" customHeight="1">
      <c r="I733" s="112"/>
    </row>
    <row r="734" ht="15.75" customHeight="1">
      <c r="I734" s="112"/>
    </row>
    <row r="735" ht="15.75" customHeight="1">
      <c r="I735" s="112"/>
    </row>
    <row r="736" ht="15.75" customHeight="1">
      <c r="I736" s="112"/>
    </row>
    <row r="737" ht="15.75" customHeight="1">
      <c r="I737" s="112"/>
    </row>
    <row r="738" ht="15.75" customHeight="1">
      <c r="I738" s="112"/>
    </row>
    <row r="739" ht="15.75" customHeight="1">
      <c r="I739" s="112"/>
    </row>
    <row r="740" ht="15.75" customHeight="1">
      <c r="I740" s="112"/>
    </row>
    <row r="741" ht="15.75" customHeight="1">
      <c r="I741" s="112"/>
    </row>
    <row r="742" ht="15.75" customHeight="1">
      <c r="I742" s="112"/>
    </row>
    <row r="743" ht="15.75" customHeight="1">
      <c r="I743" s="112"/>
    </row>
    <row r="744" ht="15.75" customHeight="1">
      <c r="I744" s="112"/>
    </row>
    <row r="745" ht="15.75" customHeight="1">
      <c r="I745" s="112"/>
    </row>
    <row r="746" ht="15.75" customHeight="1">
      <c r="I746" s="112"/>
    </row>
    <row r="747" ht="15.75" customHeight="1">
      <c r="I747" s="112"/>
    </row>
    <row r="748" ht="15.75" customHeight="1">
      <c r="I748" s="112"/>
    </row>
    <row r="749" ht="15.75" customHeight="1">
      <c r="I749" s="112"/>
    </row>
    <row r="750" ht="15.75" customHeight="1">
      <c r="I750" s="112"/>
    </row>
    <row r="751" ht="15.75" customHeight="1">
      <c r="I751" s="112"/>
    </row>
    <row r="752" ht="15.75" customHeight="1">
      <c r="I752" s="112"/>
    </row>
    <row r="753" ht="15.75" customHeight="1">
      <c r="I753" s="112"/>
    </row>
    <row r="754" ht="15.75" customHeight="1">
      <c r="I754" s="112"/>
    </row>
    <row r="755" ht="15.75" customHeight="1">
      <c r="I755" s="112"/>
    </row>
    <row r="756" ht="15.75" customHeight="1">
      <c r="I756" s="112"/>
    </row>
    <row r="757" ht="15.75" customHeight="1">
      <c r="I757" s="112"/>
    </row>
    <row r="758" ht="15.75" customHeight="1">
      <c r="I758" s="112"/>
    </row>
    <row r="759" ht="15.75" customHeight="1">
      <c r="I759" s="112"/>
    </row>
    <row r="760" ht="15.75" customHeight="1">
      <c r="I760" s="112"/>
    </row>
    <row r="761" ht="15.75" customHeight="1">
      <c r="I761" s="112"/>
    </row>
    <row r="762" ht="15.75" customHeight="1">
      <c r="I762" s="112"/>
    </row>
    <row r="763" ht="15.75" customHeight="1">
      <c r="I763" s="112"/>
    </row>
    <row r="764" ht="15.75" customHeight="1">
      <c r="I764" s="112"/>
    </row>
    <row r="765" ht="15.75" customHeight="1">
      <c r="I765" s="112"/>
    </row>
    <row r="766" ht="15.75" customHeight="1">
      <c r="I766" s="112"/>
    </row>
    <row r="767" ht="15.75" customHeight="1">
      <c r="I767" s="112"/>
    </row>
    <row r="768" ht="15.75" customHeight="1">
      <c r="I768" s="112"/>
    </row>
    <row r="769" ht="15.75" customHeight="1">
      <c r="I769" s="112"/>
    </row>
    <row r="770" ht="15.75" customHeight="1">
      <c r="I770" s="112"/>
    </row>
    <row r="771" ht="15.75" customHeight="1">
      <c r="I771" s="112"/>
    </row>
    <row r="772" ht="15.75" customHeight="1">
      <c r="I772" s="112"/>
    </row>
    <row r="773" ht="15.75" customHeight="1">
      <c r="I773" s="112"/>
    </row>
    <row r="774" ht="15.75" customHeight="1">
      <c r="I774" s="112"/>
    </row>
    <row r="775" ht="15.75" customHeight="1">
      <c r="I775" s="112"/>
    </row>
    <row r="776" ht="15.75" customHeight="1">
      <c r="I776" s="112"/>
    </row>
    <row r="777" ht="15.75" customHeight="1">
      <c r="I777" s="112"/>
    </row>
    <row r="778" ht="15.75" customHeight="1">
      <c r="I778" s="112"/>
    </row>
    <row r="779" ht="15.75" customHeight="1">
      <c r="I779" s="112"/>
    </row>
    <row r="780" ht="15.75" customHeight="1">
      <c r="I780" s="112"/>
    </row>
    <row r="781" ht="15.75" customHeight="1">
      <c r="I781" s="112"/>
    </row>
    <row r="782" ht="15.75" customHeight="1">
      <c r="I782" s="112"/>
    </row>
    <row r="783" ht="15.75" customHeight="1">
      <c r="I783" s="112"/>
    </row>
    <row r="784" ht="15.75" customHeight="1">
      <c r="I784" s="112"/>
    </row>
    <row r="785" ht="15.75" customHeight="1">
      <c r="I785" s="112"/>
    </row>
    <row r="786" ht="15.75" customHeight="1">
      <c r="I786" s="112"/>
    </row>
    <row r="787" ht="15.75" customHeight="1">
      <c r="I787" s="112"/>
    </row>
    <row r="788" ht="15.75" customHeight="1">
      <c r="I788" s="112"/>
    </row>
    <row r="789" ht="15.75" customHeight="1">
      <c r="I789" s="112"/>
    </row>
    <row r="790" ht="15.75" customHeight="1">
      <c r="I790" s="112"/>
    </row>
    <row r="791" ht="15.75" customHeight="1">
      <c r="I791" s="112"/>
    </row>
    <row r="792" ht="15.75" customHeight="1">
      <c r="I792" s="112"/>
    </row>
    <row r="793" ht="15.75" customHeight="1">
      <c r="I793" s="112"/>
    </row>
    <row r="794" ht="15.75" customHeight="1">
      <c r="I794" s="112"/>
    </row>
    <row r="795" ht="15.75" customHeight="1">
      <c r="I795" s="112"/>
    </row>
    <row r="796" ht="15.75" customHeight="1">
      <c r="I796" s="112"/>
    </row>
    <row r="797" ht="15.75" customHeight="1">
      <c r="I797" s="112"/>
    </row>
    <row r="798" ht="15.75" customHeight="1">
      <c r="I798" s="112"/>
    </row>
    <row r="799" ht="15.75" customHeight="1">
      <c r="I799" s="112"/>
    </row>
    <row r="800" ht="15.75" customHeight="1">
      <c r="I800" s="112"/>
    </row>
    <row r="801" ht="15.75" customHeight="1">
      <c r="I801" s="112"/>
    </row>
    <row r="802" ht="15.75" customHeight="1">
      <c r="I802" s="112"/>
    </row>
    <row r="803" ht="15.75" customHeight="1">
      <c r="I803" s="112"/>
    </row>
    <row r="804" ht="15.75" customHeight="1">
      <c r="I804" s="112"/>
    </row>
    <row r="805" ht="15.75" customHeight="1">
      <c r="I805" s="112"/>
    </row>
    <row r="806" ht="15.75" customHeight="1">
      <c r="I806" s="112"/>
    </row>
    <row r="807" ht="15.75" customHeight="1">
      <c r="I807" s="112"/>
    </row>
    <row r="808" ht="15.75" customHeight="1">
      <c r="I808" s="112"/>
    </row>
    <row r="809" ht="15.75" customHeight="1">
      <c r="I809" s="112"/>
    </row>
    <row r="810" ht="15.75" customHeight="1">
      <c r="I810" s="112"/>
    </row>
    <row r="811" ht="15.75" customHeight="1">
      <c r="I811" s="112"/>
    </row>
    <row r="812" ht="15.75" customHeight="1">
      <c r="I812" s="112"/>
    </row>
    <row r="813" ht="15.75" customHeight="1">
      <c r="I813" s="112"/>
    </row>
    <row r="814" ht="15.75" customHeight="1">
      <c r="I814" s="112"/>
    </row>
    <row r="815" ht="15.75" customHeight="1">
      <c r="I815" s="112"/>
    </row>
    <row r="816" ht="15.75" customHeight="1">
      <c r="I816" s="112"/>
    </row>
    <row r="817" ht="15.75" customHeight="1">
      <c r="I817" s="112"/>
    </row>
    <row r="818" ht="15.75" customHeight="1">
      <c r="I818" s="112"/>
    </row>
    <row r="819" ht="15.75" customHeight="1">
      <c r="I819" s="112"/>
    </row>
    <row r="820" ht="15.75" customHeight="1">
      <c r="I820" s="112"/>
    </row>
    <row r="821" ht="15.75" customHeight="1">
      <c r="I821" s="112"/>
    </row>
    <row r="822" ht="15.75" customHeight="1">
      <c r="I822" s="112"/>
    </row>
    <row r="823" ht="15.75" customHeight="1">
      <c r="I823" s="112"/>
    </row>
    <row r="824" ht="15.75" customHeight="1">
      <c r="I824" s="112"/>
    </row>
    <row r="825" ht="15.75" customHeight="1">
      <c r="I825" s="112"/>
    </row>
    <row r="826" ht="15.75" customHeight="1">
      <c r="I826" s="112"/>
    </row>
    <row r="827" ht="15.75" customHeight="1">
      <c r="I827" s="112"/>
    </row>
    <row r="828" ht="15.75" customHeight="1">
      <c r="I828" s="112"/>
    </row>
    <row r="829" ht="15.75" customHeight="1">
      <c r="I829" s="112"/>
    </row>
    <row r="830" ht="15.75" customHeight="1">
      <c r="I830" s="112"/>
    </row>
    <row r="831" ht="15.75" customHeight="1">
      <c r="I831" s="112"/>
    </row>
    <row r="832" ht="15.75" customHeight="1">
      <c r="I832" s="112"/>
    </row>
    <row r="833" ht="15.75" customHeight="1">
      <c r="I833" s="112"/>
    </row>
    <row r="834" ht="15.75" customHeight="1">
      <c r="I834" s="112"/>
    </row>
    <row r="835" ht="15.75" customHeight="1">
      <c r="I835" s="112"/>
    </row>
    <row r="836" ht="15.75" customHeight="1">
      <c r="I836" s="112"/>
    </row>
    <row r="837" ht="15.75" customHeight="1">
      <c r="I837" s="112"/>
    </row>
    <row r="838" ht="15.75" customHeight="1">
      <c r="I838" s="112"/>
    </row>
    <row r="839" ht="15.75" customHeight="1">
      <c r="I839" s="112"/>
    </row>
    <row r="840" ht="15.75" customHeight="1">
      <c r="I840" s="112"/>
    </row>
    <row r="841" ht="15.75" customHeight="1">
      <c r="I841" s="112"/>
    </row>
    <row r="842" ht="15.75" customHeight="1">
      <c r="I842" s="112"/>
    </row>
    <row r="843" ht="15.75" customHeight="1">
      <c r="I843" s="112"/>
    </row>
    <row r="844" ht="15.75" customHeight="1">
      <c r="I844" s="112"/>
    </row>
    <row r="845" ht="15.75" customHeight="1">
      <c r="I845" s="112"/>
    </row>
    <row r="846" ht="15.75" customHeight="1">
      <c r="I846" s="112"/>
    </row>
    <row r="847" ht="15.75" customHeight="1">
      <c r="I847" s="112"/>
    </row>
    <row r="848" ht="15.75" customHeight="1">
      <c r="I848" s="112"/>
    </row>
    <row r="849" ht="15.75" customHeight="1">
      <c r="I849" s="112"/>
    </row>
    <row r="850" ht="15.75" customHeight="1">
      <c r="I850" s="112"/>
    </row>
    <row r="851" ht="15.75" customHeight="1">
      <c r="I851" s="112"/>
    </row>
    <row r="852" ht="15.75" customHeight="1">
      <c r="I852" s="112"/>
    </row>
    <row r="853" ht="15.75" customHeight="1">
      <c r="I853" s="112"/>
    </row>
    <row r="854" ht="15.75" customHeight="1">
      <c r="I854" s="112"/>
    </row>
    <row r="855" ht="15.75" customHeight="1">
      <c r="I855" s="112"/>
    </row>
    <row r="856" ht="15.75" customHeight="1">
      <c r="I856" s="112"/>
    </row>
    <row r="857" ht="15.75" customHeight="1">
      <c r="I857" s="112"/>
    </row>
    <row r="858" ht="15.75" customHeight="1">
      <c r="I858" s="112"/>
    </row>
    <row r="859" ht="15.75" customHeight="1">
      <c r="I859" s="112"/>
    </row>
    <row r="860" ht="15.75" customHeight="1">
      <c r="I860" s="112"/>
    </row>
    <row r="861" ht="15.75" customHeight="1">
      <c r="I861" s="112"/>
    </row>
    <row r="862" ht="15.75" customHeight="1">
      <c r="I862" s="112"/>
    </row>
    <row r="863" ht="15.75" customHeight="1">
      <c r="I863" s="112"/>
    </row>
    <row r="864" ht="15.75" customHeight="1">
      <c r="I864" s="112"/>
    </row>
    <row r="865" ht="15.75" customHeight="1">
      <c r="I865" s="112"/>
    </row>
    <row r="866" ht="15.75" customHeight="1">
      <c r="I866" s="112"/>
    </row>
    <row r="867" ht="15.75" customHeight="1">
      <c r="I867" s="112"/>
    </row>
    <row r="868" ht="15.75" customHeight="1">
      <c r="I868" s="112"/>
    </row>
    <row r="869" ht="15.75" customHeight="1">
      <c r="I869" s="112"/>
    </row>
    <row r="870" ht="15.75" customHeight="1">
      <c r="I870" s="112"/>
    </row>
    <row r="871" ht="15.75" customHeight="1">
      <c r="I871" s="112"/>
    </row>
    <row r="872" ht="15.75" customHeight="1">
      <c r="I872" s="112"/>
    </row>
    <row r="873" ht="15.75" customHeight="1">
      <c r="I873" s="112"/>
    </row>
    <row r="874" ht="15.75" customHeight="1">
      <c r="I874" s="112"/>
    </row>
    <row r="875" ht="15.75" customHeight="1">
      <c r="I875" s="112"/>
    </row>
    <row r="876" ht="15.75" customHeight="1">
      <c r="I876" s="112"/>
    </row>
    <row r="877" ht="15.75" customHeight="1">
      <c r="I877" s="112"/>
    </row>
    <row r="878" ht="15.75" customHeight="1">
      <c r="I878" s="112"/>
    </row>
    <row r="879" ht="15.75" customHeight="1">
      <c r="I879" s="112"/>
    </row>
    <row r="880" ht="15.75" customHeight="1">
      <c r="I880" s="112"/>
    </row>
    <row r="881" ht="15.75" customHeight="1">
      <c r="I881" s="112"/>
    </row>
    <row r="882" ht="15.75" customHeight="1">
      <c r="I882" s="112"/>
    </row>
    <row r="883" ht="15.75" customHeight="1">
      <c r="I883" s="112"/>
    </row>
    <row r="884" ht="15.75" customHeight="1">
      <c r="I884" s="112"/>
    </row>
    <row r="885" ht="15.75" customHeight="1">
      <c r="I885" s="112"/>
    </row>
    <row r="886" ht="15.75" customHeight="1">
      <c r="I886" s="112"/>
    </row>
    <row r="887" ht="15.75" customHeight="1">
      <c r="I887" s="112"/>
    </row>
    <row r="888" ht="15.75" customHeight="1">
      <c r="I888" s="112"/>
    </row>
    <row r="889" ht="15.75" customHeight="1">
      <c r="I889" s="112"/>
    </row>
    <row r="890" ht="15.75" customHeight="1">
      <c r="I890" s="112"/>
    </row>
    <row r="891" ht="15.75" customHeight="1">
      <c r="I891" s="112"/>
    </row>
    <row r="892" ht="15.75" customHeight="1">
      <c r="I892" s="112"/>
    </row>
    <row r="893" ht="15.75" customHeight="1">
      <c r="I893" s="112"/>
    </row>
    <row r="894" ht="15.75" customHeight="1">
      <c r="I894" s="112"/>
    </row>
    <row r="895" ht="15.75" customHeight="1">
      <c r="I895" s="112"/>
    </row>
    <row r="896" ht="15.75" customHeight="1">
      <c r="I896" s="112"/>
    </row>
    <row r="897" ht="15.75" customHeight="1">
      <c r="I897" s="112"/>
    </row>
    <row r="898" ht="15.75" customHeight="1">
      <c r="I898" s="112"/>
    </row>
    <row r="899" ht="15.75" customHeight="1">
      <c r="I899" s="112"/>
    </row>
    <row r="900" ht="15.75" customHeight="1">
      <c r="I900" s="112"/>
    </row>
    <row r="901" ht="15.75" customHeight="1">
      <c r="I901" s="112"/>
    </row>
    <row r="902" ht="15.75" customHeight="1">
      <c r="I902" s="112"/>
    </row>
    <row r="903" ht="15.75" customHeight="1">
      <c r="I903" s="112"/>
    </row>
    <row r="904" ht="15.75" customHeight="1">
      <c r="I904" s="112"/>
    </row>
    <row r="905" ht="15.75" customHeight="1">
      <c r="I905" s="112"/>
    </row>
    <row r="906" ht="15.75" customHeight="1">
      <c r="I906" s="112"/>
    </row>
    <row r="907" ht="15.75" customHeight="1">
      <c r="I907" s="112"/>
    </row>
    <row r="908" ht="15.75" customHeight="1">
      <c r="I908" s="112"/>
    </row>
    <row r="909" ht="15.75" customHeight="1">
      <c r="I909" s="112"/>
    </row>
    <row r="910" ht="15.75" customHeight="1">
      <c r="I910" s="112"/>
    </row>
    <row r="911" ht="15.75" customHeight="1">
      <c r="I911" s="112"/>
    </row>
    <row r="912" ht="15.75" customHeight="1">
      <c r="I912" s="112"/>
    </row>
    <row r="913" ht="15.75" customHeight="1">
      <c r="I913" s="112"/>
    </row>
    <row r="914" ht="15.75" customHeight="1">
      <c r="I914" s="112"/>
    </row>
    <row r="915" ht="15.75" customHeight="1">
      <c r="I915" s="112"/>
    </row>
    <row r="916" ht="15.75" customHeight="1">
      <c r="I916" s="112"/>
    </row>
    <row r="917" ht="15.75" customHeight="1">
      <c r="I917" s="112"/>
    </row>
    <row r="918" ht="15.75" customHeight="1">
      <c r="I918" s="112"/>
    </row>
    <row r="919" ht="15.75" customHeight="1">
      <c r="I919" s="112"/>
    </row>
    <row r="920" ht="15.75" customHeight="1">
      <c r="I920" s="112"/>
    </row>
    <row r="921" ht="15.75" customHeight="1">
      <c r="I921" s="112"/>
    </row>
    <row r="922" ht="15.75" customHeight="1">
      <c r="I922" s="112"/>
    </row>
    <row r="923" ht="15.75" customHeight="1">
      <c r="I923" s="112"/>
    </row>
    <row r="924" ht="15.75" customHeight="1">
      <c r="I924" s="112"/>
    </row>
    <row r="925" ht="15.75" customHeight="1">
      <c r="I925" s="112"/>
    </row>
    <row r="926" ht="15.75" customHeight="1">
      <c r="I926" s="112"/>
    </row>
    <row r="927" ht="15.75" customHeight="1">
      <c r="I927" s="112"/>
    </row>
    <row r="928" ht="15.75" customHeight="1">
      <c r="I928" s="112"/>
    </row>
    <row r="929" ht="15.75" customHeight="1">
      <c r="I929" s="112"/>
    </row>
    <row r="930" ht="15.75" customHeight="1">
      <c r="I930" s="112"/>
    </row>
    <row r="931" ht="15.75" customHeight="1">
      <c r="I931" s="112"/>
    </row>
    <row r="932" ht="15.75" customHeight="1">
      <c r="I932" s="112"/>
    </row>
    <row r="933" ht="15.75" customHeight="1">
      <c r="I933" s="112"/>
    </row>
    <row r="934" ht="15.75" customHeight="1">
      <c r="I934" s="112"/>
    </row>
    <row r="935" ht="15.75" customHeight="1">
      <c r="I935" s="112"/>
    </row>
    <row r="936" ht="15.75" customHeight="1">
      <c r="I936" s="112"/>
    </row>
    <row r="937" ht="15.75" customHeight="1">
      <c r="I937" s="112"/>
    </row>
    <row r="938" ht="15.75" customHeight="1">
      <c r="I938" s="112"/>
    </row>
    <row r="939" ht="15.75" customHeight="1">
      <c r="I939" s="112"/>
    </row>
    <row r="940" ht="15.75" customHeight="1">
      <c r="I940" s="112"/>
    </row>
    <row r="941" ht="15.75" customHeight="1">
      <c r="I941" s="112"/>
    </row>
    <row r="942" ht="15.75" customHeight="1">
      <c r="I942" s="112"/>
    </row>
    <row r="943" ht="15.75" customHeight="1">
      <c r="I943" s="112"/>
    </row>
    <row r="944" ht="15.75" customHeight="1">
      <c r="I944" s="112"/>
    </row>
    <row r="945" ht="15.75" customHeight="1">
      <c r="I945" s="112"/>
    </row>
    <row r="946" ht="15.75" customHeight="1">
      <c r="I946" s="112"/>
    </row>
    <row r="947" ht="15.75" customHeight="1">
      <c r="I947" s="112"/>
    </row>
    <row r="948" ht="15.75" customHeight="1">
      <c r="I948" s="112"/>
    </row>
    <row r="949" ht="15.75" customHeight="1">
      <c r="I949" s="112"/>
    </row>
    <row r="950" ht="15.75" customHeight="1">
      <c r="I950" s="112"/>
    </row>
    <row r="951" ht="15.75" customHeight="1">
      <c r="I951" s="112"/>
    </row>
    <row r="952" ht="15.75" customHeight="1">
      <c r="I952" s="112"/>
    </row>
    <row r="953" ht="15.75" customHeight="1">
      <c r="I953" s="112"/>
    </row>
    <row r="954" ht="15.75" customHeight="1">
      <c r="I954" s="112"/>
    </row>
    <row r="955" ht="15.75" customHeight="1">
      <c r="I955" s="112"/>
    </row>
    <row r="956" ht="15.75" customHeight="1">
      <c r="I956" s="112"/>
    </row>
    <row r="957" ht="15.75" customHeight="1">
      <c r="I957" s="112"/>
    </row>
    <row r="958" ht="15.75" customHeight="1">
      <c r="I958" s="112"/>
    </row>
    <row r="959" ht="15.75" customHeight="1">
      <c r="I959" s="112"/>
    </row>
    <row r="960" ht="15.75" customHeight="1">
      <c r="I960" s="112"/>
    </row>
    <row r="961" ht="15.75" customHeight="1">
      <c r="I961" s="112"/>
    </row>
    <row r="962" ht="15.75" customHeight="1">
      <c r="I962" s="112"/>
    </row>
    <row r="963" ht="15.75" customHeight="1">
      <c r="I963" s="112"/>
    </row>
    <row r="964" ht="15.75" customHeight="1">
      <c r="I964" s="112"/>
    </row>
    <row r="965" ht="15.75" customHeight="1">
      <c r="I965" s="112"/>
    </row>
    <row r="966" ht="15.75" customHeight="1">
      <c r="I966" s="112"/>
    </row>
    <row r="967" ht="15.75" customHeight="1">
      <c r="I967" s="112"/>
    </row>
    <row r="968" ht="15.75" customHeight="1">
      <c r="I968" s="112"/>
    </row>
    <row r="969" ht="15.75" customHeight="1">
      <c r="I969" s="112"/>
    </row>
    <row r="970" ht="15.75" customHeight="1">
      <c r="I970" s="112"/>
    </row>
    <row r="971" ht="15.75" customHeight="1">
      <c r="I971" s="112"/>
    </row>
    <row r="972" ht="15.75" customHeight="1">
      <c r="I972" s="112"/>
    </row>
    <row r="973" ht="15.75" customHeight="1">
      <c r="I973" s="112"/>
    </row>
    <row r="974" ht="15.75" customHeight="1">
      <c r="I974" s="112"/>
    </row>
    <row r="975" ht="15.75" customHeight="1">
      <c r="I975" s="112"/>
    </row>
    <row r="976" ht="15.75" customHeight="1">
      <c r="I976" s="112"/>
    </row>
    <row r="977" ht="15.75" customHeight="1">
      <c r="I977" s="112"/>
    </row>
    <row r="978" ht="15.75" customHeight="1">
      <c r="I978" s="112"/>
    </row>
    <row r="979" ht="15.75" customHeight="1">
      <c r="I979" s="112"/>
    </row>
    <row r="980" ht="15.75" customHeight="1">
      <c r="I980" s="112"/>
    </row>
    <row r="981" ht="15.75" customHeight="1">
      <c r="I981" s="112"/>
    </row>
    <row r="982" ht="15.75" customHeight="1">
      <c r="I982" s="112"/>
    </row>
    <row r="983" ht="15.75" customHeight="1">
      <c r="I983" s="112"/>
    </row>
    <row r="984" ht="15.75" customHeight="1">
      <c r="I984" s="112"/>
    </row>
    <row r="985" ht="15.75" customHeight="1">
      <c r="I985" s="112"/>
    </row>
    <row r="986" ht="15.75" customHeight="1">
      <c r="I986" s="112"/>
    </row>
    <row r="987" ht="15.75" customHeight="1">
      <c r="I987" s="112"/>
    </row>
    <row r="988" ht="15.75" customHeight="1">
      <c r="I988" s="112"/>
    </row>
    <row r="989" ht="15.75" customHeight="1">
      <c r="I989" s="112"/>
    </row>
    <row r="990" ht="15.75" customHeight="1">
      <c r="I990" s="112"/>
    </row>
    <row r="991" ht="15.75" customHeight="1">
      <c r="I991" s="112"/>
    </row>
    <row r="992" ht="15.75" customHeight="1">
      <c r="I992" s="112"/>
    </row>
    <row r="993" ht="15.75" customHeight="1">
      <c r="I993" s="112"/>
    </row>
    <row r="994" ht="15.75" customHeight="1">
      <c r="I994" s="112"/>
    </row>
    <row r="995" ht="15.75" customHeight="1">
      <c r="I995" s="112"/>
    </row>
    <row r="996" ht="15.75" customHeight="1">
      <c r="I996" s="112"/>
    </row>
    <row r="997" ht="15.75" customHeight="1">
      <c r="I997" s="112"/>
    </row>
    <row r="998" ht="15.75" customHeight="1">
      <c r="I998" s="112"/>
    </row>
    <row r="999" ht="15.75" customHeight="1">
      <c r="I999" s="112"/>
    </row>
    <row r="1000" ht="15.75" customHeight="1">
      <c r="I1000" s="112"/>
    </row>
  </sheetData>
  <mergeCells count="30">
    <mergeCell ref="AI1:AI20"/>
    <mergeCell ref="AJ3:AP20"/>
    <mergeCell ref="AQ16:AQ20"/>
    <mergeCell ref="AY16:AY20"/>
    <mergeCell ref="A1:A20"/>
    <mergeCell ref="B1:Q2"/>
    <mergeCell ref="S1:AH2"/>
    <mergeCell ref="AJ1:AY2"/>
    <mergeCell ref="B3:H20"/>
    <mergeCell ref="AH4:AH8"/>
    <mergeCell ref="Q16:Q20"/>
    <mergeCell ref="R1:R20"/>
    <mergeCell ref="S3:Y20"/>
    <mergeCell ref="J3:P20"/>
    <mergeCell ref="I4:I8"/>
    <mergeCell ref="I10:I14"/>
    <mergeCell ref="I16:I20"/>
    <mergeCell ref="AA3:AG20"/>
    <mergeCell ref="Z4:Z8"/>
    <mergeCell ref="Z10:Z14"/>
    <mergeCell ref="Z16:Z20"/>
    <mergeCell ref="AR3:AX20"/>
    <mergeCell ref="AQ4:AQ8"/>
    <mergeCell ref="AQ10:AQ14"/>
    <mergeCell ref="Q4:Q8"/>
    <mergeCell ref="Q10:Q14"/>
    <mergeCell ref="AY4:AY8"/>
    <mergeCell ref="AY10:AY14"/>
    <mergeCell ref="AH10:AH14"/>
    <mergeCell ref="AH16:AH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6.43"/>
    <col customWidth="1" min="2" max="2" width="36.86"/>
  </cols>
  <sheetData>
    <row r="1">
      <c r="A1" s="113" t="s">
        <v>557</v>
      </c>
      <c r="B1" s="114" t="s">
        <v>558</v>
      </c>
      <c r="C1" s="114"/>
      <c r="D1" s="114"/>
    </row>
    <row r="2">
      <c r="A2" s="114" t="s">
        <v>1</v>
      </c>
      <c r="B2" s="114" t="s">
        <v>25</v>
      </c>
      <c r="C2" s="115" t="s">
        <v>16</v>
      </c>
      <c r="D2" s="114" t="s">
        <v>559</v>
      </c>
      <c r="F2" s="115" t="s">
        <v>1</v>
      </c>
      <c r="G2" s="114" t="s">
        <v>555</v>
      </c>
    </row>
    <row r="3">
      <c r="A3" s="114" t="s">
        <v>14</v>
      </c>
      <c r="B3" s="114">
        <v>99.0</v>
      </c>
      <c r="C3" s="114">
        <v>105.0</v>
      </c>
      <c r="D3" s="114">
        <v>204.0</v>
      </c>
      <c r="F3" s="114" t="s">
        <v>14</v>
      </c>
      <c r="G3" s="114">
        <v>41.0</v>
      </c>
    </row>
    <row r="4">
      <c r="A4" s="114" t="s">
        <v>124</v>
      </c>
      <c r="B4" s="114">
        <v>15.0</v>
      </c>
      <c r="C4" s="114">
        <v>31.0</v>
      </c>
      <c r="D4" s="114">
        <v>46.0</v>
      </c>
      <c r="F4" s="114" t="s">
        <v>124</v>
      </c>
      <c r="G4" s="114">
        <v>17.0</v>
      </c>
    </row>
    <row r="5">
      <c r="A5" s="114" t="s">
        <v>254</v>
      </c>
      <c r="B5" s="114">
        <v>21.0</v>
      </c>
      <c r="C5" s="114">
        <v>17.0</v>
      </c>
      <c r="D5" s="114">
        <v>38.0</v>
      </c>
      <c r="F5" s="114" t="s">
        <v>254</v>
      </c>
      <c r="G5" s="114">
        <v>11.0</v>
      </c>
    </row>
    <row r="6">
      <c r="A6" s="114" t="s">
        <v>150</v>
      </c>
      <c r="B6" s="114">
        <v>8.0</v>
      </c>
      <c r="C6" s="114">
        <v>17.0</v>
      </c>
      <c r="D6" s="114">
        <v>25.0</v>
      </c>
      <c r="F6" s="114" t="s">
        <v>150</v>
      </c>
      <c r="G6" s="114">
        <v>11.0</v>
      </c>
    </row>
    <row r="7">
      <c r="A7" s="114" t="s">
        <v>172</v>
      </c>
      <c r="B7" s="114">
        <v>9.0</v>
      </c>
      <c r="C7" s="114">
        <v>33.0</v>
      </c>
      <c r="D7" s="114">
        <v>42.0</v>
      </c>
      <c r="F7" s="114" t="s">
        <v>172</v>
      </c>
      <c r="G7" s="114">
        <v>18.0</v>
      </c>
    </row>
    <row r="8">
      <c r="A8" s="114" t="s">
        <v>194</v>
      </c>
      <c r="B8" s="114">
        <v>39.0</v>
      </c>
      <c r="C8" s="114">
        <v>57.0</v>
      </c>
      <c r="D8" s="114">
        <v>96.0</v>
      </c>
      <c r="F8" s="114" t="s">
        <v>194</v>
      </c>
      <c r="G8" s="114">
        <v>24.0</v>
      </c>
    </row>
    <row r="9">
      <c r="A9" s="114" t="s">
        <v>186</v>
      </c>
      <c r="B9" s="114">
        <v>20.0</v>
      </c>
      <c r="C9" s="114">
        <v>33.0</v>
      </c>
      <c r="D9" s="114">
        <v>53.0</v>
      </c>
      <c r="F9" s="114" t="s">
        <v>186</v>
      </c>
      <c r="G9" s="114">
        <v>17.0</v>
      </c>
    </row>
    <row r="10">
      <c r="A10" s="114" t="s">
        <v>559</v>
      </c>
      <c r="B10" s="114">
        <v>211.0</v>
      </c>
      <c r="C10" s="114">
        <v>293.0</v>
      </c>
      <c r="D10" s="114">
        <v>504.0</v>
      </c>
      <c r="F10" s="114" t="s">
        <v>559</v>
      </c>
      <c r="G10" s="114">
        <v>99.0</v>
      </c>
    </row>
    <row r="12"/>
    <row r="13"/>
    <row r="14"/>
    <row r="15"/>
    <row r="16"/>
    <row r="17"/>
    <row r="18"/>
    <row r="19"/>
    <row r="20"/>
    <row r="32">
      <c r="B32" s="115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52.29"/>
  </cols>
  <sheetData>
    <row r="1">
      <c r="D1" s="114" t="str">
        <f>IFERROR(__xludf.DUMMYFUNCTION("QUERY(A1:B358,""SELECT * WHERE A &lt;&gt; 'Total geral' ORDER BY B DESC LIMIT 5"")"),"Empresa")</f>
        <v>Empresa</v>
      </c>
      <c r="E1" s="114" t="str">
        <f>IFERROR(__xludf.DUMMYFUNCTION("""COMPUTED_VALUE"""),"Estágios")</f>
        <v>Estágios</v>
      </c>
      <c r="F1" s="116"/>
      <c r="J1" s="114" t="str">
        <f>IFERROR(__xludf.DUMMYFUNCTION("QUERY(G1:H168,""SELECT G, DAY(G), MONTH(G)+1 label MONTH(G)+1 'Mês', DAY(G) 'Dia'"")"),"Inicio")</f>
        <v>Inicio</v>
      </c>
      <c r="K1" s="114" t="str">
        <f>IFERROR(__xludf.DUMMYFUNCTION("""COMPUTED_VALUE"""),"Dia")</f>
        <v>Dia</v>
      </c>
      <c r="L1" s="114" t="str">
        <f>IFERROR(__xludf.DUMMYFUNCTION("""COMPUTED_VALUE"""),"Mês")</f>
        <v>Mês</v>
      </c>
      <c r="N1" s="114" t="str">
        <f>IFERROR(__xludf.DUMMYFUNCTION("QUERY(G1:H168, ""SELECT MONTH(G)+1, SUM(H) WHERE G IS NOT NULL GROUP BY MONTH(G)"")"),"sum(month(Inicio)1())")</f>
        <v>sum(month(Inicio)1())</v>
      </c>
      <c r="O1" s="114" t="str">
        <f>IFERROR(__xludf.DUMMYFUNCTION("""COMPUTED_VALUE"""),"sum ESTÁGIOS 2022")</f>
        <v>sum ESTÁGIOS 2022</v>
      </c>
    </row>
    <row r="2">
      <c r="D2" s="114" t="str">
        <f>IFERROR(__xludf.DUMMYFUNCTION("""COMPUTED_VALUE"""),"EMPRESA 169")</f>
        <v>EMPRESA 169</v>
      </c>
      <c r="E2" s="114">
        <f>IFERROR(__xludf.DUMMYFUNCTION("""COMPUTED_VALUE"""),39.0)</f>
        <v>39</v>
      </c>
      <c r="J2" s="118">
        <f>IFERROR(__xludf.DUMMYFUNCTION("""COMPUTED_VALUE"""),44562.0)</f>
        <v>44562</v>
      </c>
      <c r="K2" s="114">
        <f>IFERROR(__xludf.DUMMYFUNCTION("""COMPUTED_VALUE"""),1.0)</f>
        <v>1</v>
      </c>
      <c r="L2" s="114">
        <f>IFERROR(__xludf.DUMMYFUNCTION("""COMPUTED_VALUE"""),1.0)</f>
        <v>1</v>
      </c>
      <c r="N2" s="114">
        <f>IFERROR(__xludf.DUMMYFUNCTION("""COMPUTED_VALUE"""),1.0)</f>
        <v>1</v>
      </c>
      <c r="O2" s="114">
        <f>IFERROR(__xludf.DUMMYFUNCTION("""COMPUTED_VALUE"""),36.0)</f>
        <v>36</v>
      </c>
    </row>
    <row r="3">
      <c r="D3" s="114" t="str">
        <f>IFERROR(__xludf.DUMMYFUNCTION("""COMPUTED_VALUE"""),"EMPRESA 15")</f>
        <v>EMPRESA 15</v>
      </c>
      <c r="E3" s="114">
        <f>IFERROR(__xludf.DUMMYFUNCTION("""COMPUTED_VALUE"""),8.0)</f>
        <v>8</v>
      </c>
      <c r="J3" s="118">
        <f>IFERROR(__xludf.DUMMYFUNCTION("""COMPUTED_VALUE"""),44564.0)</f>
        <v>44564</v>
      </c>
      <c r="K3" s="114">
        <f>IFERROR(__xludf.DUMMYFUNCTION("""COMPUTED_VALUE"""),3.0)</f>
        <v>3</v>
      </c>
      <c r="L3" s="114">
        <f>IFERROR(__xludf.DUMMYFUNCTION("""COMPUTED_VALUE"""),1.0)</f>
        <v>1</v>
      </c>
      <c r="N3" s="114">
        <f>IFERROR(__xludf.DUMMYFUNCTION("""COMPUTED_VALUE"""),2.0)</f>
        <v>2</v>
      </c>
      <c r="O3" s="114">
        <f>IFERROR(__xludf.DUMMYFUNCTION("""COMPUTED_VALUE"""),58.0)</f>
        <v>58</v>
      </c>
    </row>
    <row r="4">
      <c r="D4" s="114" t="str">
        <f>IFERROR(__xludf.DUMMYFUNCTION("""COMPUTED_VALUE"""),"EMPRESA 124")</f>
        <v>EMPRESA 124</v>
      </c>
      <c r="E4" s="114">
        <f>IFERROR(__xludf.DUMMYFUNCTION("""COMPUTED_VALUE"""),7.0)</f>
        <v>7</v>
      </c>
      <c r="J4" s="118">
        <f>IFERROR(__xludf.DUMMYFUNCTION("""COMPUTED_VALUE"""),44565.0)</f>
        <v>44565</v>
      </c>
      <c r="K4" s="114">
        <f>IFERROR(__xludf.DUMMYFUNCTION("""COMPUTED_VALUE"""),4.0)</f>
        <v>4</v>
      </c>
      <c r="L4" s="114">
        <f>IFERROR(__xludf.DUMMYFUNCTION("""COMPUTED_VALUE"""),1.0)</f>
        <v>1</v>
      </c>
      <c r="N4" s="114">
        <f>IFERROR(__xludf.DUMMYFUNCTION("""COMPUTED_VALUE"""),3.0)</f>
        <v>3</v>
      </c>
      <c r="O4" s="114">
        <f>IFERROR(__xludf.DUMMYFUNCTION("""COMPUTED_VALUE"""),55.0)</f>
        <v>55</v>
      </c>
    </row>
    <row r="5">
      <c r="D5" s="114" t="str">
        <f>IFERROR(__xludf.DUMMYFUNCTION("""COMPUTED_VALUE"""),"EMPRESA 156")</f>
        <v>EMPRESA 156</v>
      </c>
      <c r="E5" s="114">
        <f>IFERROR(__xludf.DUMMYFUNCTION("""COMPUTED_VALUE"""),5.0)</f>
        <v>5</v>
      </c>
      <c r="J5" s="118">
        <f>IFERROR(__xludf.DUMMYFUNCTION("""COMPUTED_VALUE"""),44566.0)</f>
        <v>44566</v>
      </c>
      <c r="K5" s="114">
        <f>IFERROR(__xludf.DUMMYFUNCTION("""COMPUTED_VALUE"""),5.0)</f>
        <v>5</v>
      </c>
      <c r="L5" s="114">
        <f>IFERROR(__xludf.DUMMYFUNCTION("""COMPUTED_VALUE"""),1.0)</f>
        <v>1</v>
      </c>
      <c r="N5" s="114">
        <f>IFERROR(__xludf.DUMMYFUNCTION("""COMPUTED_VALUE"""),4.0)</f>
        <v>4</v>
      </c>
      <c r="O5" s="114">
        <f>IFERROR(__xludf.DUMMYFUNCTION("""COMPUTED_VALUE"""),46.0)</f>
        <v>46</v>
      </c>
    </row>
    <row r="6">
      <c r="D6" s="114" t="str">
        <f>IFERROR(__xludf.DUMMYFUNCTION("""COMPUTED_VALUE"""),"EMPRESA 24")</f>
        <v>EMPRESA 24</v>
      </c>
      <c r="E6" s="114">
        <f>IFERROR(__xludf.DUMMYFUNCTION("""COMPUTED_VALUE"""),5.0)</f>
        <v>5</v>
      </c>
      <c r="J6" s="118">
        <f>IFERROR(__xludf.DUMMYFUNCTION("""COMPUTED_VALUE"""),44567.0)</f>
        <v>44567</v>
      </c>
      <c r="K6" s="114">
        <f>IFERROR(__xludf.DUMMYFUNCTION("""COMPUTED_VALUE"""),6.0)</f>
        <v>6</v>
      </c>
      <c r="L6" s="114">
        <f>IFERROR(__xludf.DUMMYFUNCTION("""COMPUTED_VALUE"""),1.0)</f>
        <v>1</v>
      </c>
      <c r="N6" s="114">
        <f>IFERROR(__xludf.DUMMYFUNCTION("""COMPUTED_VALUE"""),5.0)</f>
        <v>5</v>
      </c>
      <c r="O6" s="114">
        <f>IFERROR(__xludf.DUMMYFUNCTION("""COMPUTED_VALUE"""),43.0)</f>
        <v>43</v>
      </c>
    </row>
    <row r="7">
      <c r="J7" s="118">
        <f>IFERROR(__xludf.DUMMYFUNCTION("""COMPUTED_VALUE"""),44571.0)</f>
        <v>44571</v>
      </c>
      <c r="K7" s="114">
        <f>IFERROR(__xludf.DUMMYFUNCTION("""COMPUTED_VALUE"""),10.0)</f>
        <v>10</v>
      </c>
      <c r="L7" s="114">
        <f>IFERROR(__xludf.DUMMYFUNCTION("""COMPUTED_VALUE"""),1.0)</f>
        <v>1</v>
      </c>
      <c r="N7" s="114">
        <f>IFERROR(__xludf.DUMMYFUNCTION("""COMPUTED_VALUE"""),6.0)</f>
        <v>6</v>
      </c>
      <c r="O7" s="114">
        <f>IFERROR(__xludf.DUMMYFUNCTION("""COMPUTED_VALUE"""),37.0)</f>
        <v>37</v>
      </c>
    </row>
    <row r="8">
      <c r="J8" s="118">
        <f>IFERROR(__xludf.DUMMYFUNCTION("""COMPUTED_VALUE"""),44575.0)</f>
        <v>44575</v>
      </c>
      <c r="K8" s="114">
        <f>IFERROR(__xludf.DUMMYFUNCTION("""COMPUTED_VALUE"""),14.0)</f>
        <v>14</v>
      </c>
      <c r="L8" s="114">
        <f>IFERROR(__xludf.DUMMYFUNCTION("""COMPUTED_VALUE"""),1.0)</f>
        <v>1</v>
      </c>
      <c r="N8" s="114">
        <f>IFERROR(__xludf.DUMMYFUNCTION("""COMPUTED_VALUE"""),7.0)</f>
        <v>7</v>
      </c>
      <c r="O8" s="114">
        <f>IFERROR(__xludf.DUMMYFUNCTION("""COMPUTED_VALUE"""),47.0)</f>
        <v>47</v>
      </c>
    </row>
    <row r="9">
      <c r="J9" s="118">
        <f>IFERROR(__xludf.DUMMYFUNCTION("""COMPUTED_VALUE"""),44578.0)</f>
        <v>44578</v>
      </c>
      <c r="K9" s="114">
        <f>IFERROR(__xludf.DUMMYFUNCTION("""COMPUTED_VALUE"""),17.0)</f>
        <v>17</v>
      </c>
      <c r="L9" s="114">
        <f>IFERROR(__xludf.DUMMYFUNCTION("""COMPUTED_VALUE"""),1.0)</f>
        <v>1</v>
      </c>
      <c r="N9" s="114">
        <f>IFERROR(__xludf.DUMMYFUNCTION("""COMPUTED_VALUE"""),8.0)</f>
        <v>8</v>
      </c>
      <c r="O9" s="114">
        <f>IFERROR(__xludf.DUMMYFUNCTION("""COMPUTED_VALUE"""),43.0)</f>
        <v>43</v>
      </c>
    </row>
    <row r="10">
      <c r="D10" s="115"/>
      <c r="J10" s="118">
        <f>IFERROR(__xludf.DUMMYFUNCTION("""COMPUTED_VALUE"""),44579.0)</f>
        <v>44579</v>
      </c>
      <c r="K10" s="114">
        <f>IFERROR(__xludf.DUMMYFUNCTION("""COMPUTED_VALUE"""),18.0)</f>
        <v>18</v>
      </c>
      <c r="L10" s="114">
        <f>IFERROR(__xludf.DUMMYFUNCTION("""COMPUTED_VALUE"""),1.0)</f>
        <v>1</v>
      </c>
      <c r="N10" s="114">
        <f>IFERROR(__xludf.DUMMYFUNCTION("""COMPUTED_VALUE"""),9.0)</f>
        <v>9</v>
      </c>
      <c r="O10" s="114">
        <f>IFERROR(__xludf.DUMMYFUNCTION("""COMPUTED_VALUE"""),47.0)</f>
        <v>47</v>
      </c>
    </row>
    <row r="11">
      <c r="D11" s="119"/>
      <c r="J11" s="118">
        <f>IFERROR(__xludf.DUMMYFUNCTION("""COMPUTED_VALUE"""),44582.0)</f>
        <v>44582</v>
      </c>
      <c r="K11" s="114">
        <f>IFERROR(__xludf.DUMMYFUNCTION("""COMPUTED_VALUE"""),21.0)</f>
        <v>21</v>
      </c>
      <c r="L11" s="114">
        <f>IFERROR(__xludf.DUMMYFUNCTION("""COMPUTED_VALUE"""),1.0)</f>
        <v>1</v>
      </c>
      <c r="N11" s="114">
        <f>IFERROR(__xludf.DUMMYFUNCTION("""COMPUTED_VALUE"""),10.0)</f>
        <v>10</v>
      </c>
      <c r="O11" s="114">
        <f>IFERROR(__xludf.DUMMYFUNCTION("""COMPUTED_VALUE"""),59.0)</f>
        <v>59</v>
      </c>
    </row>
    <row r="12">
      <c r="D12" s="119"/>
      <c r="J12" s="118">
        <f>IFERROR(__xludf.DUMMYFUNCTION("""COMPUTED_VALUE"""),44583.0)</f>
        <v>44583</v>
      </c>
      <c r="K12" s="114">
        <f>IFERROR(__xludf.DUMMYFUNCTION("""COMPUTED_VALUE"""),22.0)</f>
        <v>22</v>
      </c>
      <c r="L12" s="114">
        <f>IFERROR(__xludf.DUMMYFUNCTION("""COMPUTED_VALUE"""),1.0)</f>
        <v>1</v>
      </c>
      <c r="N12" s="114">
        <f>IFERROR(__xludf.DUMMYFUNCTION("""COMPUTED_VALUE"""),11.0)</f>
        <v>11</v>
      </c>
      <c r="O12" s="114">
        <f>IFERROR(__xludf.DUMMYFUNCTION("""COMPUTED_VALUE"""),30.0)</f>
        <v>30</v>
      </c>
    </row>
    <row r="13">
      <c r="D13" s="119"/>
      <c r="E13" s="121" t="s">
        <v>564</v>
      </c>
      <c r="J13" s="118">
        <f>IFERROR(__xludf.DUMMYFUNCTION("""COMPUTED_VALUE"""),44585.0)</f>
        <v>44585</v>
      </c>
      <c r="K13" s="114">
        <f>IFERROR(__xludf.DUMMYFUNCTION("""COMPUTED_VALUE"""),24.0)</f>
        <v>24</v>
      </c>
      <c r="L13" s="114">
        <f>IFERROR(__xludf.DUMMYFUNCTION("""COMPUTED_VALUE"""),1.0)</f>
        <v>1</v>
      </c>
      <c r="N13" s="114">
        <f>IFERROR(__xludf.DUMMYFUNCTION("""COMPUTED_VALUE"""),12.0)</f>
        <v>12</v>
      </c>
      <c r="O13" s="114">
        <f>IFERROR(__xludf.DUMMYFUNCTION("""COMPUTED_VALUE"""),3.0)</f>
        <v>3</v>
      </c>
    </row>
    <row r="14">
      <c r="D14" s="115"/>
      <c r="J14" s="118">
        <f>IFERROR(__xludf.DUMMYFUNCTION("""COMPUTED_VALUE"""),44592.0)</f>
        <v>44592</v>
      </c>
      <c r="K14" s="114">
        <f>IFERROR(__xludf.DUMMYFUNCTION("""COMPUTED_VALUE"""),31.0)</f>
        <v>31</v>
      </c>
      <c r="L14" s="114">
        <f>IFERROR(__xludf.DUMMYFUNCTION("""COMPUTED_VALUE"""),1.0)</f>
        <v>1</v>
      </c>
    </row>
    <row r="15">
      <c r="D15" s="115"/>
      <c r="J15" s="118">
        <f>IFERROR(__xludf.DUMMYFUNCTION("""COMPUTED_VALUE"""),44593.0)</f>
        <v>44593</v>
      </c>
      <c r="K15" s="114">
        <f>IFERROR(__xludf.DUMMYFUNCTION("""COMPUTED_VALUE"""),1.0)</f>
        <v>1</v>
      </c>
      <c r="L15" s="114">
        <f>IFERROR(__xludf.DUMMYFUNCTION("""COMPUTED_VALUE"""),2.0)</f>
        <v>2</v>
      </c>
    </row>
    <row r="16">
      <c r="D16" s="115"/>
      <c r="J16" s="118">
        <f>IFERROR(__xludf.DUMMYFUNCTION("""COMPUTED_VALUE"""),44594.0)</f>
        <v>44594</v>
      </c>
      <c r="K16" s="114">
        <f>IFERROR(__xludf.DUMMYFUNCTION("""COMPUTED_VALUE"""),2.0)</f>
        <v>2</v>
      </c>
      <c r="L16" s="114">
        <f>IFERROR(__xludf.DUMMYFUNCTION("""COMPUTED_VALUE"""),2.0)</f>
        <v>2</v>
      </c>
    </row>
    <row r="17">
      <c r="D17" s="115"/>
      <c r="J17" s="118">
        <f>IFERROR(__xludf.DUMMYFUNCTION("""COMPUTED_VALUE"""),44595.0)</f>
        <v>44595</v>
      </c>
      <c r="K17" s="114">
        <f>IFERROR(__xludf.DUMMYFUNCTION("""COMPUTED_VALUE"""),3.0)</f>
        <v>3</v>
      </c>
      <c r="L17" s="114">
        <f>IFERROR(__xludf.DUMMYFUNCTION("""COMPUTED_VALUE"""),2.0)</f>
        <v>2</v>
      </c>
    </row>
    <row r="18">
      <c r="D18" s="115"/>
      <c r="J18" s="118">
        <f>IFERROR(__xludf.DUMMYFUNCTION("""COMPUTED_VALUE"""),44598.0)</f>
        <v>44598</v>
      </c>
      <c r="K18" s="114">
        <f>IFERROR(__xludf.DUMMYFUNCTION("""COMPUTED_VALUE"""),6.0)</f>
        <v>6</v>
      </c>
      <c r="L18" s="114">
        <f>IFERROR(__xludf.DUMMYFUNCTION("""COMPUTED_VALUE"""),2.0)</f>
        <v>2</v>
      </c>
    </row>
    <row r="19">
      <c r="D19" s="115"/>
      <c r="J19" s="118">
        <f>IFERROR(__xludf.DUMMYFUNCTION("""COMPUTED_VALUE"""),44599.0)</f>
        <v>44599</v>
      </c>
      <c r="K19" s="114">
        <f>IFERROR(__xludf.DUMMYFUNCTION("""COMPUTED_VALUE"""),7.0)</f>
        <v>7</v>
      </c>
      <c r="L19" s="114">
        <f>IFERROR(__xludf.DUMMYFUNCTION("""COMPUTED_VALUE"""),2.0)</f>
        <v>2</v>
      </c>
    </row>
    <row r="20">
      <c r="D20" s="115"/>
      <c r="J20" s="118">
        <f>IFERROR(__xludf.DUMMYFUNCTION("""COMPUTED_VALUE"""),44600.0)</f>
        <v>44600</v>
      </c>
      <c r="K20" s="114">
        <f>IFERROR(__xludf.DUMMYFUNCTION("""COMPUTED_VALUE"""),8.0)</f>
        <v>8</v>
      </c>
      <c r="L20" s="114">
        <f>IFERROR(__xludf.DUMMYFUNCTION("""COMPUTED_VALUE"""),2.0)</f>
        <v>2</v>
      </c>
    </row>
    <row r="21">
      <c r="D21" s="115"/>
      <c r="J21" s="118">
        <f>IFERROR(__xludf.DUMMYFUNCTION("""COMPUTED_VALUE"""),44601.0)</f>
        <v>44601</v>
      </c>
      <c r="K21" s="114">
        <f>IFERROR(__xludf.DUMMYFUNCTION("""COMPUTED_VALUE"""),9.0)</f>
        <v>9</v>
      </c>
      <c r="L21" s="114">
        <f>IFERROR(__xludf.DUMMYFUNCTION("""COMPUTED_VALUE"""),2.0)</f>
        <v>2</v>
      </c>
    </row>
    <row r="22">
      <c r="D22" s="115"/>
      <c r="J22" s="118">
        <f>IFERROR(__xludf.DUMMYFUNCTION("""COMPUTED_VALUE"""),44602.0)</f>
        <v>44602</v>
      </c>
      <c r="K22" s="114">
        <f>IFERROR(__xludf.DUMMYFUNCTION("""COMPUTED_VALUE"""),10.0)</f>
        <v>10</v>
      </c>
      <c r="L22" s="114">
        <f>IFERROR(__xludf.DUMMYFUNCTION("""COMPUTED_VALUE"""),2.0)</f>
        <v>2</v>
      </c>
    </row>
    <row r="23">
      <c r="D23" s="115"/>
      <c r="J23" s="118">
        <f>IFERROR(__xludf.DUMMYFUNCTION("""COMPUTED_VALUE"""),44606.0)</f>
        <v>44606</v>
      </c>
      <c r="K23" s="114">
        <f>IFERROR(__xludf.DUMMYFUNCTION("""COMPUTED_VALUE"""),14.0)</f>
        <v>14</v>
      </c>
      <c r="L23" s="114">
        <f>IFERROR(__xludf.DUMMYFUNCTION("""COMPUTED_VALUE"""),2.0)</f>
        <v>2</v>
      </c>
    </row>
    <row r="24">
      <c r="D24" s="115"/>
      <c r="J24" s="118">
        <f>IFERROR(__xludf.DUMMYFUNCTION("""COMPUTED_VALUE"""),44607.0)</f>
        <v>44607</v>
      </c>
      <c r="K24" s="114">
        <f>IFERROR(__xludf.DUMMYFUNCTION("""COMPUTED_VALUE"""),15.0)</f>
        <v>15</v>
      </c>
      <c r="L24" s="114">
        <f>IFERROR(__xludf.DUMMYFUNCTION("""COMPUTED_VALUE"""),2.0)</f>
        <v>2</v>
      </c>
    </row>
    <row r="25">
      <c r="D25" s="115"/>
      <c r="J25" s="118">
        <f>IFERROR(__xludf.DUMMYFUNCTION("""COMPUTED_VALUE"""),44608.0)</f>
        <v>44608</v>
      </c>
      <c r="K25" s="114">
        <f>IFERROR(__xludf.DUMMYFUNCTION("""COMPUTED_VALUE"""),16.0)</f>
        <v>16</v>
      </c>
      <c r="L25" s="114">
        <f>IFERROR(__xludf.DUMMYFUNCTION("""COMPUTED_VALUE"""),2.0)</f>
        <v>2</v>
      </c>
    </row>
    <row r="26">
      <c r="D26" s="115"/>
      <c r="J26" s="118">
        <f>IFERROR(__xludf.DUMMYFUNCTION("""COMPUTED_VALUE"""),44613.0)</f>
        <v>44613</v>
      </c>
      <c r="K26" s="114">
        <f>IFERROR(__xludf.DUMMYFUNCTION("""COMPUTED_VALUE"""),21.0)</f>
        <v>21</v>
      </c>
      <c r="L26" s="114">
        <f>IFERROR(__xludf.DUMMYFUNCTION("""COMPUTED_VALUE"""),2.0)</f>
        <v>2</v>
      </c>
    </row>
    <row r="27">
      <c r="D27" s="115"/>
      <c r="J27" s="118">
        <f>IFERROR(__xludf.DUMMYFUNCTION("""COMPUTED_VALUE"""),44614.0)</f>
        <v>44614</v>
      </c>
      <c r="K27" s="114">
        <f>IFERROR(__xludf.DUMMYFUNCTION("""COMPUTED_VALUE"""),22.0)</f>
        <v>22</v>
      </c>
      <c r="L27" s="114">
        <f>IFERROR(__xludf.DUMMYFUNCTION("""COMPUTED_VALUE"""),2.0)</f>
        <v>2</v>
      </c>
    </row>
    <row r="28">
      <c r="D28" s="115"/>
      <c r="J28" s="118">
        <f>IFERROR(__xludf.DUMMYFUNCTION("""COMPUTED_VALUE"""),44616.0)</f>
        <v>44616</v>
      </c>
      <c r="K28" s="114">
        <f>IFERROR(__xludf.DUMMYFUNCTION("""COMPUTED_VALUE"""),24.0)</f>
        <v>24</v>
      </c>
      <c r="L28" s="114">
        <f>IFERROR(__xludf.DUMMYFUNCTION("""COMPUTED_VALUE"""),2.0)</f>
        <v>2</v>
      </c>
    </row>
    <row r="29">
      <c r="D29" s="115"/>
      <c r="J29" s="118">
        <f>IFERROR(__xludf.DUMMYFUNCTION("""COMPUTED_VALUE"""),44621.0)</f>
        <v>44621</v>
      </c>
      <c r="K29" s="114">
        <f>IFERROR(__xludf.DUMMYFUNCTION("""COMPUTED_VALUE"""),1.0)</f>
        <v>1</v>
      </c>
      <c r="L29" s="114">
        <f>IFERROR(__xludf.DUMMYFUNCTION("""COMPUTED_VALUE"""),3.0)</f>
        <v>3</v>
      </c>
    </row>
    <row r="30">
      <c r="D30" s="115"/>
      <c r="J30" s="118">
        <f>IFERROR(__xludf.DUMMYFUNCTION("""COMPUTED_VALUE"""),44622.0)</f>
        <v>44622</v>
      </c>
      <c r="K30" s="114">
        <f>IFERROR(__xludf.DUMMYFUNCTION("""COMPUTED_VALUE"""),2.0)</f>
        <v>2</v>
      </c>
      <c r="L30" s="114">
        <f>IFERROR(__xludf.DUMMYFUNCTION("""COMPUTED_VALUE"""),3.0)</f>
        <v>3</v>
      </c>
    </row>
    <row r="31">
      <c r="D31" s="115"/>
      <c r="J31" s="118">
        <f>IFERROR(__xludf.DUMMYFUNCTION("""COMPUTED_VALUE"""),44623.0)</f>
        <v>44623</v>
      </c>
      <c r="K31" s="114">
        <f>IFERROR(__xludf.DUMMYFUNCTION("""COMPUTED_VALUE"""),3.0)</f>
        <v>3</v>
      </c>
      <c r="L31" s="114">
        <f>IFERROR(__xludf.DUMMYFUNCTION("""COMPUTED_VALUE"""),3.0)</f>
        <v>3</v>
      </c>
    </row>
    <row r="32">
      <c r="D32" s="115"/>
      <c r="J32" s="118">
        <f>IFERROR(__xludf.DUMMYFUNCTION("""COMPUTED_VALUE"""),44627.0)</f>
        <v>44627</v>
      </c>
      <c r="K32" s="114">
        <f>IFERROR(__xludf.DUMMYFUNCTION("""COMPUTED_VALUE"""),7.0)</f>
        <v>7</v>
      </c>
      <c r="L32" s="114">
        <f>IFERROR(__xludf.DUMMYFUNCTION("""COMPUTED_VALUE"""),3.0)</f>
        <v>3</v>
      </c>
    </row>
    <row r="33">
      <c r="D33" s="115"/>
      <c r="J33" s="118">
        <f>IFERROR(__xludf.DUMMYFUNCTION("""COMPUTED_VALUE"""),44629.0)</f>
        <v>44629</v>
      </c>
      <c r="K33" s="114">
        <f>IFERROR(__xludf.DUMMYFUNCTION("""COMPUTED_VALUE"""),9.0)</f>
        <v>9</v>
      </c>
      <c r="L33" s="114">
        <f>IFERROR(__xludf.DUMMYFUNCTION("""COMPUTED_VALUE"""),3.0)</f>
        <v>3</v>
      </c>
    </row>
    <row r="34">
      <c r="D34" s="115"/>
      <c r="J34" s="118">
        <f>IFERROR(__xludf.DUMMYFUNCTION("""COMPUTED_VALUE"""),44630.0)</f>
        <v>44630</v>
      </c>
      <c r="K34" s="114">
        <f>IFERROR(__xludf.DUMMYFUNCTION("""COMPUTED_VALUE"""),10.0)</f>
        <v>10</v>
      </c>
      <c r="L34" s="114">
        <f>IFERROR(__xludf.DUMMYFUNCTION("""COMPUTED_VALUE"""),3.0)</f>
        <v>3</v>
      </c>
    </row>
    <row r="35">
      <c r="D35" s="115"/>
      <c r="J35" s="118">
        <f>IFERROR(__xludf.DUMMYFUNCTION("""COMPUTED_VALUE"""),44632.0)</f>
        <v>44632</v>
      </c>
      <c r="K35" s="114">
        <f>IFERROR(__xludf.DUMMYFUNCTION("""COMPUTED_VALUE"""),12.0)</f>
        <v>12</v>
      </c>
      <c r="L35" s="114">
        <f>IFERROR(__xludf.DUMMYFUNCTION("""COMPUTED_VALUE"""),3.0)</f>
        <v>3</v>
      </c>
    </row>
    <row r="36">
      <c r="D36" s="115"/>
      <c r="J36" s="118">
        <f>IFERROR(__xludf.DUMMYFUNCTION("""COMPUTED_VALUE"""),44634.0)</f>
        <v>44634</v>
      </c>
      <c r="K36" s="114">
        <f>IFERROR(__xludf.DUMMYFUNCTION("""COMPUTED_VALUE"""),14.0)</f>
        <v>14</v>
      </c>
      <c r="L36" s="114">
        <f>IFERROR(__xludf.DUMMYFUNCTION("""COMPUTED_VALUE"""),3.0)</f>
        <v>3</v>
      </c>
    </row>
    <row r="37">
      <c r="D37" s="115"/>
      <c r="J37" s="118">
        <f>IFERROR(__xludf.DUMMYFUNCTION("""COMPUTED_VALUE"""),44635.0)</f>
        <v>44635</v>
      </c>
      <c r="K37" s="114">
        <f>IFERROR(__xludf.DUMMYFUNCTION("""COMPUTED_VALUE"""),15.0)</f>
        <v>15</v>
      </c>
      <c r="L37" s="114">
        <f>IFERROR(__xludf.DUMMYFUNCTION("""COMPUTED_VALUE"""),3.0)</f>
        <v>3</v>
      </c>
    </row>
    <row r="38">
      <c r="D38" s="115"/>
      <c r="J38" s="118">
        <f>IFERROR(__xludf.DUMMYFUNCTION("""COMPUTED_VALUE"""),44636.0)</f>
        <v>44636</v>
      </c>
      <c r="K38" s="114">
        <f>IFERROR(__xludf.DUMMYFUNCTION("""COMPUTED_VALUE"""),16.0)</f>
        <v>16</v>
      </c>
      <c r="L38" s="114">
        <f>IFERROR(__xludf.DUMMYFUNCTION("""COMPUTED_VALUE"""),3.0)</f>
        <v>3</v>
      </c>
    </row>
    <row r="39">
      <c r="D39" s="115"/>
      <c r="J39" s="118">
        <f>IFERROR(__xludf.DUMMYFUNCTION("""COMPUTED_VALUE"""),44637.0)</f>
        <v>44637</v>
      </c>
      <c r="K39" s="114">
        <f>IFERROR(__xludf.DUMMYFUNCTION("""COMPUTED_VALUE"""),17.0)</f>
        <v>17</v>
      </c>
      <c r="L39" s="114">
        <f>IFERROR(__xludf.DUMMYFUNCTION("""COMPUTED_VALUE"""),3.0)</f>
        <v>3</v>
      </c>
    </row>
    <row r="40">
      <c r="D40" s="115"/>
      <c r="J40" s="118">
        <f>IFERROR(__xludf.DUMMYFUNCTION("""COMPUTED_VALUE"""),44638.0)</f>
        <v>44638</v>
      </c>
      <c r="K40" s="114">
        <f>IFERROR(__xludf.DUMMYFUNCTION("""COMPUTED_VALUE"""),18.0)</f>
        <v>18</v>
      </c>
      <c r="L40" s="114">
        <f>IFERROR(__xludf.DUMMYFUNCTION("""COMPUTED_VALUE"""),3.0)</f>
        <v>3</v>
      </c>
    </row>
    <row r="41">
      <c r="D41" s="115"/>
      <c r="J41" s="118">
        <f>IFERROR(__xludf.DUMMYFUNCTION("""COMPUTED_VALUE"""),44640.0)</f>
        <v>44640</v>
      </c>
      <c r="K41" s="114">
        <f>IFERROR(__xludf.DUMMYFUNCTION("""COMPUTED_VALUE"""),20.0)</f>
        <v>20</v>
      </c>
      <c r="L41" s="114">
        <f>IFERROR(__xludf.DUMMYFUNCTION("""COMPUTED_VALUE"""),3.0)</f>
        <v>3</v>
      </c>
    </row>
    <row r="42">
      <c r="D42" s="115"/>
      <c r="J42" s="118">
        <f>IFERROR(__xludf.DUMMYFUNCTION("""COMPUTED_VALUE"""),44641.0)</f>
        <v>44641</v>
      </c>
      <c r="K42" s="114">
        <f>IFERROR(__xludf.DUMMYFUNCTION("""COMPUTED_VALUE"""),21.0)</f>
        <v>21</v>
      </c>
      <c r="L42" s="114">
        <f>IFERROR(__xludf.DUMMYFUNCTION("""COMPUTED_VALUE"""),3.0)</f>
        <v>3</v>
      </c>
    </row>
    <row r="43">
      <c r="D43" s="115"/>
      <c r="J43" s="118">
        <f>IFERROR(__xludf.DUMMYFUNCTION("""COMPUTED_VALUE"""),44642.0)</f>
        <v>44642</v>
      </c>
      <c r="K43" s="114">
        <f>IFERROR(__xludf.DUMMYFUNCTION("""COMPUTED_VALUE"""),22.0)</f>
        <v>22</v>
      </c>
      <c r="L43" s="114">
        <f>IFERROR(__xludf.DUMMYFUNCTION("""COMPUTED_VALUE"""),3.0)</f>
        <v>3</v>
      </c>
    </row>
    <row r="44">
      <c r="D44" s="115"/>
      <c r="J44" s="118">
        <f>IFERROR(__xludf.DUMMYFUNCTION("""COMPUTED_VALUE"""),44648.0)</f>
        <v>44648</v>
      </c>
      <c r="K44" s="114">
        <f>IFERROR(__xludf.DUMMYFUNCTION("""COMPUTED_VALUE"""),28.0)</f>
        <v>28</v>
      </c>
      <c r="L44" s="114">
        <f>IFERROR(__xludf.DUMMYFUNCTION("""COMPUTED_VALUE"""),3.0)</f>
        <v>3</v>
      </c>
    </row>
    <row r="45">
      <c r="D45" s="115"/>
      <c r="J45" s="118">
        <f>IFERROR(__xludf.DUMMYFUNCTION("""COMPUTED_VALUE"""),44650.0)</f>
        <v>44650</v>
      </c>
      <c r="K45" s="114">
        <f>IFERROR(__xludf.DUMMYFUNCTION("""COMPUTED_VALUE"""),30.0)</f>
        <v>30</v>
      </c>
      <c r="L45" s="114">
        <f>IFERROR(__xludf.DUMMYFUNCTION("""COMPUTED_VALUE"""),3.0)</f>
        <v>3</v>
      </c>
    </row>
    <row r="46">
      <c r="D46" s="115"/>
      <c r="J46" s="118">
        <f>IFERROR(__xludf.DUMMYFUNCTION("""COMPUTED_VALUE"""),44652.0)</f>
        <v>44652</v>
      </c>
      <c r="K46" s="114">
        <f>IFERROR(__xludf.DUMMYFUNCTION("""COMPUTED_VALUE"""),1.0)</f>
        <v>1</v>
      </c>
      <c r="L46" s="114">
        <f>IFERROR(__xludf.DUMMYFUNCTION("""COMPUTED_VALUE"""),4.0)</f>
        <v>4</v>
      </c>
    </row>
    <row r="47">
      <c r="D47" s="115"/>
      <c r="J47" s="118">
        <f>IFERROR(__xludf.DUMMYFUNCTION("""COMPUTED_VALUE"""),44655.0)</f>
        <v>44655</v>
      </c>
      <c r="K47" s="114">
        <f>IFERROR(__xludf.DUMMYFUNCTION("""COMPUTED_VALUE"""),4.0)</f>
        <v>4</v>
      </c>
      <c r="L47" s="114">
        <f>IFERROR(__xludf.DUMMYFUNCTION("""COMPUTED_VALUE"""),4.0)</f>
        <v>4</v>
      </c>
    </row>
    <row r="48">
      <c r="D48" s="115"/>
      <c r="J48" s="118">
        <f>IFERROR(__xludf.DUMMYFUNCTION("""COMPUTED_VALUE"""),44657.0)</f>
        <v>44657</v>
      </c>
      <c r="K48" s="114">
        <f>IFERROR(__xludf.DUMMYFUNCTION("""COMPUTED_VALUE"""),6.0)</f>
        <v>6</v>
      </c>
      <c r="L48" s="114">
        <f>IFERROR(__xludf.DUMMYFUNCTION("""COMPUTED_VALUE"""),4.0)</f>
        <v>4</v>
      </c>
    </row>
    <row r="49">
      <c r="D49" s="115"/>
      <c r="J49" s="118">
        <f>IFERROR(__xludf.DUMMYFUNCTION("""COMPUTED_VALUE"""),44662.0)</f>
        <v>44662</v>
      </c>
      <c r="K49" s="114">
        <f>IFERROR(__xludf.DUMMYFUNCTION("""COMPUTED_VALUE"""),11.0)</f>
        <v>11</v>
      </c>
      <c r="L49" s="114">
        <f>IFERROR(__xludf.DUMMYFUNCTION("""COMPUTED_VALUE"""),4.0)</f>
        <v>4</v>
      </c>
    </row>
    <row r="50">
      <c r="D50" s="115"/>
      <c r="J50" s="118">
        <f>IFERROR(__xludf.DUMMYFUNCTION("""COMPUTED_VALUE"""),44663.0)</f>
        <v>44663</v>
      </c>
      <c r="K50" s="114">
        <f>IFERROR(__xludf.DUMMYFUNCTION("""COMPUTED_VALUE"""),12.0)</f>
        <v>12</v>
      </c>
      <c r="L50" s="114">
        <f>IFERROR(__xludf.DUMMYFUNCTION("""COMPUTED_VALUE"""),4.0)</f>
        <v>4</v>
      </c>
    </row>
    <row r="51">
      <c r="D51" s="115"/>
      <c r="J51" s="118">
        <f>IFERROR(__xludf.DUMMYFUNCTION("""COMPUTED_VALUE"""),44665.0)</f>
        <v>44665</v>
      </c>
      <c r="K51" s="114">
        <f>IFERROR(__xludf.DUMMYFUNCTION("""COMPUTED_VALUE"""),14.0)</f>
        <v>14</v>
      </c>
      <c r="L51" s="114">
        <f>IFERROR(__xludf.DUMMYFUNCTION("""COMPUTED_VALUE"""),4.0)</f>
        <v>4</v>
      </c>
    </row>
    <row r="52">
      <c r="D52" s="115"/>
      <c r="J52" s="118">
        <f>IFERROR(__xludf.DUMMYFUNCTION("""COMPUTED_VALUE"""),44668.0)</f>
        <v>44668</v>
      </c>
      <c r="K52" s="114">
        <f>IFERROR(__xludf.DUMMYFUNCTION("""COMPUTED_VALUE"""),17.0)</f>
        <v>17</v>
      </c>
      <c r="L52" s="114">
        <f>IFERROR(__xludf.DUMMYFUNCTION("""COMPUTED_VALUE"""),4.0)</f>
        <v>4</v>
      </c>
    </row>
    <row r="53">
      <c r="D53" s="115"/>
      <c r="J53" s="118">
        <f>IFERROR(__xludf.DUMMYFUNCTION("""COMPUTED_VALUE"""),44669.0)</f>
        <v>44669</v>
      </c>
      <c r="K53" s="114">
        <f>IFERROR(__xludf.DUMMYFUNCTION("""COMPUTED_VALUE"""),18.0)</f>
        <v>18</v>
      </c>
      <c r="L53" s="114">
        <f>IFERROR(__xludf.DUMMYFUNCTION("""COMPUTED_VALUE"""),4.0)</f>
        <v>4</v>
      </c>
    </row>
    <row r="54">
      <c r="D54" s="115"/>
      <c r="J54" s="118">
        <f>IFERROR(__xludf.DUMMYFUNCTION("""COMPUTED_VALUE"""),44670.0)</f>
        <v>44670</v>
      </c>
      <c r="K54" s="114">
        <f>IFERROR(__xludf.DUMMYFUNCTION("""COMPUTED_VALUE"""),19.0)</f>
        <v>19</v>
      </c>
      <c r="L54" s="114">
        <f>IFERROR(__xludf.DUMMYFUNCTION("""COMPUTED_VALUE"""),4.0)</f>
        <v>4</v>
      </c>
    </row>
    <row r="55">
      <c r="D55" s="115"/>
      <c r="J55" s="118">
        <f>IFERROR(__xludf.DUMMYFUNCTION("""COMPUTED_VALUE"""),44671.0)</f>
        <v>44671</v>
      </c>
      <c r="K55" s="114">
        <f>IFERROR(__xludf.DUMMYFUNCTION("""COMPUTED_VALUE"""),20.0)</f>
        <v>20</v>
      </c>
      <c r="L55" s="114">
        <f>IFERROR(__xludf.DUMMYFUNCTION("""COMPUTED_VALUE"""),4.0)</f>
        <v>4</v>
      </c>
    </row>
    <row r="56">
      <c r="D56" s="115"/>
      <c r="J56" s="118">
        <f>IFERROR(__xludf.DUMMYFUNCTION("""COMPUTED_VALUE"""),44672.0)</f>
        <v>44672</v>
      </c>
      <c r="K56" s="114">
        <f>IFERROR(__xludf.DUMMYFUNCTION("""COMPUTED_VALUE"""),21.0)</f>
        <v>21</v>
      </c>
      <c r="L56" s="114">
        <f>IFERROR(__xludf.DUMMYFUNCTION("""COMPUTED_VALUE"""),4.0)</f>
        <v>4</v>
      </c>
    </row>
    <row r="57">
      <c r="D57" s="115"/>
      <c r="J57" s="118">
        <f>IFERROR(__xludf.DUMMYFUNCTION("""COMPUTED_VALUE"""),44676.0)</f>
        <v>44676</v>
      </c>
      <c r="K57" s="114">
        <f>IFERROR(__xludf.DUMMYFUNCTION("""COMPUTED_VALUE"""),25.0)</f>
        <v>25</v>
      </c>
      <c r="L57" s="114">
        <f>IFERROR(__xludf.DUMMYFUNCTION("""COMPUTED_VALUE"""),4.0)</f>
        <v>4</v>
      </c>
    </row>
    <row r="58">
      <c r="D58" s="115"/>
      <c r="J58" s="118">
        <f>IFERROR(__xludf.DUMMYFUNCTION("""COMPUTED_VALUE"""),44682.0)</f>
        <v>44682</v>
      </c>
      <c r="K58" s="114">
        <f>IFERROR(__xludf.DUMMYFUNCTION("""COMPUTED_VALUE"""),1.0)</f>
        <v>1</v>
      </c>
      <c r="L58" s="114">
        <f>IFERROR(__xludf.DUMMYFUNCTION("""COMPUTED_VALUE"""),5.0)</f>
        <v>5</v>
      </c>
    </row>
    <row r="59">
      <c r="D59" s="115"/>
      <c r="J59" s="118">
        <f>IFERROR(__xludf.DUMMYFUNCTION("""COMPUTED_VALUE"""),44683.0)</f>
        <v>44683</v>
      </c>
      <c r="K59" s="114">
        <f>IFERROR(__xludf.DUMMYFUNCTION("""COMPUTED_VALUE"""),2.0)</f>
        <v>2</v>
      </c>
      <c r="L59" s="114">
        <f>IFERROR(__xludf.DUMMYFUNCTION("""COMPUTED_VALUE"""),5.0)</f>
        <v>5</v>
      </c>
    </row>
    <row r="60">
      <c r="D60" s="115"/>
      <c r="J60" s="118">
        <f>IFERROR(__xludf.DUMMYFUNCTION("""COMPUTED_VALUE"""),44684.0)</f>
        <v>44684</v>
      </c>
      <c r="K60" s="114">
        <f>IFERROR(__xludf.DUMMYFUNCTION("""COMPUTED_VALUE"""),3.0)</f>
        <v>3</v>
      </c>
      <c r="L60" s="114">
        <f>IFERROR(__xludf.DUMMYFUNCTION("""COMPUTED_VALUE"""),5.0)</f>
        <v>5</v>
      </c>
    </row>
    <row r="61">
      <c r="D61" s="115"/>
      <c r="J61" s="118">
        <f>IFERROR(__xludf.DUMMYFUNCTION("""COMPUTED_VALUE"""),44685.0)</f>
        <v>44685</v>
      </c>
      <c r="K61" s="114">
        <f>IFERROR(__xludf.DUMMYFUNCTION("""COMPUTED_VALUE"""),4.0)</f>
        <v>4</v>
      </c>
      <c r="L61" s="114">
        <f>IFERROR(__xludf.DUMMYFUNCTION("""COMPUTED_VALUE"""),5.0)</f>
        <v>5</v>
      </c>
    </row>
    <row r="62">
      <c r="D62" s="115"/>
      <c r="J62" s="118">
        <f>IFERROR(__xludf.DUMMYFUNCTION("""COMPUTED_VALUE"""),44686.0)</f>
        <v>44686</v>
      </c>
      <c r="K62" s="114">
        <f>IFERROR(__xludf.DUMMYFUNCTION("""COMPUTED_VALUE"""),5.0)</f>
        <v>5</v>
      </c>
      <c r="L62" s="114">
        <f>IFERROR(__xludf.DUMMYFUNCTION("""COMPUTED_VALUE"""),5.0)</f>
        <v>5</v>
      </c>
    </row>
    <row r="63">
      <c r="D63" s="115"/>
      <c r="J63" s="118">
        <f>IFERROR(__xludf.DUMMYFUNCTION("""COMPUTED_VALUE"""),44687.0)</f>
        <v>44687</v>
      </c>
      <c r="K63" s="114">
        <f>IFERROR(__xludf.DUMMYFUNCTION("""COMPUTED_VALUE"""),6.0)</f>
        <v>6</v>
      </c>
      <c r="L63" s="114">
        <f>IFERROR(__xludf.DUMMYFUNCTION("""COMPUTED_VALUE"""),5.0)</f>
        <v>5</v>
      </c>
    </row>
    <row r="64">
      <c r="D64" s="115"/>
      <c r="J64" s="118">
        <f>IFERROR(__xludf.DUMMYFUNCTION("""COMPUTED_VALUE"""),44690.0)</f>
        <v>44690</v>
      </c>
      <c r="K64" s="114">
        <f>IFERROR(__xludf.DUMMYFUNCTION("""COMPUTED_VALUE"""),9.0)</f>
        <v>9</v>
      </c>
      <c r="L64" s="114">
        <f>IFERROR(__xludf.DUMMYFUNCTION("""COMPUTED_VALUE"""),5.0)</f>
        <v>5</v>
      </c>
    </row>
    <row r="65">
      <c r="D65" s="115"/>
      <c r="J65" s="118">
        <f>IFERROR(__xludf.DUMMYFUNCTION("""COMPUTED_VALUE"""),44691.0)</f>
        <v>44691</v>
      </c>
      <c r="K65" s="114">
        <f>IFERROR(__xludf.DUMMYFUNCTION("""COMPUTED_VALUE"""),10.0)</f>
        <v>10</v>
      </c>
      <c r="L65" s="114">
        <f>IFERROR(__xludf.DUMMYFUNCTION("""COMPUTED_VALUE"""),5.0)</f>
        <v>5</v>
      </c>
    </row>
    <row r="66">
      <c r="D66" s="115"/>
      <c r="J66" s="118">
        <f>IFERROR(__xludf.DUMMYFUNCTION("""COMPUTED_VALUE"""),44692.0)</f>
        <v>44692</v>
      </c>
      <c r="K66" s="114">
        <f>IFERROR(__xludf.DUMMYFUNCTION("""COMPUTED_VALUE"""),11.0)</f>
        <v>11</v>
      </c>
      <c r="L66" s="114">
        <f>IFERROR(__xludf.DUMMYFUNCTION("""COMPUTED_VALUE"""),5.0)</f>
        <v>5</v>
      </c>
    </row>
    <row r="67">
      <c r="D67" s="115"/>
      <c r="J67" s="118">
        <f>IFERROR(__xludf.DUMMYFUNCTION("""COMPUTED_VALUE"""),44696.0)</f>
        <v>44696</v>
      </c>
      <c r="K67" s="114">
        <f>IFERROR(__xludf.DUMMYFUNCTION("""COMPUTED_VALUE"""),15.0)</f>
        <v>15</v>
      </c>
      <c r="L67" s="114">
        <f>IFERROR(__xludf.DUMMYFUNCTION("""COMPUTED_VALUE"""),5.0)</f>
        <v>5</v>
      </c>
    </row>
    <row r="68">
      <c r="D68" s="115"/>
      <c r="J68" s="118">
        <f>IFERROR(__xludf.DUMMYFUNCTION("""COMPUTED_VALUE"""),44697.0)</f>
        <v>44697</v>
      </c>
      <c r="K68" s="114">
        <f>IFERROR(__xludf.DUMMYFUNCTION("""COMPUTED_VALUE"""),16.0)</f>
        <v>16</v>
      </c>
      <c r="L68" s="114">
        <f>IFERROR(__xludf.DUMMYFUNCTION("""COMPUTED_VALUE"""),5.0)</f>
        <v>5</v>
      </c>
    </row>
    <row r="69">
      <c r="D69" s="115"/>
      <c r="J69" s="118">
        <f>IFERROR(__xludf.DUMMYFUNCTION("""COMPUTED_VALUE"""),44698.0)</f>
        <v>44698</v>
      </c>
      <c r="K69" s="114">
        <f>IFERROR(__xludf.DUMMYFUNCTION("""COMPUTED_VALUE"""),17.0)</f>
        <v>17</v>
      </c>
      <c r="L69" s="114">
        <f>IFERROR(__xludf.DUMMYFUNCTION("""COMPUTED_VALUE"""),5.0)</f>
        <v>5</v>
      </c>
    </row>
    <row r="70">
      <c r="D70" s="115"/>
      <c r="J70" s="118">
        <f>IFERROR(__xludf.DUMMYFUNCTION("""COMPUTED_VALUE"""),44699.0)</f>
        <v>44699</v>
      </c>
      <c r="K70" s="114">
        <f>IFERROR(__xludf.DUMMYFUNCTION("""COMPUTED_VALUE"""),18.0)</f>
        <v>18</v>
      </c>
      <c r="L70" s="114">
        <f>IFERROR(__xludf.DUMMYFUNCTION("""COMPUTED_VALUE"""),5.0)</f>
        <v>5</v>
      </c>
    </row>
    <row r="71">
      <c r="D71" s="115"/>
      <c r="J71" s="118">
        <f>IFERROR(__xludf.DUMMYFUNCTION("""COMPUTED_VALUE"""),44701.0)</f>
        <v>44701</v>
      </c>
      <c r="K71" s="114">
        <f>IFERROR(__xludf.DUMMYFUNCTION("""COMPUTED_VALUE"""),20.0)</f>
        <v>20</v>
      </c>
      <c r="L71" s="114">
        <f>IFERROR(__xludf.DUMMYFUNCTION("""COMPUTED_VALUE"""),5.0)</f>
        <v>5</v>
      </c>
    </row>
    <row r="72">
      <c r="D72" s="115"/>
      <c r="J72" s="118">
        <f>IFERROR(__xludf.DUMMYFUNCTION("""COMPUTED_VALUE"""),44703.0)</f>
        <v>44703</v>
      </c>
      <c r="K72" s="114">
        <f>IFERROR(__xludf.DUMMYFUNCTION("""COMPUTED_VALUE"""),22.0)</f>
        <v>22</v>
      </c>
      <c r="L72" s="114">
        <f>IFERROR(__xludf.DUMMYFUNCTION("""COMPUTED_VALUE"""),5.0)</f>
        <v>5</v>
      </c>
    </row>
    <row r="73">
      <c r="D73" s="115"/>
      <c r="J73" s="118">
        <f>IFERROR(__xludf.DUMMYFUNCTION("""COMPUTED_VALUE"""),44704.0)</f>
        <v>44704</v>
      </c>
      <c r="K73" s="114">
        <f>IFERROR(__xludf.DUMMYFUNCTION("""COMPUTED_VALUE"""),23.0)</f>
        <v>23</v>
      </c>
      <c r="L73" s="114">
        <f>IFERROR(__xludf.DUMMYFUNCTION("""COMPUTED_VALUE"""),5.0)</f>
        <v>5</v>
      </c>
    </row>
    <row r="74">
      <c r="D74" s="115"/>
      <c r="J74" s="118">
        <f>IFERROR(__xludf.DUMMYFUNCTION("""COMPUTED_VALUE"""),44705.0)</f>
        <v>44705</v>
      </c>
      <c r="K74" s="114">
        <f>IFERROR(__xludf.DUMMYFUNCTION("""COMPUTED_VALUE"""),24.0)</f>
        <v>24</v>
      </c>
      <c r="L74" s="114">
        <f>IFERROR(__xludf.DUMMYFUNCTION("""COMPUTED_VALUE"""),5.0)</f>
        <v>5</v>
      </c>
    </row>
    <row r="75">
      <c r="D75" s="115"/>
      <c r="J75" s="118">
        <f>IFERROR(__xludf.DUMMYFUNCTION("""COMPUTED_VALUE"""),44708.0)</f>
        <v>44708</v>
      </c>
      <c r="K75" s="114">
        <f>IFERROR(__xludf.DUMMYFUNCTION("""COMPUTED_VALUE"""),27.0)</f>
        <v>27</v>
      </c>
      <c r="L75" s="114">
        <f>IFERROR(__xludf.DUMMYFUNCTION("""COMPUTED_VALUE"""),5.0)</f>
        <v>5</v>
      </c>
    </row>
    <row r="76">
      <c r="D76" s="115"/>
      <c r="J76" s="118">
        <f>IFERROR(__xludf.DUMMYFUNCTION("""COMPUTED_VALUE"""),44712.0)</f>
        <v>44712</v>
      </c>
      <c r="K76" s="114">
        <f>IFERROR(__xludf.DUMMYFUNCTION("""COMPUTED_VALUE"""),31.0)</f>
        <v>31</v>
      </c>
      <c r="L76" s="114">
        <f>IFERROR(__xludf.DUMMYFUNCTION("""COMPUTED_VALUE"""),5.0)</f>
        <v>5</v>
      </c>
    </row>
    <row r="77">
      <c r="D77" s="115"/>
      <c r="J77" s="118">
        <f>IFERROR(__xludf.DUMMYFUNCTION("""COMPUTED_VALUE"""),44713.0)</f>
        <v>44713</v>
      </c>
      <c r="K77" s="114">
        <f>IFERROR(__xludf.DUMMYFUNCTION("""COMPUTED_VALUE"""),1.0)</f>
        <v>1</v>
      </c>
      <c r="L77" s="114">
        <f>IFERROR(__xludf.DUMMYFUNCTION("""COMPUTED_VALUE"""),6.0)</f>
        <v>6</v>
      </c>
    </row>
    <row r="78">
      <c r="D78" s="115"/>
      <c r="J78" s="118">
        <f>IFERROR(__xludf.DUMMYFUNCTION("""COMPUTED_VALUE"""),44714.0)</f>
        <v>44714</v>
      </c>
      <c r="K78" s="114">
        <f>IFERROR(__xludf.DUMMYFUNCTION("""COMPUTED_VALUE"""),2.0)</f>
        <v>2</v>
      </c>
      <c r="L78" s="114">
        <f>IFERROR(__xludf.DUMMYFUNCTION("""COMPUTED_VALUE"""),6.0)</f>
        <v>6</v>
      </c>
    </row>
    <row r="79">
      <c r="D79" s="115"/>
      <c r="J79" s="118">
        <f>IFERROR(__xludf.DUMMYFUNCTION("""COMPUTED_VALUE"""),44716.0)</f>
        <v>44716</v>
      </c>
      <c r="K79" s="114">
        <f>IFERROR(__xludf.DUMMYFUNCTION("""COMPUTED_VALUE"""),4.0)</f>
        <v>4</v>
      </c>
      <c r="L79" s="114">
        <f>IFERROR(__xludf.DUMMYFUNCTION("""COMPUTED_VALUE"""),6.0)</f>
        <v>6</v>
      </c>
    </row>
    <row r="80">
      <c r="D80" s="115"/>
      <c r="J80" s="118">
        <f>IFERROR(__xludf.DUMMYFUNCTION("""COMPUTED_VALUE"""),44718.0)</f>
        <v>44718</v>
      </c>
      <c r="K80" s="114">
        <f>IFERROR(__xludf.DUMMYFUNCTION("""COMPUTED_VALUE"""),6.0)</f>
        <v>6</v>
      </c>
      <c r="L80" s="114">
        <f>IFERROR(__xludf.DUMMYFUNCTION("""COMPUTED_VALUE"""),6.0)</f>
        <v>6</v>
      </c>
    </row>
    <row r="81">
      <c r="D81" s="115"/>
      <c r="J81" s="118">
        <f>IFERROR(__xludf.DUMMYFUNCTION("""COMPUTED_VALUE"""),44719.0)</f>
        <v>44719</v>
      </c>
      <c r="K81" s="114">
        <f>IFERROR(__xludf.DUMMYFUNCTION("""COMPUTED_VALUE"""),7.0)</f>
        <v>7</v>
      </c>
      <c r="L81" s="114">
        <f>IFERROR(__xludf.DUMMYFUNCTION("""COMPUTED_VALUE"""),6.0)</f>
        <v>6</v>
      </c>
    </row>
    <row r="82">
      <c r="D82" s="115"/>
      <c r="J82" s="118">
        <f>IFERROR(__xludf.DUMMYFUNCTION("""COMPUTED_VALUE"""),44722.0)</f>
        <v>44722</v>
      </c>
      <c r="K82" s="114">
        <f>IFERROR(__xludf.DUMMYFUNCTION("""COMPUTED_VALUE"""),10.0)</f>
        <v>10</v>
      </c>
      <c r="L82" s="114">
        <f>IFERROR(__xludf.DUMMYFUNCTION("""COMPUTED_VALUE"""),6.0)</f>
        <v>6</v>
      </c>
    </row>
    <row r="83">
      <c r="D83" s="115"/>
      <c r="J83" s="118">
        <f>IFERROR(__xludf.DUMMYFUNCTION("""COMPUTED_VALUE"""),44723.0)</f>
        <v>44723</v>
      </c>
      <c r="K83" s="114">
        <f>IFERROR(__xludf.DUMMYFUNCTION("""COMPUTED_VALUE"""),11.0)</f>
        <v>11</v>
      </c>
      <c r="L83" s="114">
        <f>IFERROR(__xludf.DUMMYFUNCTION("""COMPUTED_VALUE"""),6.0)</f>
        <v>6</v>
      </c>
    </row>
    <row r="84">
      <c r="D84" s="115"/>
      <c r="J84" s="118">
        <f>IFERROR(__xludf.DUMMYFUNCTION("""COMPUTED_VALUE"""),44724.0)</f>
        <v>44724</v>
      </c>
      <c r="K84" s="114">
        <f>IFERROR(__xludf.DUMMYFUNCTION("""COMPUTED_VALUE"""),12.0)</f>
        <v>12</v>
      </c>
      <c r="L84" s="114">
        <f>IFERROR(__xludf.DUMMYFUNCTION("""COMPUTED_VALUE"""),6.0)</f>
        <v>6</v>
      </c>
    </row>
    <row r="85">
      <c r="D85" s="115"/>
      <c r="J85" s="118">
        <f>IFERROR(__xludf.DUMMYFUNCTION("""COMPUTED_VALUE"""),44725.0)</f>
        <v>44725</v>
      </c>
      <c r="K85" s="114">
        <f>IFERROR(__xludf.DUMMYFUNCTION("""COMPUTED_VALUE"""),13.0)</f>
        <v>13</v>
      </c>
      <c r="L85" s="114">
        <f>IFERROR(__xludf.DUMMYFUNCTION("""COMPUTED_VALUE"""),6.0)</f>
        <v>6</v>
      </c>
    </row>
    <row r="86">
      <c r="D86" s="115"/>
      <c r="J86" s="118">
        <f>IFERROR(__xludf.DUMMYFUNCTION("""COMPUTED_VALUE"""),44727.0)</f>
        <v>44727</v>
      </c>
      <c r="K86" s="114">
        <f>IFERROR(__xludf.DUMMYFUNCTION("""COMPUTED_VALUE"""),15.0)</f>
        <v>15</v>
      </c>
      <c r="L86" s="114">
        <f>IFERROR(__xludf.DUMMYFUNCTION("""COMPUTED_VALUE"""),6.0)</f>
        <v>6</v>
      </c>
    </row>
    <row r="87">
      <c r="D87" s="115"/>
      <c r="J87" s="118">
        <f>IFERROR(__xludf.DUMMYFUNCTION("""COMPUTED_VALUE"""),44732.0)</f>
        <v>44732</v>
      </c>
      <c r="K87" s="114">
        <f>IFERROR(__xludf.DUMMYFUNCTION("""COMPUTED_VALUE"""),20.0)</f>
        <v>20</v>
      </c>
      <c r="L87" s="114">
        <f>IFERROR(__xludf.DUMMYFUNCTION("""COMPUTED_VALUE"""),6.0)</f>
        <v>6</v>
      </c>
    </row>
    <row r="88">
      <c r="D88" s="115"/>
      <c r="J88" s="118">
        <f>IFERROR(__xludf.DUMMYFUNCTION("""COMPUTED_VALUE"""),44734.0)</f>
        <v>44734</v>
      </c>
      <c r="K88" s="114">
        <f>IFERROR(__xludf.DUMMYFUNCTION("""COMPUTED_VALUE"""),22.0)</f>
        <v>22</v>
      </c>
      <c r="L88" s="114">
        <f>IFERROR(__xludf.DUMMYFUNCTION("""COMPUTED_VALUE"""),6.0)</f>
        <v>6</v>
      </c>
    </row>
    <row r="89">
      <c r="D89" s="115"/>
      <c r="J89" s="118">
        <f>IFERROR(__xludf.DUMMYFUNCTION("""COMPUTED_VALUE"""),44737.0)</f>
        <v>44737</v>
      </c>
      <c r="K89" s="114">
        <f>IFERROR(__xludf.DUMMYFUNCTION("""COMPUTED_VALUE"""),25.0)</f>
        <v>25</v>
      </c>
      <c r="L89" s="114">
        <f>IFERROR(__xludf.DUMMYFUNCTION("""COMPUTED_VALUE"""),6.0)</f>
        <v>6</v>
      </c>
    </row>
    <row r="90">
      <c r="D90" s="115"/>
      <c r="J90" s="118">
        <f>IFERROR(__xludf.DUMMYFUNCTION("""COMPUTED_VALUE"""),44739.0)</f>
        <v>44739</v>
      </c>
      <c r="K90" s="114">
        <f>IFERROR(__xludf.DUMMYFUNCTION("""COMPUTED_VALUE"""),27.0)</f>
        <v>27</v>
      </c>
      <c r="L90" s="114">
        <f>IFERROR(__xludf.DUMMYFUNCTION("""COMPUTED_VALUE"""),6.0)</f>
        <v>6</v>
      </c>
    </row>
    <row r="91">
      <c r="D91" s="115"/>
      <c r="J91" s="118">
        <f>IFERROR(__xludf.DUMMYFUNCTION("""COMPUTED_VALUE"""),44740.0)</f>
        <v>44740</v>
      </c>
      <c r="K91" s="114">
        <f>IFERROR(__xludf.DUMMYFUNCTION("""COMPUTED_VALUE"""),28.0)</f>
        <v>28</v>
      </c>
      <c r="L91" s="114">
        <f>IFERROR(__xludf.DUMMYFUNCTION("""COMPUTED_VALUE"""),6.0)</f>
        <v>6</v>
      </c>
    </row>
    <row r="92">
      <c r="D92" s="115"/>
      <c r="J92" s="118">
        <f>IFERROR(__xludf.DUMMYFUNCTION("""COMPUTED_VALUE"""),44742.0)</f>
        <v>44742</v>
      </c>
      <c r="K92" s="114">
        <f>IFERROR(__xludf.DUMMYFUNCTION("""COMPUTED_VALUE"""),30.0)</f>
        <v>30</v>
      </c>
      <c r="L92" s="114">
        <f>IFERROR(__xludf.DUMMYFUNCTION("""COMPUTED_VALUE"""),6.0)</f>
        <v>6</v>
      </c>
    </row>
    <row r="93">
      <c r="D93" s="115"/>
      <c r="J93" s="118">
        <f>IFERROR(__xludf.DUMMYFUNCTION("""COMPUTED_VALUE"""),44743.0)</f>
        <v>44743</v>
      </c>
      <c r="K93" s="114">
        <f>IFERROR(__xludf.DUMMYFUNCTION("""COMPUTED_VALUE"""),1.0)</f>
        <v>1</v>
      </c>
      <c r="L93" s="114">
        <f>IFERROR(__xludf.DUMMYFUNCTION("""COMPUTED_VALUE"""),7.0)</f>
        <v>7</v>
      </c>
    </row>
    <row r="94">
      <c r="D94" s="115"/>
      <c r="J94" s="118">
        <f>IFERROR(__xludf.DUMMYFUNCTION("""COMPUTED_VALUE"""),44746.0)</f>
        <v>44746</v>
      </c>
      <c r="K94" s="114">
        <f>IFERROR(__xludf.DUMMYFUNCTION("""COMPUTED_VALUE"""),4.0)</f>
        <v>4</v>
      </c>
      <c r="L94" s="114">
        <f>IFERROR(__xludf.DUMMYFUNCTION("""COMPUTED_VALUE"""),7.0)</f>
        <v>7</v>
      </c>
    </row>
    <row r="95">
      <c r="D95" s="115"/>
      <c r="J95" s="118">
        <f>IFERROR(__xludf.DUMMYFUNCTION("""COMPUTED_VALUE"""),44747.0)</f>
        <v>44747</v>
      </c>
      <c r="K95" s="114">
        <f>IFERROR(__xludf.DUMMYFUNCTION("""COMPUTED_VALUE"""),5.0)</f>
        <v>5</v>
      </c>
      <c r="L95" s="114">
        <f>IFERROR(__xludf.DUMMYFUNCTION("""COMPUTED_VALUE"""),7.0)</f>
        <v>7</v>
      </c>
    </row>
    <row r="96">
      <c r="D96" s="115"/>
      <c r="J96" s="118">
        <f>IFERROR(__xludf.DUMMYFUNCTION("""COMPUTED_VALUE"""),44748.0)</f>
        <v>44748</v>
      </c>
      <c r="K96" s="114">
        <f>IFERROR(__xludf.DUMMYFUNCTION("""COMPUTED_VALUE"""),6.0)</f>
        <v>6</v>
      </c>
      <c r="L96" s="114">
        <f>IFERROR(__xludf.DUMMYFUNCTION("""COMPUTED_VALUE"""),7.0)</f>
        <v>7</v>
      </c>
    </row>
    <row r="97">
      <c r="D97" s="115"/>
      <c r="J97" s="118">
        <f>IFERROR(__xludf.DUMMYFUNCTION("""COMPUTED_VALUE"""),44750.0)</f>
        <v>44750</v>
      </c>
      <c r="K97" s="114">
        <f>IFERROR(__xludf.DUMMYFUNCTION("""COMPUTED_VALUE"""),8.0)</f>
        <v>8</v>
      </c>
      <c r="L97" s="114">
        <f>IFERROR(__xludf.DUMMYFUNCTION("""COMPUTED_VALUE"""),7.0)</f>
        <v>7</v>
      </c>
    </row>
    <row r="98">
      <c r="D98" s="115"/>
      <c r="J98" s="118">
        <f>IFERROR(__xludf.DUMMYFUNCTION("""COMPUTED_VALUE"""),44752.0)</f>
        <v>44752</v>
      </c>
      <c r="K98" s="114">
        <f>IFERROR(__xludf.DUMMYFUNCTION("""COMPUTED_VALUE"""),10.0)</f>
        <v>10</v>
      </c>
      <c r="L98" s="114">
        <f>IFERROR(__xludf.DUMMYFUNCTION("""COMPUTED_VALUE"""),7.0)</f>
        <v>7</v>
      </c>
    </row>
    <row r="99">
      <c r="D99" s="115"/>
      <c r="J99" s="118">
        <f>IFERROR(__xludf.DUMMYFUNCTION("""COMPUTED_VALUE"""),44753.0)</f>
        <v>44753</v>
      </c>
      <c r="K99" s="114">
        <f>IFERROR(__xludf.DUMMYFUNCTION("""COMPUTED_VALUE"""),11.0)</f>
        <v>11</v>
      </c>
      <c r="L99" s="114">
        <f>IFERROR(__xludf.DUMMYFUNCTION("""COMPUTED_VALUE"""),7.0)</f>
        <v>7</v>
      </c>
    </row>
    <row r="100">
      <c r="D100" s="115"/>
      <c r="J100" s="118">
        <f>IFERROR(__xludf.DUMMYFUNCTION("""COMPUTED_VALUE"""),44754.0)</f>
        <v>44754</v>
      </c>
      <c r="K100" s="114">
        <f>IFERROR(__xludf.DUMMYFUNCTION("""COMPUTED_VALUE"""),12.0)</f>
        <v>12</v>
      </c>
      <c r="L100" s="114">
        <f>IFERROR(__xludf.DUMMYFUNCTION("""COMPUTED_VALUE"""),7.0)</f>
        <v>7</v>
      </c>
    </row>
    <row r="101">
      <c r="D101" s="115"/>
      <c r="J101" s="118">
        <f>IFERROR(__xludf.DUMMYFUNCTION("""COMPUTED_VALUE"""),44755.0)</f>
        <v>44755</v>
      </c>
      <c r="K101" s="114">
        <f>IFERROR(__xludf.DUMMYFUNCTION("""COMPUTED_VALUE"""),13.0)</f>
        <v>13</v>
      </c>
      <c r="L101" s="114">
        <f>IFERROR(__xludf.DUMMYFUNCTION("""COMPUTED_VALUE"""),7.0)</f>
        <v>7</v>
      </c>
    </row>
    <row r="102">
      <c r="D102" s="115"/>
      <c r="J102" s="118">
        <f>IFERROR(__xludf.DUMMYFUNCTION("""COMPUTED_VALUE"""),44758.0)</f>
        <v>44758</v>
      </c>
      <c r="K102" s="114">
        <f>IFERROR(__xludf.DUMMYFUNCTION("""COMPUTED_VALUE"""),16.0)</f>
        <v>16</v>
      </c>
      <c r="L102" s="114">
        <f>IFERROR(__xludf.DUMMYFUNCTION("""COMPUTED_VALUE"""),7.0)</f>
        <v>7</v>
      </c>
    </row>
    <row r="103">
      <c r="D103" s="115"/>
      <c r="J103" s="118">
        <f>IFERROR(__xludf.DUMMYFUNCTION("""COMPUTED_VALUE"""),44760.0)</f>
        <v>44760</v>
      </c>
      <c r="K103" s="114">
        <f>IFERROR(__xludf.DUMMYFUNCTION("""COMPUTED_VALUE"""),18.0)</f>
        <v>18</v>
      </c>
      <c r="L103" s="114">
        <f>IFERROR(__xludf.DUMMYFUNCTION("""COMPUTED_VALUE"""),7.0)</f>
        <v>7</v>
      </c>
    </row>
    <row r="104">
      <c r="D104" s="115"/>
      <c r="J104" s="118">
        <f>IFERROR(__xludf.DUMMYFUNCTION("""COMPUTED_VALUE"""),44762.0)</f>
        <v>44762</v>
      </c>
      <c r="K104" s="114">
        <f>IFERROR(__xludf.DUMMYFUNCTION("""COMPUTED_VALUE"""),20.0)</f>
        <v>20</v>
      </c>
      <c r="L104" s="114">
        <f>IFERROR(__xludf.DUMMYFUNCTION("""COMPUTED_VALUE"""),7.0)</f>
        <v>7</v>
      </c>
    </row>
    <row r="105">
      <c r="D105" s="115"/>
      <c r="J105" s="118">
        <f>IFERROR(__xludf.DUMMYFUNCTION("""COMPUTED_VALUE"""),44767.0)</f>
        <v>44767</v>
      </c>
      <c r="K105" s="114">
        <f>IFERROR(__xludf.DUMMYFUNCTION("""COMPUTED_VALUE"""),25.0)</f>
        <v>25</v>
      </c>
      <c r="L105" s="114">
        <f>IFERROR(__xludf.DUMMYFUNCTION("""COMPUTED_VALUE"""),7.0)</f>
        <v>7</v>
      </c>
    </row>
    <row r="106">
      <c r="D106" s="115"/>
      <c r="J106" s="118">
        <f>IFERROR(__xludf.DUMMYFUNCTION("""COMPUTED_VALUE"""),44769.0)</f>
        <v>44769</v>
      </c>
      <c r="K106" s="114">
        <f>IFERROR(__xludf.DUMMYFUNCTION("""COMPUTED_VALUE"""),27.0)</f>
        <v>27</v>
      </c>
      <c r="L106" s="114">
        <f>IFERROR(__xludf.DUMMYFUNCTION("""COMPUTED_VALUE"""),7.0)</f>
        <v>7</v>
      </c>
    </row>
    <row r="107">
      <c r="D107" s="115"/>
      <c r="J107" s="118">
        <f>IFERROR(__xludf.DUMMYFUNCTION("""COMPUTED_VALUE"""),44770.0)</f>
        <v>44770</v>
      </c>
      <c r="K107" s="114">
        <f>IFERROR(__xludf.DUMMYFUNCTION("""COMPUTED_VALUE"""),28.0)</f>
        <v>28</v>
      </c>
      <c r="L107" s="114">
        <f>IFERROR(__xludf.DUMMYFUNCTION("""COMPUTED_VALUE"""),7.0)</f>
        <v>7</v>
      </c>
    </row>
    <row r="108">
      <c r="D108" s="115"/>
      <c r="J108" s="118">
        <f>IFERROR(__xludf.DUMMYFUNCTION("""COMPUTED_VALUE"""),44774.0)</f>
        <v>44774</v>
      </c>
      <c r="K108" s="114">
        <f>IFERROR(__xludf.DUMMYFUNCTION("""COMPUTED_VALUE"""),1.0)</f>
        <v>1</v>
      </c>
      <c r="L108" s="114">
        <f>IFERROR(__xludf.DUMMYFUNCTION("""COMPUTED_VALUE"""),8.0)</f>
        <v>8</v>
      </c>
    </row>
    <row r="109">
      <c r="D109" s="115"/>
      <c r="J109" s="118">
        <f>IFERROR(__xludf.DUMMYFUNCTION("""COMPUTED_VALUE"""),44776.0)</f>
        <v>44776</v>
      </c>
      <c r="K109" s="114">
        <f>IFERROR(__xludf.DUMMYFUNCTION("""COMPUTED_VALUE"""),3.0)</f>
        <v>3</v>
      </c>
      <c r="L109" s="114">
        <f>IFERROR(__xludf.DUMMYFUNCTION("""COMPUTED_VALUE"""),8.0)</f>
        <v>8</v>
      </c>
    </row>
    <row r="110">
      <c r="D110" s="115"/>
      <c r="J110" s="118">
        <f>IFERROR(__xludf.DUMMYFUNCTION("""COMPUTED_VALUE"""),44777.0)</f>
        <v>44777</v>
      </c>
      <c r="K110" s="114">
        <f>IFERROR(__xludf.DUMMYFUNCTION("""COMPUTED_VALUE"""),4.0)</f>
        <v>4</v>
      </c>
      <c r="L110" s="114">
        <f>IFERROR(__xludf.DUMMYFUNCTION("""COMPUTED_VALUE"""),8.0)</f>
        <v>8</v>
      </c>
    </row>
    <row r="111">
      <c r="D111" s="115"/>
      <c r="J111" s="118">
        <f>IFERROR(__xludf.DUMMYFUNCTION("""COMPUTED_VALUE"""),44778.0)</f>
        <v>44778</v>
      </c>
      <c r="K111" s="114">
        <f>IFERROR(__xludf.DUMMYFUNCTION("""COMPUTED_VALUE"""),5.0)</f>
        <v>5</v>
      </c>
      <c r="L111" s="114">
        <f>IFERROR(__xludf.DUMMYFUNCTION("""COMPUTED_VALUE"""),8.0)</f>
        <v>8</v>
      </c>
    </row>
    <row r="112">
      <c r="D112" s="115"/>
      <c r="J112" s="118">
        <f>IFERROR(__xludf.DUMMYFUNCTION("""COMPUTED_VALUE"""),44781.0)</f>
        <v>44781</v>
      </c>
      <c r="K112" s="114">
        <f>IFERROR(__xludf.DUMMYFUNCTION("""COMPUTED_VALUE"""),8.0)</f>
        <v>8</v>
      </c>
      <c r="L112" s="114">
        <f>IFERROR(__xludf.DUMMYFUNCTION("""COMPUTED_VALUE"""),8.0)</f>
        <v>8</v>
      </c>
    </row>
    <row r="113">
      <c r="D113" s="115"/>
      <c r="J113" s="118">
        <f>IFERROR(__xludf.DUMMYFUNCTION("""COMPUTED_VALUE"""),44783.0)</f>
        <v>44783</v>
      </c>
      <c r="K113" s="114">
        <f>IFERROR(__xludf.DUMMYFUNCTION("""COMPUTED_VALUE"""),10.0)</f>
        <v>10</v>
      </c>
      <c r="L113" s="114">
        <f>IFERROR(__xludf.DUMMYFUNCTION("""COMPUTED_VALUE"""),8.0)</f>
        <v>8</v>
      </c>
    </row>
    <row r="114">
      <c r="D114" s="115"/>
      <c r="J114" s="118">
        <f>IFERROR(__xludf.DUMMYFUNCTION("""COMPUTED_VALUE"""),44784.0)</f>
        <v>44784</v>
      </c>
      <c r="K114" s="114">
        <f>IFERROR(__xludf.DUMMYFUNCTION("""COMPUTED_VALUE"""),11.0)</f>
        <v>11</v>
      </c>
      <c r="L114" s="114">
        <f>IFERROR(__xludf.DUMMYFUNCTION("""COMPUTED_VALUE"""),8.0)</f>
        <v>8</v>
      </c>
    </row>
    <row r="115">
      <c r="D115" s="115"/>
      <c r="J115" s="118">
        <f>IFERROR(__xludf.DUMMYFUNCTION("""COMPUTED_VALUE"""),44785.0)</f>
        <v>44785</v>
      </c>
      <c r="K115" s="114">
        <f>IFERROR(__xludf.DUMMYFUNCTION("""COMPUTED_VALUE"""),12.0)</f>
        <v>12</v>
      </c>
      <c r="L115" s="114">
        <f>IFERROR(__xludf.DUMMYFUNCTION("""COMPUTED_VALUE"""),8.0)</f>
        <v>8</v>
      </c>
    </row>
    <row r="116">
      <c r="D116" s="115"/>
      <c r="J116" s="118">
        <f>IFERROR(__xludf.DUMMYFUNCTION("""COMPUTED_VALUE"""),44788.0)</f>
        <v>44788</v>
      </c>
      <c r="K116" s="114">
        <f>IFERROR(__xludf.DUMMYFUNCTION("""COMPUTED_VALUE"""),15.0)</f>
        <v>15</v>
      </c>
      <c r="L116" s="114">
        <f>IFERROR(__xludf.DUMMYFUNCTION("""COMPUTED_VALUE"""),8.0)</f>
        <v>8</v>
      </c>
    </row>
    <row r="117">
      <c r="D117" s="115"/>
      <c r="J117" s="118">
        <f>IFERROR(__xludf.DUMMYFUNCTION("""COMPUTED_VALUE"""),44789.0)</f>
        <v>44789</v>
      </c>
      <c r="K117" s="114">
        <f>IFERROR(__xludf.DUMMYFUNCTION("""COMPUTED_VALUE"""),16.0)</f>
        <v>16</v>
      </c>
      <c r="L117" s="114">
        <f>IFERROR(__xludf.DUMMYFUNCTION("""COMPUTED_VALUE"""),8.0)</f>
        <v>8</v>
      </c>
    </row>
    <row r="118">
      <c r="D118" s="115"/>
      <c r="J118" s="118">
        <f>IFERROR(__xludf.DUMMYFUNCTION("""COMPUTED_VALUE"""),44790.0)</f>
        <v>44790</v>
      </c>
      <c r="K118" s="114">
        <f>IFERROR(__xludf.DUMMYFUNCTION("""COMPUTED_VALUE"""),17.0)</f>
        <v>17</v>
      </c>
      <c r="L118" s="114">
        <f>IFERROR(__xludf.DUMMYFUNCTION("""COMPUTED_VALUE"""),8.0)</f>
        <v>8</v>
      </c>
    </row>
    <row r="119">
      <c r="D119" s="115"/>
      <c r="J119" s="118">
        <f>IFERROR(__xludf.DUMMYFUNCTION("""COMPUTED_VALUE"""),44791.0)</f>
        <v>44791</v>
      </c>
      <c r="K119" s="114">
        <f>IFERROR(__xludf.DUMMYFUNCTION("""COMPUTED_VALUE"""),18.0)</f>
        <v>18</v>
      </c>
      <c r="L119" s="114">
        <f>IFERROR(__xludf.DUMMYFUNCTION("""COMPUTED_VALUE"""),8.0)</f>
        <v>8</v>
      </c>
    </row>
    <row r="120">
      <c r="D120" s="115"/>
      <c r="J120" s="118">
        <f>IFERROR(__xludf.DUMMYFUNCTION("""COMPUTED_VALUE"""),44792.0)</f>
        <v>44792</v>
      </c>
      <c r="K120" s="114">
        <f>IFERROR(__xludf.DUMMYFUNCTION("""COMPUTED_VALUE"""),19.0)</f>
        <v>19</v>
      </c>
      <c r="L120" s="114">
        <f>IFERROR(__xludf.DUMMYFUNCTION("""COMPUTED_VALUE"""),8.0)</f>
        <v>8</v>
      </c>
    </row>
    <row r="121">
      <c r="D121" s="115"/>
      <c r="J121" s="118">
        <f>IFERROR(__xludf.DUMMYFUNCTION("""COMPUTED_VALUE"""),44794.0)</f>
        <v>44794</v>
      </c>
      <c r="K121" s="114">
        <f>IFERROR(__xludf.DUMMYFUNCTION("""COMPUTED_VALUE"""),21.0)</f>
        <v>21</v>
      </c>
      <c r="L121" s="114">
        <f>IFERROR(__xludf.DUMMYFUNCTION("""COMPUTED_VALUE"""),8.0)</f>
        <v>8</v>
      </c>
    </row>
    <row r="122">
      <c r="D122" s="115"/>
      <c r="J122" s="118">
        <f>IFERROR(__xludf.DUMMYFUNCTION("""COMPUTED_VALUE"""),44795.0)</f>
        <v>44795</v>
      </c>
      <c r="K122" s="114">
        <f>IFERROR(__xludf.DUMMYFUNCTION("""COMPUTED_VALUE"""),22.0)</f>
        <v>22</v>
      </c>
      <c r="L122" s="114">
        <f>IFERROR(__xludf.DUMMYFUNCTION("""COMPUTED_VALUE"""),8.0)</f>
        <v>8</v>
      </c>
    </row>
    <row r="123">
      <c r="D123" s="115"/>
      <c r="J123" s="118">
        <f>IFERROR(__xludf.DUMMYFUNCTION("""COMPUTED_VALUE"""),44797.0)</f>
        <v>44797</v>
      </c>
      <c r="K123" s="114">
        <f>IFERROR(__xludf.DUMMYFUNCTION("""COMPUTED_VALUE"""),24.0)</f>
        <v>24</v>
      </c>
      <c r="L123" s="114">
        <f>IFERROR(__xludf.DUMMYFUNCTION("""COMPUTED_VALUE"""),8.0)</f>
        <v>8</v>
      </c>
    </row>
    <row r="124">
      <c r="D124" s="115"/>
      <c r="J124" s="118">
        <f>IFERROR(__xludf.DUMMYFUNCTION("""COMPUTED_VALUE"""),44802.0)</f>
        <v>44802</v>
      </c>
      <c r="K124" s="114">
        <f>IFERROR(__xludf.DUMMYFUNCTION("""COMPUTED_VALUE"""),29.0)</f>
        <v>29</v>
      </c>
      <c r="L124" s="114">
        <f>IFERROR(__xludf.DUMMYFUNCTION("""COMPUTED_VALUE"""),8.0)</f>
        <v>8</v>
      </c>
    </row>
    <row r="125">
      <c r="D125" s="115"/>
      <c r="J125" s="118">
        <f>IFERROR(__xludf.DUMMYFUNCTION("""COMPUTED_VALUE"""),44805.0)</f>
        <v>44805</v>
      </c>
      <c r="K125" s="114">
        <f>IFERROR(__xludf.DUMMYFUNCTION("""COMPUTED_VALUE"""),1.0)</f>
        <v>1</v>
      </c>
      <c r="L125" s="114">
        <f>IFERROR(__xludf.DUMMYFUNCTION("""COMPUTED_VALUE"""),9.0)</f>
        <v>9</v>
      </c>
    </row>
    <row r="126">
      <c r="D126" s="115"/>
      <c r="J126" s="118">
        <f>IFERROR(__xludf.DUMMYFUNCTION("""COMPUTED_VALUE"""),44807.0)</f>
        <v>44807</v>
      </c>
      <c r="K126" s="114">
        <f>IFERROR(__xludf.DUMMYFUNCTION("""COMPUTED_VALUE"""),3.0)</f>
        <v>3</v>
      </c>
      <c r="L126" s="114">
        <f>IFERROR(__xludf.DUMMYFUNCTION("""COMPUTED_VALUE"""),9.0)</f>
        <v>9</v>
      </c>
    </row>
    <row r="127">
      <c r="D127" s="115"/>
      <c r="J127" s="118">
        <f>IFERROR(__xludf.DUMMYFUNCTION("""COMPUTED_VALUE"""),44809.0)</f>
        <v>44809</v>
      </c>
      <c r="K127" s="114">
        <f>IFERROR(__xludf.DUMMYFUNCTION("""COMPUTED_VALUE"""),5.0)</f>
        <v>5</v>
      </c>
      <c r="L127" s="114">
        <f>IFERROR(__xludf.DUMMYFUNCTION("""COMPUTED_VALUE"""),9.0)</f>
        <v>9</v>
      </c>
    </row>
    <row r="128">
      <c r="D128" s="115"/>
      <c r="J128" s="118">
        <f>IFERROR(__xludf.DUMMYFUNCTION("""COMPUTED_VALUE"""),44810.0)</f>
        <v>44810</v>
      </c>
      <c r="K128" s="114">
        <f>IFERROR(__xludf.DUMMYFUNCTION("""COMPUTED_VALUE"""),6.0)</f>
        <v>6</v>
      </c>
      <c r="L128" s="114">
        <f>IFERROR(__xludf.DUMMYFUNCTION("""COMPUTED_VALUE"""),9.0)</f>
        <v>9</v>
      </c>
    </row>
    <row r="129">
      <c r="D129" s="115"/>
      <c r="J129" s="118">
        <f>IFERROR(__xludf.DUMMYFUNCTION("""COMPUTED_VALUE"""),44812.0)</f>
        <v>44812</v>
      </c>
      <c r="K129" s="114">
        <f>IFERROR(__xludf.DUMMYFUNCTION("""COMPUTED_VALUE"""),8.0)</f>
        <v>8</v>
      </c>
      <c r="L129" s="114">
        <f>IFERROR(__xludf.DUMMYFUNCTION("""COMPUTED_VALUE"""),9.0)</f>
        <v>9</v>
      </c>
    </row>
    <row r="130">
      <c r="D130" s="115"/>
      <c r="J130" s="118">
        <f>IFERROR(__xludf.DUMMYFUNCTION("""COMPUTED_VALUE"""),44813.0)</f>
        <v>44813</v>
      </c>
      <c r="K130" s="114">
        <f>IFERROR(__xludf.DUMMYFUNCTION("""COMPUTED_VALUE"""),9.0)</f>
        <v>9</v>
      </c>
      <c r="L130" s="114">
        <f>IFERROR(__xludf.DUMMYFUNCTION("""COMPUTED_VALUE"""),9.0)</f>
        <v>9</v>
      </c>
    </row>
    <row r="131">
      <c r="D131" s="115"/>
      <c r="J131" s="118">
        <f>IFERROR(__xludf.DUMMYFUNCTION("""COMPUTED_VALUE"""),44816.0)</f>
        <v>44816</v>
      </c>
      <c r="K131" s="114">
        <f>IFERROR(__xludf.DUMMYFUNCTION("""COMPUTED_VALUE"""),12.0)</f>
        <v>12</v>
      </c>
      <c r="L131" s="114">
        <f>IFERROR(__xludf.DUMMYFUNCTION("""COMPUTED_VALUE"""),9.0)</f>
        <v>9</v>
      </c>
    </row>
    <row r="132">
      <c r="D132" s="115"/>
      <c r="J132" s="118">
        <f>IFERROR(__xludf.DUMMYFUNCTION("""COMPUTED_VALUE"""),44818.0)</f>
        <v>44818</v>
      </c>
      <c r="K132" s="114">
        <f>IFERROR(__xludf.DUMMYFUNCTION("""COMPUTED_VALUE"""),14.0)</f>
        <v>14</v>
      </c>
      <c r="L132" s="114">
        <f>IFERROR(__xludf.DUMMYFUNCTION("""COMPUTED_VALUE"""),9.0)</f>
        <v>9</v>
      </c>
    </row>
    <row r="133">
      <c r="D133" s="115"/>
      <c r="J133" s="118">
        <f>IFERROR(__xludf.DUMMYFUNCTION("""COMPUTED_VALUE"""),44819.0)</f>
        <v>44819</v>
      </c>
      <c r="K133" s="114">
        <f>IFERROR(__xludf.DUMMYFUNCTION("""COMPUTED_VALUE"""),15.0)</f>
        <v>15</v>
      </c>
      <c r="L133" s="114">
        <f>IFERROR(__xludf.DUMMYFUNCTION("""COMPUTED_VALUE"""),9.0)</f>
        <v>9</v>
      </c>
    </row>
    <row r="134">
      <c r="D134" s="115"/>
      <c r="J134" s="118">
        <f>IFERROR(__xludf.DUMMYFUNCTION("""COMPUTED_VALUE"""),44820.0)</f>
        <v>44820</v>
      </c>
      <c r="K134" s="114">
        <f>IFERROR(__xludf.DUMMYFUNCTION("""COMPUTED_VALUE"""),16.0)</f>
        <v>16</v>
      </c>
      <c r="L134" s="114">
        <f>IFERROR(__xludf.DUMMYFUNCTION("""COMPUTED_VALUE"""),9.0)</f>
        <v>9</v>
      </c>
    </row>
    <row r="135">
      <c r="D135" s="115"/>
      <c r="J135" s="118">
        <f>IFERROR(__xludf.DUMMYFUNCTION("""COMPUTED_VALUE"""),44823.0)</f>
        <v>44823</v>
      </c>
      <c r="K135" s="114">
        <f>IFERROR(__xludf.DUMMYFUNCTION("""COMPUTED_VALUE"""),19.0)</f>
        <v>19</v>
      </c>
      <c r="L135" s="114">
        <f>IFERROR(__xludf.DUMMYFUNCTION("""COMPUTED_VALUE"""),9.0)</f>
        <v>9</v>
      </c>
    </row>
    <row r="136">
      <c r="D136" s="115"/>
      <c r="J136" s="118">
        <f>IFERROR(__xludf.DUMMYFUNCTION("""COMPUTED_VALUE"""),44824.0)</f>
        <v>44824</v>
      </c>
      <c r="K136" s="114">
        <f>IFERROR(__xludf.DUMMYFUNCTION("""COMPUTED_VALUE"""),20.0)</f>
        <v>20</v>
      </c>
      <c r="L136" s="114">
        <f>IFERROR(__xludf.DUMMYFUNCTION("""COMPUTED_VALUE"""),9.0)</f>
        <v>9</v>
      </c>
    </row>
    <row r="137">
      <c r="D137" s="115"/>
      <c r="J137" s="118">
        <f>IFERROR(__xludf.DUMMYFUNCTION("""COMPUTED_VALUE"""),44825.0)</f>
        <v>44825</v>
      </c>
      <c r="K137" s="114">
        <f>IFERROR(__xludf.DUMMYFUNCTION("""COMPUTED_VALUE"""),21.0)</f>
        <v>21</v>
      </c>
      <c r="L137" s="114">
        <f>IFERROR(__xludf.DUMMYFUNCTION("""COMPUTED_VALUE"""),9.0)</f>
        <v>9</v>
      </c>
    </row>
    <row r="138">
      <c r="D138" s="115"/>
      <c r="J138" s="118">
        <f>IFERROR(__xludf.DUMMYFUNCTION("""COMPUTED_VALUE"""),44830.0)</f>
        <v>44830</v>
      </c>
      <c r="K138" s="114">
        <f>IFERROR(__xludf.DUMMYFUNCTION("""COMPUTED_VALUE"""),26.0)</f>
        <v>26</v>
      </c>
      <c r="L138" s="114">
        <f>IFERROR(__xludf.DUMMYFUNCTION("""COMPUTED_VALUE"""),9.0)</f>
        <v>9</v>
      </c>
    </row>
    <row r="139">
      <c r="D139" s="115"/>
      <c r="J139" s="118">
        <f>IFERROR(__xludf.DUMMYFUNCTION("""COMPUTED_VALUE"""),44831.0)</f>
        <v>44831</v>
      </c>
      <c r="K139" s="114">
        <f>IFERROR(__xludf.DUMMYFUNCTION("""COMPUTED_VALUE"""),27.0)</f>
        <v>27</v>
      </c>
      <c r="L139" s="114">
        <f>IFERROR(__xludf.DUMMYFUNCTION("""COMPUTED_VALUE"""),9.0)</f>
        <v>9</v>
      </c>
    </row>
    <row r="140">
      <c r="D140" s="115"/>
      <c r="J140" s="118">
        <f>IFERROR(__xludf.DUMMYFUNCTION("""COMPUTED_VALUE"""),44835.0)</f>
        <v>44835</v>
      </c>
      <c r="K140" s="114">
        <f>IFERROR(__xludf.DUMMYFUNCTION("""COMPUTED_VALUE"""),1.0)</f>
        <v>1</v>
      </c>
      <c r="L140" s="114">
        <f>IFERROR(__xludf.DUMMYFUNCTION("""COMPUTED_VALUE"""),10.0)</f>
        <v>10</v>
      </c>
    </row>
    <row r="141">
      <c r="D141" s="115"/>
      <c r="J141" s="118">
        <f>IFERROR(__xludf.DUMMYFUNCTION("""COMPUTED_VALUE"""),44836.0)</f>
        <v>44836</v>
      </c>
      <c r="K141" s="114">
        <f>IFERROR(__xludf.DUMMYFUNCTION("""COMPUTED_VALUE"""),2.0)</f>
        <v>2</v>
      </c>
      <c r="L141" s="114">
        <f>IFERROR(__xludf.DUMMYFUNCTION("""COMPUTED_VALUE"""),10.0)</f>
        <v>10</v>
      </c>
    </row>
    <row r="142">
      <c r="D142" s="115"/>
      <c r="J142" s="118">
        <f>IFERROR(__xludf.DUMMYFUNCTION("""COMPUTED_VALUE"""),44837.0)</f>
        <v>44837</v>
      </c>
      <c r="K142" s="114">
        <f>IFERROR(__xludf.DUMMYFUNCTION("""COMPUTED_VALUE"""),3.0)</f>
        <v>3</v>
      </c>
      <c r="L142" s="114">
        <f>IFERROR(__xludf.DUMMYFUNCTION("""COMPUTED_VALUE"""),10.0)</f>
        <v>10</v>
      </c>
    </row>
    <row r="143">
      <c r="D143" s="115"/>
      <c r="J143" s="118">
        <f>IFERROR(__xludf.DUMMYFUNCTION("""COMPUTED_VALUE"""),44838.0)</f>
        <v>44838</v>
      </c>
      <c r="K143" s="114">
        <f>IFERROR(__xludf.DUMMYFUNCTION("""COMPUTED_VALUE"""),4.0)</f>
        <v>4</v>
      </c>
      <c r="L143" s="114">
        <f>IFERROR(__xludf.DUMMYFUNCTION("""COMPUTED_VALUE"""),10.0)</f>
        <v>10</v>
      </c>
    </row>
    <row r="144">
      <c r="D144" s="115"/>
      <c r="J144" s="118">
        <f>IFERROR(__xludf.DUMMYFUNCTION("""COMPUTED_VALUE"""),44839.0)</f>
        <v>44839</v>
      </c>
      <c r="K144" s="114">
        <f>IFERROR(__xludf.DUMMYFUNCTION("""COMPUTED_VALUE"""),5.0)</f>
        <v>5</v>
      </c>
      <c r="L144" s="114">
        <f>IFERROR(__xludf.DUMMYFUNCTION("""COMPUTED_VALUE"""),10.0)</f>
        <v>10</v>
      </c>
    </row>
    <row r="145">
      <c r="D145" s="115"/>
      <c r="J145" s="118">
        <f>IFERROR(__xludf.DUMMYFUNCTION("""COMPUTED_VALUE"""),44841.0)</f>
        <v>44841</v>
      </c>
      <c r="K145" s="114">
        <f>IFERROR(__xludf.DUMMYFUNCTION("""COMPUTED_VALUE"""),7.0)</f>
        <v>7</v>
      </c>
      <c r="L145" s="114">
        <f>IFERROR(__xludf.DUMMYFUNCTION("""COMPUTED_VALUE"""),10.0)</f>
        <v>10</v>
      </c>
    </row>
    <row r="146">
      <c r="D146" s="115"/>
      <c r="J146" s="118">
        <f>IFERROR(__xludf.DUMMYFUNCTION("""COMPUTED_VALUE"""),44844.0)</f>
        <v>44844</v>
      </c>
      <c r="K146" s="114">
        <f>IFERROR(__xludf.DUMMYFUNCTION("""COMPUTED_VALUE"""),10.0)</f>
        <v>10</v>
      </c>
      <c r="L146" s="114">
        <f>IFERROR(__xludf.DUMMYFUNCTION("""COMPUTED_VALUE"""),10.0)</f>
        <v>10</v>
      </c>
    </row>
    <row r="147">
      <c r="D147" s="115"/>
      <c r="J147" s="118">
        <f>IFERROR(__xludf.DUMMYFUNCTION("""COMPUTED_VALUE"""),44845.0)</f>
        <v>44845</v>
      </c>
      <c r="K147" s="114">
        <f>IFERROR(__xludf.DUMMYFUNCTION("""COMPUTED_VALUE"""),11.0)</f>
        <v>11</v>
      </c>
      <c r="L147" s="114">
        <f>IFERROR(__xludf.DUMMYFUNCTION("""COMPUTED_VALUE"""),10.0)</f>
        <v>10</v>
      </c>
    </row>
    <row r="148">
      <c r="D148" s="115"/>
      <c r="J148" s="118">
        <f>IFERROR(__xludf.DUMMYFUNCTION("""COMPUTED_VALUE"""),44847.0)</f>
        <v>44847</v>
      </c>
      <c r="K148" s="114">
        <f>IFERROR(__xludf.DUMMYFUNCTION("""COMPUTED_VALUE"""),13.0)</f>
        <v>13</v>
      </c>
      <c r="L148" s="114">
        <f>IFERROR(__xludf.DUMMYFUNCTION("""COMPUTED_VALUE"""),10.0)</f>
        <v>10</v>
      </c>
    </row>
    <row r="149">
      <c r="D149" s="115"/>
      <c r="J149" s="118">
        <f>IFERROR(__xludf.DUMMYFUNCTION("""COMPUTED_VALUE"""),44851.0)</f>
        <v>44851</v>
      </c>
      <c r="K149" s="114">
        <f>IFERROR(__xludf.DUMMYFUNCTION("""COMPUTED_VALUE"""),17.0)</f>
        <v>17</v>
      </c>
      <c r="L149" s="114">
        <f>IFERROR(__xludf.DUMMYFUNCTION("""COMPUTED_VALUE"""),10.0)</f>
        <v>10</v>
      </c>
    </row>
    <row r="150">
      <c r="D150" s="115"/>
      <c r="J150" s="118">
        <f>IFERROR(__xludf.DUMMYFUNCTION("""COMPUTED_VALUE"""),44852.0)</f>
        <v>44852</v>
      </c>
      <c r="K150" s="114">
        <f>IFERROR(__xludf.DUMMYFUNCTION("""COMPUTED_VALUE"""),18.0)</f>
        <v>18</v>
      </c>
      <c r="L150" s="114">
        <f>IFERROR(__xludf.DUMMYFUNCTION("""COMPUTED_VALUE"""),10.0)</f>
        <v>10</v>
      </c>
    </row>
    <row r="151">
      <c r="D151" s="115"/>
      <c r="J151" s="118">
        <f>IFERROR(__xludf.DUMMYFUNCTION("""COMPUTED_VALUE"""),44853.0)</f>
        <v>44853</v>
      </c>
      <c r="K151" s="114">
        <f>IFERROR(__xludf.DUMMYFUNCTION("""COMPUTED_VALUE"""),19.0)</f>
        <v>19</v>
      </c>
      <c r="L151" s="114">
        <f>IFERROR(__xludf.DUMMYFUNCTION("""COMPUTED_VALUE"""),10.0)</f>
        <v>10</v>
      </c>
    </row>
    <row r="152">
      <c r="D152" s="115"/>
      <c r="J152" s="118">
        <f>IFERROR(__xludf.DUMMYFUNCTION("""COMPUTED_VALUE"""),44854.0)</f>
        <v>44854</v>
      </c>
      <c r="K152" s="114">
        <f>IFERROR(__xludf.DUMMYFUNCTION("""COMPUTED_VALUE"""),20.0)</f>
        <v>20</v>
      </c>
      <c r="L152" s="114">
        <f>IFERROR(__xludf.DUMMYFUNCTION("""COMPUTED_VALUE"""),10.0)</f>
        <v>10</v>
      </c>
    </row>
    <row r="153">
      <c r="D153" s="115"/>
      <c r="J153" s="118">
        <f>IFERROR(__xludf.DUMMYFUNCTION("""COMPUTED_VALUE"""),44858.0)</f>
        <v>44858</v>
      </c>
      <c r="K153" s="114">
        <f>IFERROR(__xludf.DUMMYFUNCTION("""COMPUTED_VALUE"""),24.0)</f>
        <v>24</v>
      </c>
      <c r="L153" s="114">
        <f>IFERROR(__xludf.DUMMYFUNCTION("""COMPUTED_VALUE"""),10.0)</f>
        <v>10</v>
      </c>
    </row>
    <row r="154">
      <c r="D154" s="115"/>
      <c r="J154" s="118">
        <f>IFERROR(__xludf.DUMMYFUNCTION("""COMPUTED_VALUE"""),44859.0)</f>
        <v>44859</v>
      </c>
      <c r="K154" s="114">
        <f>IFERROR(__xludf.DUMMYFUNCTION("""COMPUTED_VALUE"""),25.0)</f>
        <v>25</v>
      </c>
      <c r="L154" s="114">
        <f>IFERROR(__xludf.DUMMYFUNCTION("""COMPUTED_VALUE"""),10.0)</f>
        <v>10</v>
      </c>
    </row>
    <row r="155">
      <c r="D155" s="115"/>
      <c r="J155" s="118">
        <f>IFERROR(__xludf.DUMMYFUNCTION("""COMPUTED_VALUE"""),44862.0)</f>
        <v>44862</v>
      </c>
      <c r="K155" s="114">
        <f>IFERROR(__xludf.DUMMYFUNCTION("""COMPUTED_VALUE"""),28.0)</f>
        <v>28</v>
      </c>
      <c r="L155" s="114">
        <f>IFERROR(__xludf.DUMMYFUNCTION("""COMPUTED_VALUE"""),10.0)</f>
        <v>10</v>
      </c>
    </row>
    <row r="156">
      <c r="D156" s="115"/>
      <c r="J156" s="118">
        <f>IFERROR(__xludf.DUMMYFUNCTION("""COMPUTED_VALUE"""),44866.0)</f>
        <v>44866</v>
      </c>
      <c r="K156" s="114">
        <f>IFERROR(__xludf.DUMMYFUNCTION("""COMPUTED_VALUE"""),1.0)</f>
        <v>1</v>
      </c>
      <c r="L156" s="114">
        <f>IFERROR(__xludf.DUMMYFUNCTION("""COMPUTED_VALUE"""),11.0)</f>
        <v>11</v>
      </c>
    </row>
    <row r="157">
      <c r="D157" s="115"/>
      <c r="J157" s="118">
        <f>IFERROR(__xludf.DUMMYFUNCTION("""COMPUTED_VALUE"""),44868.0)</f>
        <v>44868</v>
      </c>
      <c r="K157" s="114">
        <f>IFERROR(__xludf.DUMMYFUNCTION("""COMPUTED_VALUE"""),3.0)</f>
        <v>3</v>
      </c>
      <c r="L157" s="114">
        <f>IFERROR(__xludf.DUMMYFUNCTION("""COMPUTED_VALUE"""),11.0)</f>
        <v>11</v>
      </c>
    </row>
    <row r="158">
      <c r="D158" s="115"/>
      <c r="J158" s="118">
        <f>IFERROR(__xludf.DUMMYFUNCTION("""COMPUTED_VALUE"""),44869.0)</f>
        <v>44869</v>
      </c>
      <c r="K158" s="114">
        <f>IFERROR(__xludf.DUMMYFUNCTION("""COMPUTED_VALUE"""),4.0)</f>
        <v>4</v>
      </c>
      <c r="L158" s="114">
        <f>IFERROR(__xludf.DUMMYFUNCTION("""COMPUTED_VALUE"""),11.0)</f>
        <v>11</v>
      </c>
    </row>
    <row r="159">
      <c r="D159" s="115"/>
      <c r="J159" s="118">
        <f>IFERROR(__xludf.DUMMYFUNCTION("""COMPUTED_VALUE"""),44872.0)</f>
        <v>44872</v>
      </c>
      <c r="K159" s="114">
        <f>IFERROR(__xludf.DUMMYFUNCTION("""COMPUTED_VALUE"""),7.0)</f>
        <v>7</v>
      </c>
      <c r="L159" s="114">
        <f>IFERROR(__xludf.DUMMYFUNCTION("""COMPUTED_VALUE"""),11.0)</f>
        <v>11</v>
      </c>
    </row>
    <row r="160">
      <c r="D160" s="115"/>
      <c r="J160" s="118">
        <f>IFERROR(__xludf.DUMMYFUNCTION("""COMPUTED_VALUE"""),44873.0)</f>
        <v>44873</v>
      </c>
      <c r="K160" s="114">
        <f>IFERROR(__xludf.DUMMYFUNCTION("""COMPUTED_VALUE"""),8.0)</f>
        <v>8</v>
      </c>
      <c r="L160" s="114">
        <f>IFERROR(__xludf.DUMMYFUNCTION("""COMPUTED_VALUE"""),11.0)</f>
        <v>11</v>
      </c>
    </row>
    <row r="161">
      <c r="D161" s="115"/>
      <c r="J161" s="118">
        <f>IFERROR(__xludf.DUMMYFUNCTION("""COMPUTED_VALUE"""),44874.0)</f>
        <v>44874</v>
      </c>
      <c r="K161" s="114">
        <f>IFERROR(__xludf.DUMMYFUNCTION("""COMPUTED_VALUE"""),9.0)</f>
        <v>9</v>
      </c>
      <c r="L161" s="114">
        <f>IFERROR(__xludf.DUMMYFUNCTION("""COMPUTED_VALUE"""),11.0)</f>
        <v>11</v>
      </c>
    </row>
    <row r="162">
      <c r="D162" s="115"/>
      <c r="J162" s="118">
        <f>IFERROR(__xludf.DUMMYFUNCTION("""COMPUTED_VALUE"""),44875.0)</f>
        <v>44875</v>
      </c>
      <c r="K162" s="114">
        <f>IFERROR(__xludf.DUMMYFUNCTION("""COMPUTED_VALUE"""),10.0)</f>
        <v>10</v>
      </c>
      <c r="L162" s="114">
        <f>IFERROR(__xludf.DUMMYFUNCTION("""COMPUTED_VALUE"""),11.0)</f>
        <v>11</v>
      </c>
    </row>
    <row r="163">
      <c r="D163" s="115"/>
      <c r="J163" s="118">
        <f>IFERROR(__xludf.DUMMYFUNCTION("""COMPUTED_VALUE"""),44879.0)</f>
        <v>44879</v>
      </c>
      <c r="K163" s="114">
        <f>IFERROR(__xludf.DUMMYFUNCTION("""COMPUTED_VALUE"""),14.0)</f>
        <v>14</v>
      </c>
      <c r="L163" s="114">
        <f>IFERROR(__xludf.DUMMYFUNCTION("""COMPUTED_VALUE"""),11.0)</f>
        <v>11</v>
      </c>
    </row>
    <row r="164">
      <c r="D164" s="115"/>
      <c r="J164" s="118">
        <f>IFERROR(__xludf.DUMMYFUNCTION("""COMPUTED_VALUE"""),44881.0)</f>
        <v>44881</v>
      </c>
      <c r="K164" s="114">
        <f>IFERROR(__xludf.DUMMYFUNCTION("""COMPUTED_VALUE"""),16.0)</f>
        <v>16</v>
      </c>
      <c r="L164" s="114">
        <f>IFERROR(__xludf.DUMMYFUNCTION("""COMPUTED_VALUE"""),11.0)</f>
        <v>11</v>
      </c>
    </row>
    <row r="165">
      <c r="D165" s="115"/>
      <c r="J165" s="118">
        <f>IFERROR(__xludf.DUMMYFUNCTION("""COMPUTED_VALUE"""),44890.0)</f>
        <v>44890</v>
      </c>
      <c r="K165" s="114">
        <f>IFERROR(__xludf.DUMMYFUNCTION("""COMPUTED_VALUE"""),25.0)</f>
        <v>25</v>
      </c>
      <c r="L165" s="114">
        <f>IFERROR(__xludf.DUMMYFUNCTION("""COMPUTED_VALUE"""),11.0)</f>
        <v>11</v>
      </c>
    </row>
    <row r="166">
      <c r="D166" s="115"/>
      <c r="J166" s="118">
        <f>IFERROR(__xludf.DUMMYFUNCTION("""COMPUTED_VALUE"""),44900.0)</f>
        <v>44900</v>
      </c>
      <c r="K166" s="114">
        <f>IFERROR(__xludf.DUMMYFUNCTION("""COMPUTED_VALUE"""),5.0)</f>
        <v>5</v>
      </c>
      <c r="L166" s="114">
        <f>IFERROR(__xludf.DUMMYFUNCTION("""COMPUTED_VALUE"""),12.0)</f>
        <v>12</v>
      </c>
    </row>
    <row r="167">
      <c r="D167" s="115"/>
      <c r="J167" s="118">
        <f>IFERROR(__xludf.DUMMYFUNCTION("""COMPUTED_VALUE"""),44911.0)</f>
        <v>44911</v>
      </c>
      <c r="K167" s="114">
        <f>IFERROR(__xludf.DUMMYFUNCTION("""COMPUTED_VALUE"""),16.0)</f>
        <v>16</v>
      </c>
      <c r="L167" s="114">
        <f>IFERROR(__xludf.DUMMYFUNCTION("""COMPUTED_VALUE"""),12.0)</f>
        <v>12</v>
      </c>
    </row>
    <row r="168">
      <c r="D168" s="115"/>
      <c r="J168" s="118"/>
      <c r="K168" s="114"/>
      <c r="L168" s="114"/>
    </row>
    <row r="169">
      <c r="D169" s="115"/>
      <c r="G169" s="122"/>
    </row>
    <row r="170">
      <c r="D170" s="115"/>
      <c r="G170" s="122"/>
    </row>
    <row r="171">
      <c r="D171" s="115"/>
      <c r="G171" s="122"/>
    </row>
    <row r="172">
      <c r="D172" s="115"/>
      <c r="G172" s="122"/>
    </row>
    <row r="173">
      <c r="D173" s="115"/>
      <c r="G173" s="122"/>
    </row>
    <row r="174">
      <c r="D174" s="115"/>
      <c r="G174" s="122"/>
    </row>
    <row r="175">
      <c r="D175" s="115"/>
      <c r="G175" s="122"/>
    </row>
    <row r="176">
      <c r="G176" s="122"/>
    </row>
    <row r="177">
      <c r="G177" s="122"/>
    </row>
    <row r="178">
      <c r="G178" s="122"/>
    </row>
    <row r="179">
      <c r="G179" s="122"/>
    </row>
    <row r="180">
      <c r="G180" s="122"/>
    </row>
    <row r="181">
      <c r="G181" s="122"/>
    </row>
    <row r="182">
      <c r="G182" s="122"/>
    </row>
    <row r="183">
      <c r="G183" s="122"/>
    </row>
    <row r="184">
      <c r="G184" s="122"/>
    </row>
    <row r="185">
      <c r="G185" s="122"/>
    </row>
    <row r="186">
      <c r="G186" s="122"/>
    </row>
    <row r="187">
      <c r="G187" s="122"/>
    </row>
    <row r="188">
      <c r="G188" s="122"/>
    </row>
    <row r="189">
      <c r="G189" s="122"/>
    </row>
    <row r="190">
      <c r="G190" s="122"/>
    </row>
    <row r="191">
      <c r="G191" s="122"/>
    </row>
    <row r="192">
      <c r="G192" s="122"/>
    </row>
    <row r="193">
      <c r="G193" s="122"/>
    </row>
    <row r="194">
      <c r="G194" s="122"/>
    </row>
    <row r="195">
      <c r="G195" s="122"/>
    </row>
    <row r="196">
      <c r="G196" s="122"/>
    </row>
    <row r="197">
      <c r="G197" s="122"/>
    </row>
    <row r="198">
      <c r="G198" s="122"/>
    </row>
    <row r="199">
      <c r="G199" s="122"/>
    </row>
    <row r="200">
      <c r="G200" s="122"/>
    </row>
    <row r="201">
      <c r="G201" s="122"/>
    </row>
    <row r="202">
      <c r="G202" s="122"/>
    </row>
    <row r="203">
      <c r="G203" s="122"/>
    </row>
    <row r="204">
      <c r="G204" s="122"/>
    </row>
    <row r="205">
      <c r="G205" s="122"/>
    </row>
    <row r="206">
      <c r="G206" s="122"/>
    </row>
    <row r="207">
      <c r="G207" s="122"/>
    </row>
    <row r="208">
      <c r="G208" s="122"/>
    </row>
    <row r="209">
      <c r="G209" s="122"/>
    </row>
    <row r="210">
      <c r="G210" s="122"/>
    </row>
    <row r="211">
      <c r="G211" s="122"/>
    </row>
    <row r="212">
      <c r="G212" s="122"/>
    </row>
    <row r="213">
      <c r="G213" s="122"/>
    </row>
    <row r="214">
      <c r="G214" s="122"/>
    </row>
    <row r="215">
      <c r="G215" s="122"/>
    </row>
    <row r="216">
      <c r="G216" s="122"/>
    </row>
    <row r="217">
      <c r="G217" s="122"/>
    </row>
    <row r="218">
      <c r="G218" s="122"/>
    </row>
    <row r="219">
      <c r="G219" s="122"/>
    </row>
    <row r="220">
      <c r="G220" s="122"/>
    </row>
    <row r="221">
      <c r="G221" s="122"/>
    </row>
    <row r="222">
      <c r="G222" s="122"/>
    </row>
    <row r="223">
      <c r="G223" s="122"/>
    </row>
    <row r="224">
      <c r="G224" s="122"/>
    </row>
    <row r="225">
      <c r="G225" s="122"/>
    </row>
    <row r="226">
      <c r="G226" s="122"/>
    </row>
    <row r="227">
      <c r="G227" s="122"/>
    </row>
    <row r="228">
      <c r="G228" s="122"/>
    </row>
    <row r="229">
      <c r="G229" s="122"/>
    </row>
    <row r="230">
      <c r="G230" s="122"/>
    </row>
    <row r="231">
      <c r="G231" s="122"/>
    </row>
    <row r="232">
      <c r="G232" s="122"/>
    </row>
    <row r="233">
      <c r="G233" s="122"/>
    </row>
    <row r="234">
      <c r="G234" s="122"/>
    </row>
    <row r="235">
      <c r="G235" s="122"/>
    </row>
    <row r="236">
      <c r="G236" s="122"/>
    </row>
    <row r="237">
      <c r="G237" s="122"/>
    </row>
    <row r="238">
      <c r="G238" s="122"/>
    </row>
    <row r="239">
      <c r="G239" s="122"/>
    </row>
    <row r="240">
      <c r="G240" s="122"/>
    </row>
    <row r="241">
      <c r="G241" s="122"/>
    </row>
    <row r="242">
      <c r="G242" s="122"/>
    </row>
    <row r="243">
      <c r="G243" s="122"/>
    </row>
    <row r="244">
      <c r="G244" s="122"/>
    </row>
    <row r="245">
      <c r="G245" s="122"/>
    </row>
    <row r="246">
      <c r="G246" s="122"/>
    </row>
    <row r="247">
      <c r="G247" s="122"/>
    </row>
    <row r="248">
      <c r="G248" s="122"/>
    </row>
    <row r="249">
      <c r="G249" s="122"/>
    </row>
    <row r="250">
      <c r="G250" s="122"/>
    </row>
    <row r="251">
      <c r="G251" s="122"/>
    </row>
    <row r="252">
      <c r="G252" s="122"/>
    </row>
    <row r="253">
      <c r="G253" s="122"/>
    </row>
    <row r="254">
      <c r="G254" s="122"/>
    </row>
    <row r="255">
      <c r="G255" s="122"/>
    </row>
    <row r="256">
      <c r="G256" s="122"/>
    </row>
    <row r="257">
      <c r="G257" s="122"/>
    </row>
    <row r="258">
      <c r="G258" s="122"/>
    </row>
    <row r="259">
      <c r="G259" s="122"/>
    </row>
    <row r="260">
      <c r="G260" s="122"/>
    </row>
    <row r="261">
      <c r="G261" s="122"/>
    </row>
    <row r="262">
      <c r="G262" s="122"/>
    </row>
    <row r="263">
      <c r="G263" s="122"/>
    </row>
    <row r="264">
      <c r="G264" s="122"/>
    </row>
    <row r="265">
      <c r="G265" s="122"/>
    </row>
    <row r="266">
      <c r="G266" s="122"/>
    </row>
    <row r="267">
      <c r="G267" s="122"/>
    </row>
    <row r="268">
      <c r="G268" s="122"/>
    </row>
    <row r="269">
      <c r="G269" s="122"/>
    </row>
    <row r="270">
      <c r="G270" s="122"/>
    </row>
    <row r="271">
      <c r="G271" s="122"/>
    </row>
    <row r="272">
      <c r="G272" s="122"/>
    </row>
    <row r="273">
      <c r="G273" s="122"/>
    </row>
    <row r="274">
      <c r="G274" s="122"/>
    </row>
    <row r="275">
      <c r="G275" s="122"/>
    </row>
    <row r="276">
      <c r="G276" s="122"/>
    </row>
    <row r="277">
      <c r="G277" s="122"/>
    </row>
    <row r="278">
      <c r="G278" s="122"/>
    </row>
    <row r="279">
      <c r="G279" s="122"/>
    </row>
    <row r="280">
      <c r="G280" s="122"/>
    </row>
    <row r="281">
      <c r="G281" s="122"/>
    </row>
    <row r="282">
      <c r="G282" s="122"/>
    </row>
    <row r="283">
      <c r="G283" s="122"/>
    </row>
    <row r="284">
      <c r="G284" s="122"/>
    </row>
    <row r="285">
      <c r="G285" s="122"/>
    </row>
    <row r="286">
      <c r="G286" s="122"/>
    </row>
    <row r="287">
      <c r="G287" s="122"/>
    </row>
    <row r="288">
      <c r="G288" s="122"/>
    </row>
    <row r="289">
      <c r="G289" s="122"/>
    </row>
    <row r="290">
      <c r="G290" s="122"/>
    </row>
    <row r="291">
      <c r="G291" s="122"/>
    </row>
    <row r="292">
      <c r="G292" s="122"/>
    </row>
    <row r="293">
      <c r="G293" s="122"/>
    </row>
    <row r="294">
      <c r="G294" s="122"/>
    </row>
    <row r="295">
      <c r="G295" s="122"/>
    </row>
    <row r="296">
      <c r="G296" s="122"/>
    </row>
    <row r="297">
      <c r="G297" s="122"/>
    </row>
    <row r="298">
      <c r="G298" s="122"/>
    </row>
    <row r="299">
      <c r="G299" s="122"/>
    </row>
    <row r="300">
      <c r="G300" s="122"/>
    </row>
    <row r="301">
      <c r="G301" s="122"/>
    </row>
    <row r="302">
      <c r="G302" s="122"/>
    </row>
    <row r="303">
      <c r="G303" s="122"/>
    </row>
    <row r="304">
      <c r="G304" s="122"/>
    </row>
    <row r="305">
      <c r="G305" s="122"/>
    </row>
    <row r="306">
      <c r="G306" s="122"/>
    </row>
    <row r="307">
      <c r="G307" s="122"/>
    </row>
    <row r="308">
      <c r="G308" s="122"/>
    </row>
    <row r="309">
      <c r="G309" s="122"/>
    </row>
    <row r="310">
      <c r="G310" s="122"/>
    </row>
    <row r="311">
      <c r="G311" s="122"/>
    </row>
    <row r="312">
      <c r="G312" s="122"/>
    </row>
    <row r="313">
      <c r="G313" s="122"/>
    </row>
    <row r="314">
      <c r="G314" s="122"/>
    </row>
    <row r="315">
      <c r="G315" s="122"/>
    </row>
    <row r="316">
      <c r="G316" s="122"/>
    </row>
    <row r="317">
      <c r="G317" s="122"/>
    </row>
    <row r="318">
      <c r="G318" s="122"/>
    </row>
    <row r="319">
      <c r="G319" s="122"/>
    </row>
    <row r="320">
      <c r="G320" s="122"/>
    </row>
    <row r="321">
      <c r="G321" s="122"/>
    </row>
    <row r="322">
      <c r="G322" s="122"/>
    </row>
    <row r="323">
      <c r="G323" s="122"/>
    </row>
    <row r="324">
      <c r="G324" s="122"/>
    </row>
    <row r="325">
      <c r="G325" s="122"/>
    </row>
    <row r="326">
      <c r="G326" s="122"/>
    </row>
    <row r="327">
      <c r="G327" s="122"/>
    </row>
    <row r="328">
      <c r="G328" s="122"/>
    </row>
    <row r="329">
      <c r="G329" s="122"/>
    </row>
    <row r="330">
      <c r="G330" s="122"/>
    </row>
    <row r="331">
      <c r="G331" s="122"/>
    </row>
    <row r="332">
      <c r="G332" s="122"/>
    </row>
    <row r="333">
      <c r="G333" s="122"/>
    </row>
    <row r="334">
      <c r="G334" s="122"/>
    </row>
    <row r="335">
      <c r="G335" s="122"/>
    </row>
    <row r="336">
      <c r="G336" s="122"/>
    </row>
    <row r="337">
      <c r="G337" s="122"/>
    </row>
    <row r="338">
      <c r="G338" s="122"/>
    </row>
    <row r="339">
      <c r="G339" s="122"/>
    </row>
    <row r="340">
      <c r="G340" s="122"/>
    </row>
    <row r="341">
      <c r="G341" s="122"/>
    </row>
    <row r="342">
      <c r="G342" s="122"/>
    </row>
    <row r="343">
      <c r="G343" s="122"/>
    </row>
    <row r="344">
      <c r="G344" s="122"/>
    </row>
    <row r="345">
      <c r="G345" s="122"/>
    </row>
    <row r="346">
      <c r="G346" s="122"/>
    </row>
    <row r="347">
      <c r="G347" s="122"/>
    </row>
    <row r="348">
      <c r="G348" s="122"/>
    </row>
    <row r="349">
      <c r="G349" s="122"/>
    </row>
    <row r="350">
      <c r="G350" s="122"/>
    </row>
    <row r="351">
      <c r="G351" s="122"/>
    </row>
    <row r="352">
      <c r="G352" s="122"/>
    </row>
    <row r="353">
      <c r="G353" s="122"/>
    </row>
    <row r="354">
      <c r="G354" s="122"/>
    </row>
    <row r="355">
      <c r="G355" s="122"/>
    </row>
    <row r="356">
      <c r="G356" s="122"/>
    </row>
    <row r="357">
      <c r="G357" s="122"/>
    </row>
    <row r="358">
      <c r="G358" s="122"/>
    </row>
    <row r="359">
      <c r="G359" s="122"/>
    </row>
    <row r="360">
      <c r="G360" s="122"/>
    </row>
    <row r="361">
      <c r="G361" s="122"/>
    </row>
    <row r="362">
      <c r="G362" s="122"/>
    </row>
    <row r="363">
      <c r="G363" s="122"/>
    </row>
    <row r="364">
      <c r="G364" s="122"/>
    </row>
    <row r="365">
      <c r="G365" s="122"/>
    </row>
    <row r="366">
      <c r="G366" s="122"/>
    </row>
    <row r="367">
      <c r="G367" s="122"/>
    </row>
    <row r="368">
      <c r="G368" s="122"/>
    </row>
    <row r="369">
      <c r="G369" s="122"/>
    </row>
    <row r="370">
      <c r="G370" s="122"/>
    </row>
    <row r="371">
      <c r="G371" s="122"/>
    </row>
    <row r="372">
      <c r="G372" s="122"/>
    </row>
    <row r="373">
      <c r="G373" s="122"/>
    </row>
    <row r="374">
      <c r="G374" s="122"/>
    </row>
    <row r="375">
      <c r="G375" s="122"/>
    </row>
    <row r="376">
      <c r="G376" s="122"/>
    </row>
    <row r="377">
      <c r="G377" s="122"/>
    </row>
    <row r="378">
      <c r="G378" s="122"/>
    </row>
    <row r="379">
      <c r="G379" s="122"/>
    </row>
    <row r="380">
      <c r="G380" s="122"/>
    </row>
    <row r="381">
      <c r="G381" s="122"/>
    </row>
    <row r="382">
      <c r="G382" s="122"/>
    </row>
    <row r="383">
      <c r="G383" s="122"/>
    </row>
    <row r="384">
      <c r="G384" s="122"/>
    </row>
    <row r="385">
      <c r="G385" s="122"/>
    </row>
    <row r="386">
      <c r="G386" s="122"/>
    </row>
    <row r="387">
      <c r="G387" s="122"/>
    </row>
    <row r="388">
      <c r="G388" s="122"/>
    </row>
    <row r="389">
      <c r="G389" s="122"/>
    </row>
    <row r="390">
      <c r="G390" s="122"/>
    </row>
    <row r="391">
      <c r="G391" s="122"/>
    </row>
    <row r="392">
      <c r="G392" s="122"/>
    </row>
    <row r="393">
      <c r="G393" s="122"/>
    </row>
    <row r="394">
      <c r="G394" s="122"/>
    </row>
    <row r="395">
      <c r="G395" s="122"/>
    </row>
    <row r="396">
      <c r="G396" s="122"/>
    </row>
    <row r="397">
      <c r="G397" s="122"/>
    </row>
    <row r="398">
      <c r="G398" s="122"/>
    </row>
    <row r="399">
      <c r="G399" s="122"/>
    </row>
    <row r="400">
      <c r="G400" s="122"/>
    </row>
    <row r="401">
      <c r="G401" s="122"/>
    </row>
    <row r="402">
      <c r="G402" s="122"/>
    </row>
    <row r="403">
      <c r="G403" s="122"/>
    </row>
    <row r="404">
      <c r="G404" s="122"/>
    </row>
    <row r="405">
      <c r="G405" s="122"/>
    </row>
    <row r="406">
      <c r="G406" s="122"/>
    </row>
    <row r="407">
      <c r="G407" s="122"/>
    </row>
    <row r="408">
      <c r="G408" s="122"/>
    </row>
    <row r="409">
      <c r="G409" s="122"/>
    </row>
    <row r="410">
      <c r="G410" s="122"/>
    </row>
    <row r="411">
      <c r="G411" s="122"/>
    </row>
    <row r="412">
      <c r="G412" s="122"/>
    </row>
    <row r="413">
      <c r="G413" s="122"/>
    </row>
    <row r="414">
      <c r="G414" s="122"/>
    </row>
    <row r="415">
      <c r="G415" s="122"/>
    </row>
    <row r="416">
      <c r="G416" s="122"/>
    </row>
    <row r="417">
      <c r="G417" s="122"/>
    </row>
    <row r="418">
      <c r="G418" s="122"/>
    </row>
    <row r="419">
      <c r="G419" s="122"/>
    </row>
    <row r="420">
      <c r="G420" s="122"/>
    </row>
    <row r="421">
      <c r="G421" s="122"/>
    </row>
    <row r="422">
      <c r="G422" s="122"/>
    </row>
    <row r="423">
      <c r="G423" s="122"/>
    </row>
    <row r="424">
      <c r="G424" s="122"/>
    </row>
    <row r="425">
      <c r="G425" s="122"/>
    </row>
    <row r="426">
      <c r="G426" s="122"/>
    </row>
    <row r="427">
      <c r="G427" s="122"/>
    </row>
    <row r="428">
      <c r="G428" s="122"/>
    </row>
    <row r="429">
      <c r="G429" s="122"/>
    </row>
    <row r="430">
      <c r="G430" s="122"/>
    </row>
    <row r="431">
      <c r="G431" s="122"/>
    </row>
    <row r="432">
      <c r="G432" s="122"/>
    </row>
    <row r="433">
      <c r="G433" s="122"/>
    </row>
    <row r="434">
      <c r="G434" s="122"/>
    </row>
    <row r="435">
      <c r="G435" s="122"/>
    </row>
    <row r="436">
      <c r="G436" s="122"/>
    </row>
    <row r="437">
      <c r="G437" s="122"/>
    </row>
    <row r="438">
      <c r="G438" s="122"/>
    </row>
    <row r="439">
      <c r="G439" s="122"/>
    </row>
    <row r="440">
      <c r="G440" s="122"/>
    </row>
    <row r="441">
      <c r="G441" s="122"/>
    </row>
    <row r="442">
      <c r="G442" s="122"/>
    </row>
    <row r="443">
      <c r="G443" s="122"/>
    </row>
    <row r="444">
      <c r="G444" s="122"/>
    </row>
    <row r="445">
      <c r="G445" s="122"/>
    </row>
    <row r="446">
      <c r="G446" s="122"/>
    </row>
    <row r="447">
      <c r="G447" s="122"/>
    </row>
    <row r="448">
      <c r="G448" s="122"/>
    </row>
    <row r="449">
      <c r="G449" s="122"/>
    </row>
    <row r="450">
      <c r="G450" s="122"/>
    </row>
    <row r="451">
      <c r="G451" s="122"/>
    </row>
    <row r="452">
      <c r="G452" s="122"/>
    </row>
    <row r="453">
      <c r="G453" s="122"/>
    </row>
    <row r="454">
      <c r="G454" s="122"/>
    </row>
    <row r="455">
      <c r="G455" s="122"/>
    </row>
    <row r="456">
      <c r="G456" s="122"/>
    </row>
    <row r="457">
      <c r="G457" s="122"/>
    </row>
    <row r="458">
      <c r="G458" s="122"/>
    </row>
    <row r="459">
      <c r="G459" s="122"/>
    </row>
    <row r="460">
      <c r="G460" s="122"/>
    </row>
    <row r="461">
      <c r="G461" s="122"/>
    </row>
    <row r="462">
      <c r="G462" s="122"/>
    </row>
    <row r="463">
      <c r="G463" s="122"/>
    </row>
    <row r="464">
      <c r="G464" s="122"/>
    </row>
    <row r="465">
      <c r="G465" s="122"/>
    </row>
    <row r="466">
      <c r="G466" s="122"/>
    </row>
    <row r="467">
      <c r="G467" s="122"/>
    </row>
    <row r="468">
      <c r="G468" s="122"/>
    </row>
    <row r="469">
      <c r="G469" s="122"/>
    </row>
    <row r="470">
      <c r="G470" s="122"/>
    </row>
    <row r="471">
      <c r="G471" s="122"/>
    </row>
    <row r="472">
      <c r="G472" s="122"/>
    </row>
    <row r="473">
      <c r="G473" s="122"/>
    </row>
    <row r="474">
      <c r="G474" s="122"/>
    </row>
    <row r="475">
      <c r="G475" s="122"/>
    </row>
    <row r="476">
      <c r="G476" s="122"/>
    </row>
    <row r="477">
      <c r="G477" s="122"/>
    </row>
    <row r="478">
      <c r="G478" s="122"/>
    </row>
    <row r="479">
      <c r="G479" s="122"/>
    </row>
    <row r="480">
      <c r="G480" s="122"/>
    </row>
    <row r="481">
      <c r="G481" s="122"/>
    </row>
    <row r="482">
      <c r="G482" s="122"/>
    </row>
    <row r="483">
      <c r="G483" s="122"/>
    </row>
    <row r="484">
      <c r="G484" s="122"/>
    </row>
    <row r="485">
      <c r="G485" s="122"/>
    </row>
    <row r="486">
      <c r="G486" s="122"/>
    </row>
    <row r="487">
      <c r="G487" s="122"/>
    </row>
    <row r="488">
      <c r="G488" s="122"/>
    </row>
    <row r="489">
      <c r="G489" s="122"/>
    </row>
    <row r="490">
      <c r="G490" s="122"/>
    </row>
    <row r="491">
      <c r="G491" s="122"/>
    </row>
    <row r="492">
      <c r="G492" s="122"/>
    </row>
    <row r="493">
      <c r="G493" s="122"/>
    </row>
    <row r="494">
      <c r="G494" s="122"/>
    </row>
    <row r="495">
      <c r="G495" s="122"/>
    </row>
    <row r="496">
      <c r="G496" s="122"/>
    </row>
    <row r="497">
      <c r="G497" s="122"/>
    </row>
    <row r="498">
      <c r="G498" s="122"/>
    </row>
    <row r="499">
      <c r="G499" s="122"/>
    </row>
    <row r="500">
      <c r="G500" s="122"/>
    </row>
    <row r="501">
      <c r="G501" s="122"/>
    </row>
    <row r="502">
      <c r="G502" s="122"/>
    </row>
    <row r="503">
      <c r="G503" s="122"/>
    </row>
    <row r="504">
      <c r="G504" s="122"/>
    </row>
    <row r="505">
      <c r="G505" s="122"/>
    </row>
    <row r="506">
      <c r="G506" s="122"/>
    </row>
    <row r="507">
      <c r="G507" s="122"/>
    </row>
    <row r="508">
      <c r="G508" s="122"/>
    </row>
    <row r="509">
      <c r="G509" s="122"/>
    </row>
    <row r="510">
      <c r="G510" s="122"/>
    </row>
    <row r="511">
      <c r="G511" s="122"/>
    </row>
    <row r="512">
      <c r="G512" s="122"/>
    </row>
    <row r="513">
      <c r="G513" s="122"/>
    </row>
    <row r="514">
      <c r="G514" s="122"/>
    </row>
    <row r="515">
      <c r="G515" s="122"/>
    </row>
    <row r="516">
      <c r="G516" s="122"/>
    </row>
    <row r="517">
      <c r="G517" s="122"/>
    </row>
    <row r="518">
      <c r="G518" s="122"/>
    </row>
    <row r="519">
      <c r="G519" s="122"/>
    </row>
    <row r="520">
      <c r="G520" s="122"/>
    </row>
    <row r="521">
      <c r="G521" s="122"/>
    </row>
    <row r="522">
      <c r="G522" s="122"/>
    </row>
    <row r="523">
      <c r="G523" s="122"/>
    </row>
    <row r="524">
      <c r="G524" s="122"/>
    </row>
    <row r="525">
      <c r="G525" s="122"/>
    </row>
    <row r="526">
      <c r="G526" s="122"/>
    </row>
    <row r="527">
      <c r="G527" s="122"/>
    </row>
    <row r="528">
      <c r="G528" s="122"/>
    </row>
    <row r="529">
      <c r="G529" s="122"/>
    </row>
    <row r="530">
      <c r="G530" s="122"/>
    </row>
    <row r="531">
      <c r="G531" s="122"/>
    </row>
    <row r="532">
      <c r="G532" s="122"/>
    </row>
    <row r="533">
      <c r="G533" s="122"/>
    </row>
    <row r="534">
      <c r="G534" s="122"/>
    </row>
    <row r="535">
      <c r="G535" s="122"/>
    </row>
    <row r="536">
      <c r="G536" s="122"/>
    </row>
    <row r="537">
      <c r="G537" s="122"/>
    </row>
    <row r="538">
      <c r="G538" s="122"/>
    </row>
    <row r="539">
      <c r="G539" s="122"/>
    </row>
    <row r="540">
      <c r="G540" s="122"/>
    </row>
    <row r="541">
      <c r="G541" s="122"/>
    </row>
    <row r="542">
      <c r="G542" s="122"/>
    </row>
    <row r="543">
      <c r="G543" s="122"/>
    </row>
    <row r="544">
      <c r="G544" s="122"/>
    </row>
    <row r="545">
      <c r="G545" s="122"/>
    </row>
    <row r="546">
      <c r="G546" s="122"/>
    </row>
    <row r="547">
      <c r="G547" s="122"/>
    </row>
    <row r="548">
      <c r="G548" s="122"/>
    </row>
    <row r="549">
      <c r="G549" s="122"/>
    </row>
    <row r="550">
      <c r="G550" s="122"/>
    </row>
    <row r="551">
      <c r="G551" s="122"/>
    </row>
    <row r="552">
      <c r="G552" s="122"/>
    </row>
    <row r="553">
      <c r="G553" s="122"/>
    </row>
    <row r="554">
      <c r="G554" s="122"/>
    </row>
    <row r="555">
      <c r="G555" s="122"/>
    </row>
    <row r="556">
      <c r="G556" s="122"/>
    </row>
    <row r="557">
      <c r="G557" s="122"/>
    </row>
    <row r="558">
      <c r="G558" s="122"/>
    </row>
    <row r="559">
      <c r="G559" s="122"/>
    </row>
    <row r="560">
      <c r="G560" s="122"/>
    </row>
    <row r="561">
      <c r="G561" s="122"/>
    </row>
    <row r="562">
      <c r="G562" s="122"/>
    </row>
    <row r="563">
      <c r="G563" s="122"/>
    </row>
    <row r="564">
      <c r="G564" s="122"/>
    </row>
    <row r="565">
      <c r="G565" s="122"/>
    </row>
    <row r="566">
      <c r="G566" s="122"/>
    </row>
    <row r="567">
      <c r="G567" s="122"/>
    </row>
    <row r="568">
      <c r="G568" s="122"/>
    </row>
    <row r="569">
      <c r="G569" s="122"/>
    </row>
    <row r="570">
      <c r="G570" s="122"/>
    </row>
    <row r="571">
      <c r="G571" s="122"/>
    </row>
    <row r="572">
      <c r="G572" s="122"/>
    </row>
    <row r="573">
      <c r="G573" s="122"/>
    </row>
    <row r="574">
      <c r="G574" s="122"/>
    </row>
    <row r="575">
      <c r="G575" s="122"/>
    </row>
    <row r="576">
      <c r="G576" s="122"/>
    </row>
    <row r="577">
      <c r="G577" s="122"/>
    </row>
    <row r="578">
      <c r="G578" s="122"/>
    </row>
    <row r="579">
      <c r="G579" s="122"/>
    </row>
    <row r="580">
      <c r="G580" s="122"/>
    </row>
    <row r="581">
      <c r="G581" s="122"/>
    </row>
    <row r="582">
      <c r="G582" s="122"/>
    </row>
    <row r="583">
      <c r="G583" s="122"/>
    </row>
    <row r="584">
      <c r="G584" s="122"/>
    </row>
    <row r="585">
      <c r="G585" s="122"/>
    </row>
    <row r="586">
      <c r="G586" s="122"/>
    </row>
    <row r="587">
      <c r="G587" s="122"/>
    </row>
    <row r="588">
      <c r="G588" s="122"/>
    </row>
    <row r="589">
      <c r="G589" s="122"/>
    </row>
    <row r="590">
      <c r="G590" s="122"/>
    </row>
    <row r="591">
      <c r="G591" s="122"/>
    </row>
    <row r="592">
      <c r="G592" s="122"/>
    </row>
    <row r="593">
      <c r="G593" s="122"/>
    </row>
    <row r="594">
      <c r="G594" s="122"/>
    </row>
    <row r="595">
      <c r="G595" s="122"/>
    </row>
    <row r="596">
      <c r="G596" s="122"/>
    </row>
    <row r="597">
      <c r="G597" s="122"/>
    </row>
    <row r="598">
      <c r="G598" s="122"/>
    </row>
    <row r="599">
      <c r="G599" s="122"/>
    </row>
    <row r="600">
      <c r="G600" s="122"/>
    </row>
    <row r="601">
      <c r="G601" s="122"/>
    </row>
    <row r="602">
      <c r="G602" s="122"/>
    </row>
    <row r="603">
      <c r="G603" s="122"/>
    </row>
    <row r="604">
      <c r="G604" s="122"/>
    </row>
    <row r="605">
      <c r="G605" s="122"/>
    </row>
    <row r="606">
      <c r="G606" s="122"/>
    </row>
    <row r="607">
      <c r="G607" s="122"/>
    </row>
    <row r="608">
      <c r="G608" s="122"/>
    </row>
    <row r="609">
      <c r="G609" s="122"/>
    </row>
    <row r="610">
      <c r="G610" s="122"/>
    </row>
    <row r="611">
      <c r="G611" s="122"/>
    </row>
    <row r="612">
      <c r="G612" s="122"/>
    </row>
    <row r="613">
      <c r="G613" s="122"/>
    </row>
    <row r="614">
      <c r="G614" s="122"/>
    </row>
    <row r="615">
      <c r="G615" s="122"/>
    </row>
    <row r="616">
      <c r="G616" s="122"/>
    </row>
    <row r="617">
      <c r="G617" s="122"/>
    </row>
    <row r="618">
      <c r="G618" s="122"/>
    </row>
    <row r="619">
      <c r="G619" s="122"/>
    </row>
    <row r="620">
      <c r="G620" s="122"/>
    </row>
    <row r="621">
      <c r="G621" s="122"/>
    </row>
    <row r="622">
      <c r="G622" s="122"/>
    </row>
    <row r="623">
      <c r="G623" s="122"/>
    </row>
    <row r="624">
      <c r="G624" s="122"/>
    </row>
    <row r="625">
      <c r="G625" s="122"/>
    </row>
    <row r="626">
      <c r="G626" s="122"/>
    </row>
    <row r="627">
      <c r="G627" s="122"/>
    </row>
    <row r="628">
      <c r="G628" s="122"/>
    </row>
    <row r="629">
      <c r="G629" s="122"/>
    </row>
    <row r="630">
      <c r="G630" s="122"/>
    </row>
    <row r="631">
      <c r="G631" s="122"/>
    </row>
    <row r="632">
      <c r="G632" s="122"/>
    </row>
    <row r="633">
      <c r="G633" s="122"/>
    </row>
    <row r="634">
      <c r="G634" s="122"/>
    </row>
    <row r="635">
      <c r="G635" s="122"/>
    </row>
    <row r="636">
      <c r="G636" s="122"/>
    </row>
    <row r="637">
      <c r="G637" s="122"/>
    </row>
    <row r="638">
      <c r="G638" s="122"/>
    </row>
    <row r="639">
      <c r="G639" s="122"/>
    </row>
    <row r="640">
      <c r="G640" s="122"/>
    </row>
    <row r="641">
      <c r="G641" s="122"/>
    </row>
    <row r="642">
      <c r="G642" s="122"/>
    </row>
    <row r="643">
      <c r="G643" s="122"/>
    </row>
    <row r="644">
      <c r="G644" s="122"/>
    </row>
    <row r="645">
      <c r="G645" s="122"/>
    </row>
    <row r="646">
      <c r="G646" s="122"/>
    </row>
    <row r="647">
      <c r="G647" s="122"/>
    </row>
    <row r="648">
      <c r="G648" s="122"/>
    </row>
    <row r="649">
      <c r="G649" s="122"/>
    </row>
    <row r="650">
      <c r="G650" s="122"/>
    </row>
    <row r="651">
      <c r="G651" s="122"/>
    </row>
    <row r="652">
      <c r="G652" s="122"/>
    </row>
    <row r="653">
      <c r="G653" s="122"/>
    </row>
    <row r="654">
      <c r="G654" s="122"/>
    </row>
    <row r="655">
      <c r="G655" s="122"/>
    </row>
    <row r="656">
      <c r="G656" s="122"/>
    </row>
    <row r="657">
      <c r="G657" s="122"/>
    </row>
    <row r="658">
      <c r="G658" s="122"/>
    </row>
    <row r="659">
      <c r="G659" s="122"/>
    </row>
    <row r="660">
      <c r="G660" s="122"/>
    </row>
    <row r="661">
      <c r="G661" s="122"/>
    </row>
    <row r="662">
      <c r="G662" s="122"/>
    </row>
    <row r="663">
      <c r="G663" s="122"/>
    </row>
    <row r="664">
      <c r="G664" s="122"/>
    </row>
    <row r="665">
      <c r="G665" s="122"/>
    </row>
    <row r="666">
      <c r="G666" s="122"/>
    </row>
    <row r="667">
      <c r="G667" s="122"/>
    </row>
    <row r="668">
      <c r="G668" s="122"/>
    </row>
    <row r="669">
      <c r="G669" s="122"/>
    </row>
    <row r="670">
      <c r="G670" s="122"/>
    </row>
    <row r="671">
      <c r="G671" s="122"/>
    </row>
    <row r="672">
      <c r="G672" s="122"/>
    </row>
    <row r="673">
      <c r="G673" s="122"/>
    </row>
    <row r="674">
      <c r="G674" s="122"/>
    </row>
    <row r="675">
      <c r="G675" s="122"/>
    </row>
    <row r="676">
      <c r="G676" s="122"/>
    </row>
    <row r="677">
      <c r="G677" s="122"/>
    </row>
    <row r="678">
      <c r="G678" s="122"/>
    </row>
    <row r="679">
      <c r="G679" s="122"/>
    </row>
    <row r="680">
      <c r="G680" s="122"/>
    </row>
    <row r="681">
      <c r="G681" s="122"/>
    </row>
    <row r="682">
      <c r="G682" s="122"/>
    </row>
    <row r="683">
      <c r="G683" s="122"/>
    </row>
    <row r="684">
      <c r="G684" s="122"/>
    </row>
    <row r="685">
      <c r="G685" s="122"/>
    </row>
    <row r="686">
      <c r="G686" s="122"/>
    </row>
    <row r="687">
      <c r="G687" s="122"/>
    </row>
    <row r="688">
      <c r="G688" s="122"/>
    </row>
    <row r="689">
      <c r="G689" s="122"/>
    </row>
    <row r="690">
      <c r="G690" s="122"/>
    </row>
    <row r="691">
      <c r="G691" s="122"/>
    </row>
    <row r="692">
      <c r="G692" s="122"/>
    </row>
    <row r="693">
      <c r="G693" s="122"/>
    </row>
    <row r="694">
      <c r="G694" s="122"/>
    </row>
    <row r="695">
      <c r="G695" s="122"/>
    </row>
    <row r="696">
      <c r="G696" s="122"/>
    </row>
    <row r="697">
      <c r="G697" s="122"/>
    </row>
    <row r="698">
      <c r="G698" s="122"/>
    </row>
    <row r="699">
      <c r="G699" s="122"/>
    </row>
    <row r="700">
      <c r="G700" s="122"/>
    </row>
    <row r="701">
      <c r="G701" s="122"/>
    </row>
    <row r="702">
      <c r="G702" s="122"/>
    </row>
    <row r="703">
      <c r="G703" s="122"/>
    </row>
    <row r="704">
      <c r="G704" s="122"/>
    </row>
    <row r="705">
      <c r="G705" s="122"/>
    </row>
    <row r="706">
      <c r="G706" s="122"/>
    </row>
    <row r="707">
      <c r="G707" s="122"/>
    </row>
    <row r="708">
      <c r="G708" s="122"/>
    </row>
    <row r="709">
      <c r="G709" s="122"/>
    </row>
    <row r="710">
      <c r="G710" s="122"/>
    </row>
    <row r="711">
      <c r="G711" s="122"/>
    </row>
    <row r="712">
      <c r="G712" s="122"/>
    </row>
    <row r="713">
      <c r="G713" s="122"/>
    </row>
    <row r="714">
      <c r="G714" s="122"/>
    </row>
    <row r="715">
      <c r="G715" s="122"/>
    </row>
    <row r="716">
      <c r="G716" s="122"/>
    </row>
    <row r="717">
      <c r="G717" s="122"/>
    </row>
    <row r="718">
      <c r="G718" s="122"/>
    </row>
    <row r="719">
      <c r="G719" s="122"/>
    </row>
    <row r="720">
      <c r="G720" s="122"/>
    </row>
    <row r="721">
      <c r="G721" s="122"/>
    </row>
    <row r="722">
      <c r="G722" s="122"/>
    </row>
    <row r="723">
      <c r="G723" s="122"/>
    </row>
    <row r="724">
      <c r="G724" s="122"/>
    </row>
    <row r="725">
      <c r="G725" s="122"/>
    </row>
    <row r="726">
      <c r="G726" s="122"/>
    </row>
    <row r="727">
      <c r="G727" s="122"/>
    </row>
    <row r="728">
      <c r="G728" s="122"/>
    </row>
    <row r="729">
      <c r="G729" s="122"/>
    </row>
    <row r="730">
      <c r="G730" s="122"/>
    </row>
    <row r="731">
      <c r="G731" s="122"/>
    </row>
    <row r="732">
      <c r="G732" s="122"/>
    </row>
    <row r="733">
      <c r="G733" s="122"/>
    </row>
    <row r="734">
      <c r="G734" s="122"/>
    </row>
    <row r="735">
      <c r="G735" s="122"/>
    </row>
    <row r="736">
      <c r="G736" s="122"/>
    </row>
    <row r="737">
      <c r="G737" s="122"/>
    </row>
    <row r="738">
      <c r="G738" s="122"/>
    </row>
    <row r="739">
      <c r="G739" s="122"/>
    </row>
    <row r="740">
      <c r="G740" s="122"/>
    </row>
    <row r="741">
      <c r="G741" s="122"/>
    </row>
    <row r="742">
      <c r="G742" s="122"/>
    </row>
    <row r="743">
      <c r="G743" s="122"/>
    </row>
    <row r="744">
      <c r="G744" s="122"/>
    </row>
    <row r="745">
      <c r="G745" s="122"/>
    </row>
    <row r="746">
      <c r="G746" s="122"/>
    </row>
    <row r="747">
      <c r="G747" s="122"/>
    </row>
    <row r="748">
      <c r="G748" s="122"/>
    </row>
    <row r="749">
      <c r="G749" s="122"/>
    </row>
    <row r="750">
      <c r="G750" s="122"/>
    </row>
    <row r="751">
      <c r="G751" s="122"/>
    </row>
    <row r="752">
      <c r="G752" s="122"/>
    </row>
    <row r="753">
      <c r="G753" s="122"/>
    </row>
    <row r="754">
      <c r="G754" s="122"/>
    </row>
    <row r="755">
      <c r="G755" s="122"/>
    </row>
    <row r="756">
      <c r="G756" s="122"/>
    </row>
    <row r="757">
      <c r="G757" s="122"/>
    </row>
    <row r="758">
      <c r="G758" s="122"/>
    </row>
    <row r="759">
      <c r="G759" s="122"/>
    </row>
    <row r="760">
      <c r="G760" s="122"/>
    </row>
    <row r="761">
      <c r="G761" s="122"/>
    </row>
    <row r="762">
      <c r="G762" s="122"/>
    </row>
    <row r="763">
      <c r="G763" s="122"/>
    </row>
    <row r="764">
      <c r="G764" s="122"/>
    </row>
    <row r="765">
      <c r="G765" s="122"/>
    </row>
    <row r="766">
      <c r="G766" s="122"/>
    </row>
    <row r="767">
      <c r="G767" s="122"/>
    </row>
    <row r="768">
      <c r="G768" s="122"/>
    </row>
    <row r="769">
      <c r="G769" s="122"/>
    </row>
    <row r="770">
      <c r="G770" s="122"/>
    </row>
    <row r="771">
      <c r="G771" s="122"/>
    </row>
    <row r="772">
      <c r="G772" s="122"/>
    </row>
    <row r="773">
      <c r="G773" s="122"/>
    </row>
    <row r="774">
      <c r="G774" s="122"/>
    </row>
    <row r="775">
      <c r="G775" s="122"/>
    </row>
    <row r="776">
      <c r="G776" s="122"/>
    </row>
    <row r="777">
      <c r="G777" s="122"/>
    </row>
    <row r="778">
      <c r="G778" s="122"/>
    </row>
    <row r="779">
      <c r="G779" s="122"/>
    </row>
    <row r="780">
      <c r="G780" s="122"/>
    </row>
    <row r="781">
      <c r="G781" s="122"/>
    </row>
    <row r="782">
      <c r="G782" s="122"/>
    </row>
    <row r="783">
      <c r="G783" s="122"/>
    </row>
    <row r="784">
      <c r="G784" s="122"/>
    </row>
    <row r="785">
      <c r="G785" s="122"/>
    </row>
    <row r="786">
      <c r="G786" s="122"/>
    </row>
    <row r="787">
      <c r="G787" s="122"/>
    </row>
    <row r="788">
      <c r="G788" s="122"/>
    </row>
    <row r="789">
      <c r="G789" s="122"/>
    </row>
    <row r="790">
      <c r="G790" s="122"/>
    </row>
    <row r="791">
      <c r="G791" s="122"/>
    </row>
    <row r="792">
      <c r="G792" s="122"/>
    </row>
    <row r="793">
      <c r="G793" s="122"/>
    </row>
    <row r="794">
      <c r="G794" s="122"/>
    </row>
    <row r="795">
      <c r="G795" s="122"/>
    </row>
    <row r="796">
      <c r="G796" s="122"/>
    </row>
    <row r="797">
      <c r="G797" s="122"/>
    </row>
    <row r="798">
      <c r="G798" s="122"/>
    </row>
    <row r="799">
      <c r="G799" s="122"/>
    </row>
    <row r="800">
      <c r="G800" s="122"/>
    </row>
    <row r="801">
      <c r="G801" s="122"/>
    </row>
    <row r="802">
      <c r="G802" s="122"/>
    </row>
    <row r="803">
      <c r="G803" s="122"/>
    </row>
    <row r="804">
      <c r="G804" s="122"/>
    </row>
    <row r="805">
      <c r="G805" s="122"/>
    </row>
    <row r="806">
      <c r="G806" s="122"/>
    </row>
    <row r="807">
      <c r="G807" s="122"/>
    </row>
    <row r="808">
      <c r="G808" s="122"/>
    </row>
    <row r="809">
      <c r="G809" s="122"/>
    </row>
    <row r="810">
      <c r="G810" s="122"/>
    </row>
    <row r="811">
      <c r="G811" s="122"/>
    </row>
    <row r="812">
      <c r="G812" s="122"/>
    </row>
    <row r="813">
      <c r="G813" s="122"/>
    </row>
    <row r="814">
      <c r="G814" s="122"/>
    </row>
    <row r="815">
      <c r="G815" s="122"/>
    </row>
    <row r="816">
      <c r="G816" s="122"/>
    </row>
    <row r="817">
      <c r="G817" s="122"/>
    </row>
    <row r="818">
      <c r="G818" s="122"/>
    </row>
    <row r="819">
      <c r="G819" s="122"/>
    </row>
    <row r="820">
      <c r="G820" s="122"/>
    </row>
    <row r="821">
      <c r="G821" s="122"/>
    </row>
    <row r="822">
      <c r="G822" s="122"/>
    </row>
    <row r="823">
      <c r="G823" s="122"/>
    </row>
    <row r="824">
      <c r="G824" s="122"/>
    </row>
    <row r="825">
      <c r="G825" s="122"/>
    </row>
    <row r="826">
      <c r="G826" s="122"/>
    </row>
    <row r="827">
      <c r="G827" s="122"/>
    </row>
    <row r="828">
      <c r="G828" s="122"/>
    </row>
    <row r="829">
      <c r="G829" s="122"/>
    </row>
    <row r="830">
      <c r="G830" s="122"/>
    </row>
    <row r="831">
      <c r="G831" s="122"/>
    </row>
    <row r="832">
      <c r="G832" s="122"/>
    </row>
    <row r="833">
      <c r="G833" s="122"/>
    </row>
    <row r="834">
      <c r="G834" s="122"/>
    </row>
    <row r="835">
      <c r="G835" s="122"/>
    </row>
    <row r="836">
      <c r="G836" s="122"/>
    </row>
    <row r="837">
      <c r="G837" s="122"/>
    </row>
    <row r="838">
      <c r="G838" s="122"/>
    </row>
    <row r="839">
      <c r="G839" s="122"/>
    </row>
    <row r="840">
      <c r="G840" s="122"/>
    </row>
    <row r="841">
      <c r="G841" s="122"/>
    </row>
    <row r="842">
      <c r="G842" s="122"/>
    </row>
    <row r="843">
      <c r="G843" s="122"/>
    </row>
    <row r="844">
      <c r="G844" s="122"/>
    </row>
    <row r="845">
      <c r="G845" s="122"/>
    </row>
    <row r="846">
      <c r="G846" s="122"/>
    </row>
    <row r="847">
      <c r="G847" s="122"/>
    </row>
    <row r="848">
      <c r="G848" s="122"/>
    </row>
    <row r="849">
      <c r="G849" s="122"/>
    </row>
    <row r="850">
      <c r="G850" s="122"/>
    </row>
    <row r="851">
      <c r="G851" s="122"/>
    </row>
    <row r="852">
      <c r="G852" s="122"/>
    </row>
    <row r="853">
      <c r="G853" s="122"/>
    </row>
    <row r="854">
      <c r="G854" s="122"/>
    </row>
    <row r="855">
      <c r="G855" s="122"/>
    </row>
    <row r="856">
      <c r="G856" s="122"/>
    </row>
    <row r="857">
      <c r="G857" s="122"/>
    </row>
    <row r="858">
      <c r="G858" s="122"/>
    </row>
    <row r="859">
      <c r="G859" s="122"/>
    </row>
    <row r="860">
      <c r="G860" s="122"/>
    </row>
    <row r="861">
      <c r="G861" s="122"/>
    </row>
    <row r="862">
      <c r="G862" s="122"/>
    </row>
    <row r="863">
      <c r="G863" s="122"/>
    </row>
    <row r="864">
      <c r="G864" s="122"/>
    </row>
    <row r="865">
      <c r="G865" s="122"/>
    </row>
    <row r="866">
      <c r="G866" s="122"/>
    </row>
    <row r="867">
      <c r="G867" s="122"/>
    </row>
    <row r="868">
      <c r="G868" s="122"/>
    </row>
    <row r="869">
      <c r="G869" s="122"/>
    </row>
    <row r="870">
      <c r="G870" s="122"/>
    </row>
    <row r="871">
      <c r="G871" s="122"/>
    </row>
    <row r="872">
      <c r="G872" s="122"/>
    </row>
    <row r="873">
      <c r="G873" s="122"/>
    </row>
    <row r="874">
      <c r="G874" s="122"/>
    </row>
    <row r="875">
      <c r="G875" s="122"/>
    </row>
    <row r="876">
      <c r="G876" s="122"/>
    </row>
    <row r="877">
      <c r="G877" s="122"/>
    </row>
    <row r="878">
      <c r="G878" s="122"/>
    </row>
    <row r="879">
      <c r="G879" s="122"/>
    </row>
    <row r="880">
      <c r="G880" s="122"/>
    </row>
    <row r="881">
      <c r="G881" s="122"/>
    </row>
    <row r="882">
      <c r="G882" s="122"/>
    </row>
    <row r="883">
      <c r="G883" s="122"/>
    </row>
    <row r="884">
      <c r="G884" s="122"/>
    </row>
    <row r="885">
      <c r="G885" s="122"/>
    </row>
    <row r="886">
      <c r="G886" s="122"/>
    </row>
    <row r="887">
      <c r="G887" s="122"/>
    </row>
    <row r="888">
      <c r="G888" s="122"/>
    </row>
    <row r="889">
      <c r="G889" s="122"/>
    </row>
    <row r="890">
      <c r="G890" s="122"/>
    </row>
    <row r="891">
      <c r="G891" s="122"/>
    </row>
    <row r="892">
      <c r="G892" s="122"/>
    </row>
    <row r="893">
      <c r="G893" s="122"/>
    </row>
    <row r="894">
      <c r="G894" s="122"/>
    </row>
    <row r="895">
      <c r="G895" s="122"/>
    </row>
    <row r="896">
      <c r="G896" s="122"/>
    </row>
    <row r="897">
      <c r="G897" s="122"/>
    </row>
    <row r="898">
      <c r="G898" s="122"/>
    </row>
    <row r="899">
      <c r="G899" s="122"/>
    </row>
    <row r="900">
      <c r="G900" s="122"/>
    </row>
    <row r="901">
      <c r="G901" s="122"/>
    </row>
    <row r="902">
      <c r="G902" s="122"/>
    </row>
    <row r="903">
      <c r="G903" s="122"/>
    </row>
    <row r="904">
      <c r="G904" s="122"/>
    </row>
    <row r="905">
      <c r="G905" s="122"/>
    </row>
    <row r="906">
      <c r="G906" s="122"/>
    </row>
    <row r="907">
      <c r="G907" s="122"/>
    </row>
    <row r="908">
      <c r="G908" s="122"/>
    </row>
    <row r="909">
      <c r="G909" s="122"/>
    </row>
    <row r="910">
      <c r="G910" s="122"/>
    </row>
    <row r="911">
      <c r="G911" s="122"/>
    </row>
    <row r="912">
      <c r="G912" s="122"/>
    </row>
    <row r="913">
      <c r="G913" s="122"/>
    </row>
    <row r="914">
      <c r="G914" s="122"/>
    </row>
    <row r="915">
      <c r="G915" s="122"/>
    </row>
    <row r="916">
      <c r="G916" s="122"/>
    </row>
    <row r="917">
      <c r="G917" s="122"/>
    </row>
    <row r="918">
      <c r="G918" s="122"/>
    </row>
    <row r="919">
      <c r="G919" s="122"/>
    </row>
    <row r="920">
      <c r="G920" s="122"/>
    </row>
    <row r="921">
      <c r="G921" s="122"/>
    </row>
    <row r="922">
      <c r="G922" s="122"/>
    </row>
    <row r="923">
      <c r="G923" s="122"/>
    </row>
    <row r="924">
      <c r="G924" s="122"/>
    </row>
    <row r="925">
      <c r="G925" s="122"/>
    </row>
    <row r="926">
      <c r="G926" s="122"/>
    </row>
    <row r="927">
      <c r="G927" s="122"/>
    </row>
    <row r="928">
      <c r="G928" s="122"/>
    </row>
    <row r="929">
      <c r="G929" s="122"/>
    </row>
    <row r="930">
      <c r="G930" s="122"/>
    </row>
    <row r="931">
      <c r="G931" s="122"/>
    </row>
    <row r="932">
      <c r="G932" s="122"/>
    </row>
    <row r="933">
      <c r="G933" s="122"/>
    </row>
    <row r="934">
      <c r="G934" s="122"/>
    </row>
    <row r="935">
      <c r="G935" s="122"/>
    </row>
    <row r="936">
      <c r="G936" s="122"/>
    </row>
    <row r="937">
      <c r="G937" s="122"/>
    </row>
    <row r="938">
      <c r="G938" s="122"/>
    </row>
    <row r="939">
      <c r="G939" s="122"/>
    </row>
    <row r="940">
      <c r="G940" s="122"/>
    </row>
    <row r="941">
      <c r="G941" s="122"/>
    </row>
    <row r="942">
      <c r="G942" s="122"/>
    </row>
    <row r="943">
      <c r="G943" s="122"/>
    </row>
    <row r="944">
      <c r="G944" s="122"/>
    </row>
    <row r="945">
      <c r="G945" s="122"/>
    </row>
    <row r="946">
      <c r="G946" s="122"/>
    </row>
    <row r="947">
      <c r="G947" s="122"/>
    </row>
    <row r="948">
      <c r="G948" s="122"/>
    </row>
    <row r="949">
      <c r="G949" s="122"/>
    </row>
    <row r="950">
      <c r="G950" s="122"/>
    </row>
    <row r="951">
      <c r="G951" s="122"/>
    </row>
    <row r="952">
      <c r="G952" s="122"/>
    </row>
    <row r="953">
      <c r="G953" s="122"/>
    </row>
    <row r="954">
      <c r="G954" s="122"/>
    </row>
    <row r="955">
      <c r="G955" s="122"/>
    </row>
    <row r="956">
      <c r="G956" s="122"/>
    </row>
    <row r="957">
      <c r="G957" s="122"/>
    </row>
    <row r="958">
      <c r="G958" s="122"/>
    </row>
    <row r="959">
      <c r="G959" s="122"/>
    </row>
    <row r="960">
      <c r="G960" s="122"/>
    </row>
    <row r="961">
      <c r="G961" s="122"/>
    </row>
    <row r="962">
      <c r="G962" s="122"/>
    </row>
    <row r="963">
      <c r="G963" s="122"/>
    </row>
    <row r="964">
      <c r="G964" s="122"/>
    </row>
    <row r="965">
      <c r="G965" s="122"/>
    </row>
    <row r="966">
      <c r="G966" s="122"/>
    </row>
    <row r="967">
      <c r="G967" s="122"/>
    </row>
    <row r="968">
      <c r="G968" s="122"/>
    </row>
    <row r="969">
      <c r="G969" s="122"/>
    </row>
    <row r="970">
      <c r="G970" s="122"/>
    </row>
    <row r="971">
      <c r="G971" s="122"/>
    </row>
    <row r="972">
      <c r="G972" s="122"/>
    </row>
    <row r="973">
      <c r="G973" s="122"/>
    </row>
    <row r="974">
      <c r="G974" s="122"/>
    </row>
    <row r="975">
      <c r="G975" s="122"/>
    </row>
    <row r="976">
      <c r="G976" s="122"/>
    </row>
    <row r="977">
      <c r="G977" s="122"/>
    </row>
    <row r="978">
      <c r="G978" s="122"/>
    </row>
    <row r="979">
      <c r="G979" s="122"/>
    </row>
    <row r="980">
      <c r="G980" s="122"/>
    </row>
    <row r="981">
      <c r="G981" s="122"/>
    </row>
    <row r="982">
      <c r="G982" s="122"/>
    </row>
    <row r="983">
      <c r="G983" s="122"/>
    </row>
    <row r="984">
      <c r="G984" s="122"/>
    </row>
    <row r="985">
      <c r="G985" s="122"/>
    </row>
    <row r="986">
      <c r="G986" s="122"/>
    </row>
    <row r="987">
      <c r="G987" s="122"/>
    </row>
    <row r="988">
      <c r="G988" s="122"/>
    </row>
    <row r="989">
      <c r="G989" s="122"/>
    </row>
    <row r="990">
      <c r="G990" s="122"/>
    </row>
    <row r="991">
      <c r="G991" s="122"/>
    </row>
    <row r="992">
      <c r="G992" s="122"/>
    </row>
    <row r="993">
      <c r="G993" s="122"/>
    </row>
    <row r="994">
      <c r="G994" s="122"/>
    </row>
    <row r="995">
      <c r="G995" s="122"/>
    </row>
    <row r="996">
      <c r="G996" s="122"/>
    </row>
    <row r="997">
      <c r="G997" s="122"/>
    </row>
    <row r="998">
      <c r="G998" s="122"/>
    </row>
    <row r="999">
      <c r="G999" s="122"/>
    </row>
    <row r="1000">
      <c r="G1000" s="122"/>
    </row>
  </sheetData>
  <drawing r:id="rId3"/>
</worksheet>
</file>