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9"/>
  </bookViews>
  <sheets>
    <sheet name="Sheet1" sheetId="1" r:id="rId1"/>
    <sheet name="验证公式" sheetId="2" r:id="rId2"/>
    <sheet name="Sheet3" sheetId="3" r:id="rId3"/>
    <sheet name="Sheet4" sheetId="4" r:id="rId4"/>
    <sheet name="Sheet6" sheetId="7" r:id="rId5"/>
    <sheet name="Sheet2" sheetId="8" r:id="rId6"/>
    <sheet name="Sheet5" sheetId="9" r:id="rId7"/>
    <sheet name="Sheet7" sheetId="10" r:id="rId8"/>
    <sheet name="Sheet8" sheetId="11" r:id="rId9"/>
    <sheet name="Sheet9" sheetId="12" r:id="rId10"/>
    <sheet name="Sheet10" sheetId="13" r:id="rId11"/>
  </sheets>
  <calcPr calcId="125725"/>
</workbook>
</file>

<file path=xl/calcChain.xml><?xml version="1.0" encoding="utf-8"?>
<calcChain xmlns="http://schemas.openxmlformats.org/spreadsheetml/2006/main">
  <c r="K83" i="12"/>
  <c r="N75"/>
  <c r="J8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2"/>
  <c r="H8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2"/>
  <c r="M82" i="1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30"/>
  <c r="I15"/>
  <c r="L1" i="9"/>
  <c r="L58"/>
  <c r="L59"/>
  <c r="L60"/>
  <c r="L61"/>
  <c r="L62"/>
  <c r="L63"/>
  <c r="L64"/>
  <c r="L65"/>
  <c r="L66"/>
  <c r="L67"/>
  <c r="L68"/>
  <c r="L69"/>
  <c r="L70"/>
  <c r="L71"/>
  <c r="L72"/>
  <c r="L73"/>
  <c r="L57"/>
  <c r="L49"/>
  <c r="L50"/>
  <c r="L51"/>
  <c r="L52"/>
  <c r="L53"/>
  <c r="L54"/>
  <c r="L55"/>
  <c r="L56"/>
  <c r="L48"/>
  <c r="L43"/>
  <c r="L44"/>
  <c r="L45"/>
  <c r="L46"/>
  <c r="L47"/>
  <c r="L42"/>
  <c r="L33"/>
  <c r="L34"/>
  <c r="L35"/>
  <c r="L36"/>
  <c r="L37"/>
  <c r="L38"/>
  <c r="L39"/>
  <c r="L40"/>
  <c r="L41"/>
  <c r="L32"/>
  <c r="L19"/>
  <c r="L20"/>
  <c r="L21"/>
  <c r="L22"/>
  <c r="L23"/>
  <c r="L24"/>
  <c r="L25"/>
  <c r="L26"/>
  <c r="L27"/>
  <c r="L28"/>
  <c r="L29"/>
  <c r="L30"/>
  <c r="L31"/>
  <c r="L17"/>
  <c r="L18"/>
  <c r="L3"/>
  <c r="L4"/>
  <c r="L5"/>
  <c r="L6"/>
  <c r="L7"/>
  <c r="L8"/>
  <c r="L9"/>
  <c r="L10"/>
  <c r="L11"/>
  <c r="L12"/>
  <c r="L13"/>
  <c r="L14"/>
  <c r="L15"/>
  <c r="L16"/>
  <c r="L2"/>
  <c r="K1"/>
  <c r="K16" i="8"/>
  <c r="K3"/>
  <c r="K4"/>
  <c r="K5"/>
  <c r="K6"/>
  <c r="K7"/>
  <c r="K8"/>
  <c r="K9"/>
  <c r="K10"/>
  <c r="K11"/>
  <c r="K12"/>
  <c r="K13"/>
  <c r="K14"/>
  <c r="K15"/>
  <c r="K2"/>
  <c r="J3"/>
  <c r="J4"/>
  <c r="J5"/>
  <c r="J6"/>
  <c r="J7"/>
  <c r="J8"/>
  <c r="J9"/>
  <c r="J10"/>
  <c r="J11"/>
  <c r="J12"/>
  <c r="J13"/>
  <c r="J14"/>
  <c r="J15"/>
  <c r="J2"/>
  <c r="E31" i="2"/>
  <c r="E33"/>
  <c r="E34"/>
  <c r="E35"/>
  <c r="D20"/>
  <c r="E32"/>
  <c r="K28"/>
  <c r="J28"/>
  <c r="P25" s="1"/>
  <c r="Q25" s="1"/>
  <c r="H28"/>
  <c r="G28"/>
  <c r="I28" s="1"/>
  <c r="J27"/>
  <c r="H27"/>
  <c r="E27"/>
  <c r="F27" s="1"/>
  <c r="J26"/>
  <c r="H26"/>
  <c r="E26"/>
  <c r="F26" s="1"/>
  <c r="N25"/>
  <c r="J25"/>
  <c r="H25"/>
  <c r="E25"/>
  <c r="F25" s="1"/>
  <c r="N24"/>
  <c r="M24"/>
  <c r="J24"/>
  <c r="H24"/>
  <c r="G24"/>
  <c r="E24" s="1"/>
  <c r="F24" s="1"/>
  <c r="G10"/>
  <c r="E10" s="1"/>
  <c r="F10" s="1"/>
  <c r="N7"/>
  <c r="P7"/>
  <c r="Q7" s="1"/>
  <c r="K10"/>
  <c r="H10"/>
  <c r="J10"/>
  <c r="G6"/>
  <c r="E6" s="1"/>
  <c r="F6" s="1"/>
  <c r="G2" s="1"/>
  <c r="N6"/>
  <c r="M6"/>
  <c r="J7"/>
  <c r="J8"/>
  <c r="J9"/>
  <c r="J6"/>
  <c r="K9" s="1"/>
  <c r="H7"/>
  <c r="H8"/>
  <c r="H9"/>
  <c r="H6"/>
  <c r="F8"/>
  <c r="E7"/>
  <c r="F7" s="1"/>
  <c r="E8"/>
  <c r="E9"/>
  <c r="F9" s="1"/>
  <c r="G34" i="3"/>
  <c r="T8" i="4"/>
  <c r="T10" s="1"/>
  <c r="Q14"/>
  <c r="K5"/>
  <c r="L17"/>
  <c r="K16"/>
  <c r="T22"/>
  <c r="T23"/>
  <c r="T24"/>
  <c r="T21"/>
  <c r="M8"/>
  <c r="L8"/>
  <c r="M11" s="1"/>
  <c r="P4"/>
  <c r="P3" s="1"/>
  <c r="R4"/>
  <c r="P6"/>
  <c r="P7"/>
  <c r="P5"/>
  <c r="N6"/>
  <c r="N7"/>
  <c r="N5"/>
  <c r="N4"/>
  <c r="B2" i="3"/>
  <c r="G2" s="1"/>
  <c r="J16" i="8" l="1"/>
  <c r="Q6" i="2"/>
  <c r="J2" s="1"/>
  <c r="K27"/>
  <c r="I20" s="1"/>
  <c r="I9"/>
  <c r="I27"/>
  <c r="H20" s="1"/>
  <c r="P8" i="4"/>
  <c r="P6" i="2"/>
  <c r="F20"/>
  <c r="P24"/>
  <c r="Q24" s="1"/>
  <c r="J20" s="1"/>
  <c r="E28"/>
  <c r="F28" s="1"/>
  <c r="I10"/>
  <c r="H2" s="1"/>
  <c r="T25" i="4"/>
  <c r="T26" s="1"/>
  <c r="B3" i="2" l="1"/>
  <c r="I2"/>
  <c r="B20"/>
  <c r="F2"/>
  <c r="B2" s="1"/>
  <c r="G20"/>
  <c r="B21" s="1"/>
</calcChain>
</file>

<file path=xl/comments1.xml><?xml version="1.0" encoding="utf-8"?>
<comments xmlns="http://schemas.openxmlformats.org/spreadsheetml/2006/main">
  <authors>
    <author>陆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差额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（所有资金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（所有客人本金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总抽水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总保险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所有支出））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所有联盟总帐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抽水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战绩</t>
        </r>
        <r>
          <rPr>
            <b/>
            <sz val="9"/>
            <color indexed="81"/>
            <rFont val="Tahoma"/>
            <family val="2"/>
          </rPr>
          <t>*5%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联盟补贴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（战绩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保险）</t>
        </r>
        <r>
          <rPr>
            <b/>
            <sz val="9"/>
            <color indexed="81"/>
            <rFont val="Tahoma"/>
            <family val="2"/>
          </rPr>
          <t>*(1-</t>
        </r>
        <r>
          <rPr>
            <b/>
            <sz val="9"/>
            <color indexed="81"/>
            <rFont val="宋体"/>
            <family val="3"/>
            <charset val="134"/>
          </rPr>
          <t>对账系数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实际抽水=抽水-联盟补贴</t>
        </r>
      </text>
    </comment>
    <comment ref="Q5" authorId="0">
      <text>
        <r>
          <rPr>
            <b/>
            <sz val="9"/>
            <color indexed="81"/>
            <rFont val="宋体"/>
            <family val="3"/>
            <charset val="134"/>
          </rPr>
          <t>当局账单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（（战绩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保险）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宋体"/>
            <family val="3"/>
            <charset val="134"/>
          </rPr>
          <t>（对账系数））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桌子费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保险被抽</t>
        </r>
      </text>
    </comment>
    <comment ref="B19" authorId="0">
      <text>
        <r>
          <rPr>
            <sz val="9"/>
            <color indexed="81"/>
            <rFont val="宋体"/>
            <family val="3"/>
            <charset val="134"/>
          </rPr>
          <t>差额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（所有资金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宋体"/>
            <family val="3"/>
            <charset val="134"/>
          </rPr>
          <t>（所有客人本金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总抽水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总保险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所有支出））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所有联盟总帐</t>
        </r>
      </text>
    </comment>
    <comment ref="G23" authorId="0">
      <text>
        <r>
          <rPr>
            <b/>
            <sz val="9"/>
            <color indexed="81"/>
            <rFont val="宋体"/>
            <family val="3"/>
            <charset val="134"/>
          </rPr>
          <t>抽水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战绩</t>
        </r>
        <r>
          <rPr>
            <b/>
            <sz val="9"/>
            <color indexed="81"/>
            <rFont val="Tahoma"/>
            <family val="2"/>
          </rPr>
          <t>*5%</t>
        </r>
      </text>
    </comment>
    <comment ref="H23" authorId="0">
      <text>
        <r>
          <rPr>
            <b/>
            <sz val="9"/>
            <color indexed="81"/>
            <rFont val="宋体"/>
            <family val="3"/>
            <charset val="134"/>
          </rPr>
          <t>联盟补贴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（战绩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保险）</t>
        </r>
        <r>
          <rPr>
            <b/>
            <sz val="9"/>
            <color indexed="81"/>
            <rFont val="Tahoma"/>
            <family val="2"/>
          </rPr>
          <t>*(1-</t>
        </r>
        <r>
          <rPr>
            <b/>
            <sz val="9"/>
            <color indexed="81"/>
            <rFont val="宋体"/>
            <family val="3"/>
            <charset val="134"/>
          </rPr>
          <t>对账系数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实际抽水=抽水-联盟补贴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当局账单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（（战绩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保险）</t>
        </r>
        <r>
          <rPr>
            <b/>
            <sz val="9"/>
            <color indexed="81"/>
            <rFont val="Tahoma"/>
            <family val="2"/>
          </rPr>
          <t>*</t>
        </r>
        <r>
          <rPr>
            <b/>
            <sz val="9"/>
            <color indexed="81"/>
            <rFont val="宋体"/>
            <family val="3"/>
            <charset val="134"/>
          </rPr>
          <t>（对账系数））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桌子费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保险被抽</t>
        </r>
      </text>
    </comment>
  </commentList>
</comments>
</file>

<file path=xl/sharedStrings.xml><?xml version="1.0" encoding="utf-8"?>
<sst xmlns="http://schemas.openxmlformats.org/spreadsheetml/2006/main" count="938" uniqueCount="343">
  <si>
    <t>对账方法</t>
    <phoneticPr fontId="1" type="noConversion"/>
  </si>
  <si>
    <r>
      <t>0.975/</t>
    </r>
    <r>
      <rPr>
        <sz val="11"/>
        <color theme="1"/>
        <rFont val="宋体"/>
        <family val="3"/>
        <charset val="134"/>
      </rPr>
      <t>无水对账（二选一）</t>
    </r>
    <phoneticPr fontId="1" type="noConversion"/>
  </si>
  <si>
    <t>分项</t>
    <phoneticPr fontId="1" type="noConversion"/>
  </si>
  <si>
    <t>中项</t>
    <phoneticPr fontId="1" type="noConversion"/>
  </si>
  <si>
    <t>大项</t>
    <phoneticPr fontId="1" type="noConversion"/>
  </si>
  <si>
    <t>结账台</t>
    <phoneticPr fontId="1" type="noConversion"/>
  </si>
  <si>
    <t>联盟总帐</t>
    <phoneticPr fontId="1" type="noConversion"/>
  </si>
  <si>
    <t>保险被抽成</t>
    <phoneticPr fontId="1" type="noConversion"/>
  </si>
  <si>
    <t>默认增加一个联盟</t>
    <phoneticPr fontId="1" type="noConversion"/>
  </si>
  <si>
    <t>本金</t>
    <phoneticPr fontId="1" type="noConversion"/>
  </si>
  <si>
    <t>资金</t>
    <phoneticPr fontId="1" type="noConversion"/>
  </si>
  <si>
    <t>支出</t>
    <phoneticPr fontId="1" type="noConversion"/>
  </si>
  <si>
    <t>总抽水</t>
    <phoneticPr fontId="1" type="noConversion"/>
  </si>
  <si>
    <t>总保险</t>
    <phoneticPr fontId="1" type="noConversion"/>
  </si>
  <si>
    <t>差额</t>
    <phoneticPr fontId="1" type="noConversion"/>
  </si>
  <si>
    <t>联盟补水</t>
    <phoneticPr fontId="1" type="noConversion"/>
  </si>
  <si>
    <t>状态</t>
    <phoneticPr fontId="1" type="noConversion"/>
  </si>
  <si>
    <t>正确</t>
    <phoneticPr fontId="1" type="noConversion"/>
  </si>
  <si>
    <t>账单</t>
    <phoneticPr fontId="1" type="noConversion"/>
  </si>
  <si>
    <t>结算</t>
    <phoneticPr fontId="1" type="noConversion"/>
  </si>
  <si>
    <t>核对数字</t>
    <phoneticPr fontId="1" type="noConversion"/>
  </si>
  <si>
    <t>修改账单后，核对数值没有采用最新修改值</t>
    <phoneticPr fontId="1" type="noConversion"/>
  </si>
  <si>
    <r>
      <rPr>
        <sz val="11"/>
        <color theme="1"/>
        <rFont val="宋体"/>
        <family val="3"/>
        <charset val="134"/>
      </rPr>
      <t>修改保险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战绩</t>
    </r>
    <phoneticPr fontId="1" type="noConversion"/>
  </si>
  <si>
    <t>修改后会自己关掉页面，不能停留</t>
    <phoneticPr fontId="1" type="noConversion"/>
  </si>
  <si>
    <t>优化</t>
    <phoneticPr fontId="1" type="noConversion"/>
  </si>
  <si>
    <t>结账单列表</t>
    <phoneticPr fontId="1" type="noConversion"/>
  </si>
  <si>
    <t>应该以时间顺序，时间越接近现在时间的越靠前</t>
    <phoneticPr fontId="1" type="noConversion"/>
  </si>
  <si>
    <t>客人查询</t>
    <phoneticPr fontId="1" type="noConversion"/>
  </si>
  <si>
    <t>客人编号查询</t>
    <phoneticPr fontId="1" type="noConversion"/>
  </si>
  <si>
    <t>交收金额</t>
    <phoneticPr fontId="1" type="noConversion"/>
  </si>
  <si>
    <t>桌子累计</t>
    <phoneticPr fontId="1" type="noConversion"/>
  </si>
  <si>
    <t>累计总账</t>
    <phoneticPr fontId="1" type="noConversion"/>
  </si>
  <si>
    <t>数据不正确</t>
    <phoneticPr fontId="1" type="noConversion"/>
  </si>
  <si>
    <t>账单详情</t>
    <phoneticPr fontId="1" type="noConversion"/>
  </si>
  <si>
    <t>点不开</t>
    <phoneticPr fontId="1" type="noConversion"/>
  </si>
  <si>
    <t>交接转出</t>
    <phoneticPr fontId="1" type="noConversion"/>
  </si>
  <si>
    <t>交接账单</t>
    <phoneticPr fontId="1" type="noConversion"/>
  </si>
  <si>
    <t>点击后，需要清零之前累计的总抽水，总保险，同时把新账单累计转为旧账</t>
    <phoneticPr fontId="1" type="noConversion"/>
  </si>
  <si>
    <t>上桌人数</t>
    <phoneticPr fontId="1" type="noConversion"/>
  </si>
  <si>
    <t>上桌人数统计不正确</t>
    <phoneticPr fontId="1" type="noConversion"/>
  </si>
  <si>
    <t>UI对位不正确</t>
    <phoneticPr fontId="1" type="noConversion"/>
  </si>
  <si>
    <t>1.删除用户后，计算错误
2.添加支出后计算错误</t>
    <phoneticPr fontId="1" type="noConversion"/>
  </si>
  <si>
    <r>
      <rPr>
        <sz val="11"/>
        <color theme="1"/>
        <rFont val="宋体"/>
        <family val="3"/>
        <charset val="134"/>
      </rPr>
      <t>所有资金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（所有客人本金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总抽水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总保险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所有支出）</t>
    </r>
  </si>
  <si>
    <t>计算正确</t>
    <phoneticPr fontId="1" type="noConversion"/>
  </si>
  <si>
    <t>代理分成</t>
    <phoneticPr fontId="1" type="noConversion"/>
  </si>
  <si>
    <t>联盟主机</t>
    <phoneticPr fontId="1" type="noConversion"/>
  </si>
  <si>
    <t>代理添加</t>
    <phoneticPr fontId="1" type="noConversion"/>
  </si>
  <si>
    <t>代理删除</t>
    <phoneticPr fontId="1" type="noConversion"/>
  </si>
  <si>
    <t>代理设置</t>
    <phoneticPr fontId="1" type="noConversion"/>
  </si>
  <si>
    <t>代理分成统计</t>
    <phoneticPr fontId="1" type="noConversion"/>
  </si>
  <si>
    <t>客户绑定代理</t>
    <phoneticPr fontId="1" type="noConversion"/>
  </si>
  <si>
    <t>保险</t>
    <phoneticPr fontId="1" type="noConversion"/>
  </si>
  <si>
    <t>实际抽水</t>
    <phoneticPr fontId="1" type="noConversion"/>
  </si>
  <si>
    <t>支出</t>
    <phoneticPr fontId="1" type="noConversion"/>
  </si>
  <si>
    <t>总抽水</t>
    <phoneticPr fontId="1" type="noConversion"/>
  </si>
  <si>
    <t>客人本金</t>
    <phoneticPr fontId="1" type="noConversion"/>
  </si>
  <si>
    <t>所有联盟总账</t>
    <phoneticPr fontId="1" type="noConversion"/>
  </si>
  <si>
    <t>所有资金</t>
    <phoneticPr fontId="1" type="noConversion"/>
  </si>
  <si>
    <t>不能转出</t>
    <phoneticPr fontId="1" type="noConversion"/>
  </si>
  <si>
    <t>是否能转出</t>
    <phoneticPr fontId="1" type="noConversion"/>
  </si>
  <si>
    <t>计算交班金额</t>
    <phoneticPr fontId="1" type="noConversion"/>
  </si>
  <si>
    <t>已经正确</t>
    <phoneticPr fontId="1" type="noConversion"/>
  </si>
  <si>
    <t>功能描述</t>
    <phoneticPr fontId="1" type="noConversion"/>
  </si>
  <si>
    <t>已完成</t>
    <phoneticPr fontId="1" type="noConversion"/>
  </si>
  <si>
    <t>只能增加，不能减少</t>
    <phoneticPr fontId="1" type="noConversion"/>
  </si>
  <si>
    <t>优化</t>
    <phoneticPr fontId="1" type="noConversion"/>
  </si>
  <si>
    <t>交收金额需要把0去掉</t>
    <phoneticPr fontId="1" type="noConversion"/>
  </si>
  <si>
    <t>会自己增加数据相同的默认联盟</t>
    <phoneticPr fontId="1" type="noConversion"/>
  </si>
  <si>
    <t>客人战绩</t>
    <phoneticPr fontId="1" type="noConversion"/>
  </si>
  <si>
    <t>客人保险</t>
    <phoneticPr fontId="1" type="noConversion"/>
  </si>
  <si>
    <t>抽水</t>
    <phoneticPr fontId="1" type="noConversion"/>
  </si>
  <si>
    <t>客人本金</t>
    <phoneticPr fontId="1" type="noConversion"/>
  </si>
  <si>
    <t>结算后本金</t>
    <phoneticPr fontId="1" type="noConversion"/>
  </si>
  <si>
    <t>联盟补贴</t>
    <phoneticPr fontId="1" type="noConversion"/>
  </si>
  <si>
    <t>实际抽水</t>
    <phoneticPr fontId="1" type="noConversion"/>
  </si>
  <si>
    <t>结算金额</t>
    <phoneticPr fontId="1" type="noConversion"/>
  </si>
  <si>
    <t>联盟对账系数</t>
    <phoneticPr fontId="1" type="noConversion"/>
  </si>
  <si>
    <t>联盟桌子费</t>
    <phoneticPr fontId="1" type="noConversion"/>
  </si>
  <si>
    <t>保险抽成</t>
    <phoneticPr fontId="1" type="noConversion"/>
  </si>
  <si>
    <t>保险抽成系数</t>
    <phoneticPr fontId="1" type="noConversion"/>
  </si>
  <si>
    <t>实际总抽水</t>
    <phoneticPr fontId="1" type="noConversion"/>
  </si>
  <si>
    <t>实际总保险</t>
    <phoneticPr fontId="1" type="noConversion"/>
  </si>
  <si>
    <t>实际保险</t>
    <phoneticPr fontId="1" type="noConversion"/>
  </si>
  <si>
    <t>战绩</t>
    <phoneticPr fontId="1" type="noConversion"/>
  </si>
  <si>
    <t>保险</t>
    <phoneticPr fontId="1" type="noConversion"/>
  </si>
  <si>
    <t>桌子费</t>
    <phoneticPr fontId="1" type="noConversion"/>
  </si>
  <si>
    <t>保险被抽</t>
    <phoneticPr fontId="1" type="noConversion"/>
  </si>
  <si>
    <t>当局账单</t>
    <phoneticPr fontId="1" type="noConversion"/>
  </si>
  <si>
    <t>联盟总账</t>
    <phoneticPr fontId="1" type="noConversion"/>
  </si>
  <si>
    <t>资金</t>
    <phoneticPr fontId="1" type="noConversion"/>
  </si>
  <si>
    <t>差额</t>
    <phoneticPr fontId="1" type="noConversion"/>
  </si>
  <si>
    <t>支出</t>
    <phoneticPr fontId="1" type="noConversion"/>
  </si>
  <si>
    <t>所有客人本金</t>
    <phoneticPr fontId="1" type="noConversion"/>
  </si>
  <si>
    <t>已完成</t>
    <phoneticPr fontId="1" type="noConversion"/>
  </si>
  <si>
    <t>账单状态</t>
    <phoneticPr fontId="1" type="noConversion"/>
  </si>
  <si>
    <t>没有本俱乐部上桌玩家的账单，点击不会改变状态，也不会计算桌子费</t>
    <phoneticPr fontId="1" type="noConversion"/>
  </si>
  <si>
    <t>默认为百分百显示</t>
    <phoneticPr fontId="1" type="noConversion"/>
  </si>
  <si>
    <t>已修改</t>
    <phoneticPr fontId="1" type="noConversion"/>
  </si>
  <si>
    <t>转出本金</t>
    <phoneticPr fontId="1" type="noConversion"/>
  </si>
  <si>
    <t>交接金额</t>
    <phoneticPr fontId="1" type="noConversion"/>
  </si>
  <si>
    <t>账户</t>
    <phoneticPr fontId="1" type="noConversion"/>
  </si>
  <si>
    <t>俱乐部</t>
    <phoneticPr fontId="1" type="noConversion"/>
  </si>
  <si>
    <t>俱乐部删除</t>
    <phoneticPr fontId="1" type="noConversion"/>
  </si>
  <si>
    <t>曾经有俱乐部的并且删除最后一个俱乐部会出现错误</t>
    <phoneticPr fontId="1" type="noConversion"/>
  </si>
  <si>
    <t>BUG</t>
    <phoneticPr fontId="1" type="noConversion"/>
  </si>
  <si>
    <t>联盟设置</t>
    <phoneticPr fontId="1" type="noConversion"/>
  </si>
  <si>
    <t>不能添加俱乐部</t>
    <phoneticPr fontId="1" type="noConversion"/>
  </si>
  <si>
    <t>结算</t>
    <phoneticPr fontId="1" type="noConversion"/>
  </si>
  <si>
    <t>结算按钮没有生效</t>
    <phoneticPr fontId="1" type="noConversion"/>
  </si>
  <si>
    <t>新账</t>
    <phoneticPr fontId="1" type="noConversion"/>
  </si>
  <si>
    <t>旧账</t>
    <phoneticPr fontId="1" type="noConversion"/>
  </si>
  <si>
    <t>汇总</t>
    <phoneticPr fontId="1" type="noConversion"/>
  </si>
  <si>
    <t>桌子</t>
    <phoneticPr fontId="1" type="noConversion"/>
  </si>
  <si>
    <t>计算错误：新账应为俱乐部下列未结算累计总和</t>
    <phoneticPr fontId="1" type="noConversion"/>
  </si>
  <si>
    <t>计算错误：应该为新账+旧账</t>
    <phoneticPr fontId="1" type="noConversion"/>
  </si>
  <si>
    <t>计算错误：应为已经结算的新账单+上原来的旧账（旧账可以修正）</t>
    <phoneticPr fontId="1" type="noConversion"/>
  </si>
  <si>
    <t>计算正确：公式为当局总账=（（战绩+保险）*（对账系数））-桌子费-保险被抽</t>
    <phoneticPr fontId="1" type="noConversion"/>
  </si>
  <si>
    <t>刚获取账单列表完毕后会有一个已经结算完的账单</t>
    <phoneticPr fontId="1" type="noConversion"/>
  </si>
  <si>
    <t>结算成功后核对数字显示不正确</t>
    <phoneticPr fontId="1" type="noConversion"/>
  </si>
  <si>
    <t>结算计算公式错误，错误录入了3倍客人本金</t>
    <phoneticPr fontId="1" type="noConversion"/>
  </si>
  <si>
    <t>已修正</t>
    <phoneticPr fontId="1" type="noConversion"/>
  </si>
  <si>
    <t>客人列表搜索</t>
    <phoneticPr fontId="1" type="noConversion"/>
  </si>
  <si>
    <t>客人列表</t>
    <phoneticPr fontId="1" type="noConversion"/>
  </si>
  <si>
    <t>客人列表添加</t>
    <phoneticPr fontId="1" type="noConversion"/>
  </si>
  <si>
    <t>桌子费</t>
    <phoneticPr fontId="1" type="noConversion"/>
  </si>
  <si>
    <t>抽水列表中没有本俱乐部上桌玩家的牌局，不会计算桌子费</t>
    <phoneticPr fontId="1" type="noConversion"/>
  </si>
  <si>
    <t>结算后不要情况旧本金与新本金显示</t>
    <phoneticPr fontId="1" type="noConversion"/>
  </si>
  <si>
    <t>优化</t>
    <phoneticPr fontId="1" type="noConversion"/>
  </si>
  <si>
    <t>在已经创建客人的情况下，结算后的新本金依然不显示</t>
    <phoneticPr fontId="1" type="noConversion"/>
  </si>
  <si>
    <t>已修复</t>
    <phoneticPr fontId="1" type="noConversion"/>
  </si>
  <si>
    <t>客人本金结算了之后，新本金中显示结果为已经结算过后的本金再进行结算一次</t>
    <phoneticPr fontId="1" type="noConversion"/>
  </si>
  <si>
    <t>已解决</t>
    <phoneticPr fontId="1" type="noConversion"/>
  </si>
  <si>
    <t>空桌子不会计算桌子费</t>
    <phoneticPr fontId="1" type="noConversion"/>
  </si>
  <si>
    <t>网络卡的时候连续多次点击结算，会多次按结算结果改变客人本金</t>
    <phoneticPr fontId="1" type="noConversion"/>
  </si>
  <si>
    <t>之前有的客人搜索功能屏蔽了（只能搜索客人编号）</t>
    <phoneticPr fontId="1" type="noConversion"/>
  </si>
  <si>
    <t>已修改待优化</t>
    <phoneticPr fontId="1" type="noConversion"/>
  </si>
  <si>
    <t>不能添加客人（没有填写客人ID没有错误提示）</t>
    <phoneticPr fontId="1" type="noConversion"/>
  </si>
  <si>
    <t>vip</t>
    <phoneticPr fontId="1" type="noConversion"/>
  </si>
  <si>
    <t>vip期限</t>
    <phoneticPr fontId="1" type="noConversion"/>
  </si>
  <si>
    <t>VIP到期后账户不能登陆</t>
    <phoneticPr fontId="1" type="noConversion"/>
  </si>
  <si>
    <t>已完成</t>
    <phoneticPr fontId="1" type="noConversion"/>
  </si>
  <si>
    <t>联盟创建</t>
    <phoneticPr fontId="1" type="noConversion"/>
  </si>
  <si>
    <t>表1020-45-12战绩读取出错（实际战绩73，读取战绩为215）</t>
    <phoneticPr fontId="1" type="noConversion"/>
  </si>
  <si>
    <t>修改确认后的数据，会立刻刷新页面，需要保存上一个修改数据</t>
    <phoneticPr fontId="1" type="noConversion"/>
  </si>
  <si>
    <t>输入正确客人编号没有响应</t>
    <phoneticPr fontId="1" type="noConversion"/>
  </si>
  <si>
    <t>客人合并功能不完善，合并后的客人本金共享，但是结算可以由游戏ID出现结算</t>
    <phoneticPr fontId="1" type="noConversion"/>
  </si>
  <si>
    <t>客人信息列表应该只显示绑定俱乐部的用户</t>
    <phoneticPr fontId="1" type="noConversion"/>
  </si>
  <si>
    <t>测试功能</t>
    <phoneticPr fontId="1" type="noConversion"/>
  </si>
  <si>
    <t>代理列表</t>
    <phoneticPr fontId="1" type="noConversion"/>
  </si>
  <si>
    <t>已修复</t>
    <phoneticPr fontId="1" type="noConversion"/>
  </si>
  <si>
    <t>合并后代理统计不出用户单局数据</t>
    <phoneticPr fontId="1" type="noConversion"/>
  </si>
  <si>
    <t>因为结算功能重新整理所以联盟主机无效</t>
    <phoneticPr fontId="1" type="noConversion"/>
  </si>
  <si>
    <t>代理合计数值不正确，不是以结算后的绝对值相加</t>
    <phoneticPr fontId="1" type="noConversion"/>
  </si>
  <si>
    <t>代理选择错误，统计上不能修改恢复</t>
    <phoneticPr fontId="1" type="noConversion"/>
  </si>
  <si>
    <t>10/20🔥1210</t>
  </si>
  <si>
    <t>没有错误</t>
  </si>
  <si>
    <t>10/20🔥1229</t>
  </si>
  <si>
    <t>豆腐皮儿</t>
  </si>
  <si>
    <t>森纳</t>
  </si>
  <si>
    <t>10/20🔥1232</t>
  </si>
  <si>
    <t>说实话</t>
  </si>
  <si>
    <t>10/20🔥1234</t>
  </si>
  <si>
    <t>开心极了</t>
  </si>
  <si>
    <t>10/20🔥1245</t>
  </si>
  <si>
    <t>10/20🔥1248</t>
  </si>
  <si>
    <t>10/20🔥1255</t>
  </si>
  <si>
    <t>10/20🔥1257</t>
  </si>
  <si>
    <t>殴打房子</t>
  </si>
  <si>
    <t>10/20🔥1259</t>
  </si>
  <si>
    <t>10/20🔥1266</t>
  </si>
  <si>
    <t>10/20🔥1271</t>
  </si>
  <si>
    <t>燕麦圈</t>
  </si>
  <si>
    <t>2/4🍎1181A</t>
  </si>
  <si>
    <t>厚先生</t>
  </si>
  <si>
    <t>2/4🍎1183A</t>
  </si>
  <si>
    <t>伟大的厨师</t>
  </si>
  <si>
    <t>20/40单🔥1261</t>
  </si>
  <si>
    <t>20/40</t>
  </si>
  <si>
    <t>冲啊</t>
  </si>
  <si>
    <t>20/40🔥1230</t>
  </si>
  <si>
    <t>胡歌歌</t>
  </si>
  <si>
    <t>20/40🔥1231</t>
  </si>
  <si>
    <t>我很冷</t>
  </si>
  <si>
    <t>你在看吗</t>
  </si>
  <si>
    <t>20/40🔥1236</t>
  </si>
  <si>
    <t>好教练</t>
  </si>
  <si>
    <t>20/40🔥1244</t>
  </si>
  <si>
    <t>顺利进入</t>
  </si>
  <si>
    <t>20/40🔥1251</t>
  </si>
  <si>
    <t>逆光</t>
  </si>
  <si>
    <t>原来这样</t>
  </si>
  <si>
    <t>20/40🔥1254</t>
  </si>
  <si>
    <t>警察女人</t>
  </si>
  <si>
    <t>20/40🔥1256</t>
  </si>
  <si>
    <t>雅爸爸</t>
  </si>
  <si>
    <t>20/40🔥1269</t>
  </si>
  <si>
    <t>空白屋</t>
  </si>
  <si>
    <t>20/40🔥1270</t>
  </si>
  <si>
    <t>简单地说</t>
  </si>
  <si>
    <t>20/40🔥1274</t>
  </si>
  <si>
    <t>FroggyPlay</t>
  </si>
  <si>
    <t>25/50单🔥1220</t>
  </si>
  <si>
    <t>25/50</t>
  </si>
  <si>
    <t>逃跑</t>
  </si>
  <si>
    <t>25/50单🔥1262</t>
  </si>
  <si>
    <t>灯亮起来</t>
  </si>
  <si>
    <t>25/50单🔥1267</t>
  </si>
  <si>
    <t>25/50🔥1221</t>
  </si>
  <si>
    <t>25/50🔥1235</t>
  </si>
  <si>
    <t>25/50🔥1247</t>
  </si>
  <si>
    <t>准不准</t>
  </si>
  <si>
    <t>25/50🔥1250</t>
  </si>
  <si>
    <t>25/50🔥1268</t>
  </si>
  <si>
    <t>风格清新</t>
  </si>
  <si>
    <t>25/50🔥1275</t>
  </si>
  <si>
    <t>自由球员</t>
  </si>
  <si>
    <t>他人笑</t>
  </si>
  <si>
    <t>5/10单🍎1235A</t>
  </si>
  <si>
    <t>开花时</t>
  </si>
  <si>
    <t>5/10🍎1203A</t>
  </si>
  <si>
    <t>爱不完的</t>
  </si>
  <si>
    <t>5/10🍎1253A</t>
  </si>
  <si>
    <t>热情师</t>
  </si>
  <si>
    <t>5/10🍎1268A</t>
  </si>
  <si>
    <t>天天玩</t>
  </si>
  <si>
    <t>太棒了</t>
  </si>
  <si>
    <t>🌊100200🌊16</t>
  </si>
  <si>
    <t>100/200</t>
  </si>
  <si>
    <t>优异</t>
  </si>
  <si>
    <t>🌊100200🌊44</t>
  </si>
  <si>
    <t>🌊100200🌊54</t>
  </si>
  <si>
    <t>好狩猎</t>
  </si>
  <si>
    <t>🌊100200🌊65</t>
  </si>
  <si>
    <t>100 rice</t>
  </si>
  <si>
    <t>🌊100200🌊68</t>
  </si>
  <si>
    <t>🌊100200🌊70</t>
  </si>
  <si>
    <t>来鱼</t>
  </si>
  <si>
    <t>🌊50100🌊31</t>
  </si>
  <si>
    <t>50/100</t>
  </si>
  <si>
    <t>风趣的人</t>
  </si>
  <si>
    <t>🌊50100🌊61</t>
  </si>
  <si>
    <t>经济时间</t>
  </si>
  <si>
    <t>🌊50100🌊71</t>
  </si>
  <si>
    <t>总奖金</t>
  </si>
  <si>
    <t>🐟1020-19-12</t>
  </si>
  <si>
    <t>滔滔不绝</t>
  </si>
  <si>
    <t>🐟1020-25-12</t>
  </si>
  <si>
    <t>好用的</t>
  </si>
  <si>
    <t>🐟1020-29-12</t>
  </si>
  <si>
    <t>🐟1020-37-12</t>
  </si>
  <si>
    <t>🐟1020-42-12</t>
  </si>
  <si>
    <t>晴天好</t>
  </si>
  <si>
    <t>🐟1020-45-12</t>
  </si>
  <si>
    <t>🐟1020-51-12</t>
  </si>
  <si>
    <t>泰山人</t>
  </si>
  <si>
    <t>🐟1020-52-12</t>
  </si>
  <si>
    <t>黄勇</t>
  </si>
  <si>
    <t>🐟1020强28-12</t>
  </si>
  <si>
    <t>🐟2040-12-12</t>
  </si>
  <si>
    <t>新闻自由</t>
  </si>
  <si>
    <t>🔥2040-2</t>
  </si>
  <si>
    <t>优秀玩家</t>
  </si>
  <si>
    <t>🔥2040-21</t>
  </si>
  <si>
    <t>🔥2040-25</t>
  </si>
  <si>
    <t>🔥2040-26</t>
  </si>
  <si>
    <t>🔥2040-32</t>
  </si>
  <si>
    <t>2/4</t>
    <phoneticPr fontId="1" type="noConversion"/>
  </si>
  <si>
    <t>10/20</t>
    <phoneticPr fontId="1" type="noConversion"/>
  </si>
  <si>
    <t>5/10</t>
    <phoneticPr fontId="1" type="noConversion"/>
  </si>
  <si>
    <t>联盟旧账</t>
    <phoneticPr fontId="1" type="noConversion"/>
  </si>
  <si>
    <t>在联盟设置里面修改联盟旧账不会在联盟总账菜单显示</t>
    <phoneticPr fontId="1" type="noConversion"/>
  </si>
  <si>
    <t>多个联盟时，联盟选择不正确，在有多个结算时会自动默认第一个联盟</t>
    <phoneticPr fontId="1" type="noConversion"/>
  </si>
  <si>
    <t>切换联盟不会重新计算桌子费</t>
    <phoneticPr fontId="1" type="noConversion"/>
  </si>
  <si>
    <t>切换牌局联盟，联盟的上桌人数不会改变</t>
    <phoneticPr fontId="1" type="noConversion"/>
  </si>
  <si>
    <t>跟随联盟总账里面的联盟创建</t>
    <phoneticPr fontId="1" type="noConversion"/>
  </si>
  <si>
    <t>联盟主机</t>
    <phoneticPr fontId="1" type="noConversion"/>
  </si>
  <si>
    <t>只显示在联盟总账中已经分类归属联盟的账单</t>
    <phoneticPr fontId="1" type="noConversion"/>
  </si>
  <si>
    <t>联盟所属俱乐部</t>
    <phoneticPr fontId="1" type="noConversion"/>
  </si>
  <si>
    <t>每个联盟对应有不同俱乐部，创建俱乐部时可以不需要选择联盟，直接创建在该联盟</t>
    <phoneticPr fontId="1" type="noConversion"/>
  </si>
  <si>
    <t>俱乐部添加</t>
    <phoneticPr fontId="1" type="noConversion"/>
  </si>
  <si>
    <t>有时候添加不同联盟的俱乐部会提示名称重复</t>
    <phoneticPr fontId="1" type="noConversion"/>
  </si>
  <si>
    <t>1.联盟俱乐部翻页</t>
    <phoneticPr fontId="1" type="noConversion"/>
  </si>
  <si>
    <r>
      <t>2.</t>
    </r>
    <r>
      <rPr>
        <sz val="11"/>
        <color theme="1"/>
        <rFont val="宋体"/>
        <family val="3"/>
        <charset val="134"/>
      </rPr>
      <t>转换联盟账单，重新计算桌子费，联盟对账</t>
    </r>
    <phoneticPr fontId="1" type="noConversion"/>
  </si>
  <si>
    <t>3.在抽水中显示桌子</t>
    <phoneticPr fontId="1" type="noConversion"/>
  </si>
  <si>
    <t>交收资金，有合并过的用户在资金转出后，所修改的数据不正确</t>
    <phoneticPr fontId="1" type="noConversion"/>
  </si>
  <si>
    <t>已完成</t>
    <phoneticPr fontId="1" type="noConversion"/>
  </si>
  <si>
    <t>25/50🔥1239</t>
  </si>
  <si>
    <t>胖妹儿</t>
  </si>
  <si>
    <t>FroggyPlay</t>
    <phoneticPr fontId="1" type="noConversion"/>
  </si>
  <si>
    <t>简单地说</t>
    <phoneticPr fontId="1" type="noConversion"/>
  </si>
  <si>
    <t>天天玩</t>
    <phoneticPr fontId="1" type="noConversion"/>
  </si>
  <si>
    <t>太棒了</t>
    <phoneticPr fontId="1" type="noConversion"/>
  </si>
  <si>
    <t>森纳</t>
    <phoneticPr fontId="1" type="noConversion"/>
  </si>
  <si>
    <t>燕麦圈</t>
    <phoneticPr fontId="1" type="noConversion"/>
  </si>
  <si>
    <t>殴打房子</t>
    <phoneticPr fontId="1" type="noConversion"/>
  </si>
  <si>
    <t>来鱼</t>
    <phoneticPr fontId="1" type="noConversion"/>
  </si>
  <si>
    <t>逃跑</t>
    <phoneticPr fontId="1" type="noConversion"/>
  </si>
  <si>
    <t>空白屋</t>
    <phoneticPr fontId="1" type="noConversion"/>
  </si>
  <si>
    <t>自由球员</t>
    <phoneticPr fontId="1" type="noConversion"/>
  </si>
  <si>
    <t>他人笑</t>
    <phoneticPr fontId="1" type="noConversion"/>
  </si>
  <si>
    <t>总奖金</t>
    <phoneticPr fontId="1" type="noConversion"/>
  </si>
  <si>
    <t>灯亮起来</t>
    <phoneticPr fontId="1" type="noConversion"/>
  </si>
  <si>
    <t>冲啊</t>
    <phoneticPr fontId="1" type="noConversion"/>
  </si>
  <si>
    <t>风格清新</t>
    <phoneticPr fontId="1" type="noConversion"/>
  </si>
  <si>
    <t>100 rice</t>
    <phoneticPr fontId="1" type="noConversion"/>
  </si>
  <si>
    <t>好狩猎</t>
    <phoneticPr fontId="1" type="noConversion"/>
  </si>
  <si>
    <t>黄勇</t>
    <phoneticPr fontId="1" type="noConversion"/>
  </si>
  <si>
    <t>泰山人</t>
    <phoneticPr fontId="1" type="noConversion"/>
  </si>
  <si>
    <t>滔滔不绝</t>
    <phoneticPr fontId="1" type="noConversion"/>
  </si>
  <si>
    <t>热情师</t>
    <phoneticPr fontId="1" type="noConversion"/>
  </si>
  <si>
    <t>雅爸爸</t>
    <phoneticPr fontId="1" type="noConversion"/>
  </si>
  <si>
    <t>没有错误</t>
    <phoneticPr fontId="1" type="noConversion"/>
  </si>
  <si>
    <t>经济时间</t>
    <phoneticPr fontId="1" type="noConversion"/>
  </si>
  <si>
    <t>警察女人</t>
    <phoneticPr fontId="1" type="noConversion"/>
  </si>
  <si>
    <t>晴天好</t>
    <phoneticPr fontId="1" type="noConversion"/>
  </si>
  <si>
    <t>逆光</t>
    <phoneticPr fontId="1" type="noConversion"/>
  </si>
  <si>
    <t>原来这样</t>
    <phoneticPr fontId="1" type="noConversion"/>
  </si>
  <si>
    <t>顺利进入</t>
    <phoneticPr fontId="1" type="noConversion"/>
  </si>
  <si>
    <t>开花时</t>
    <phoneticPr fontId="1" type="noConversion"/>
  </si>
  <si>
    <t>准不胡宗南</t>
    <phoneticPr fontId="1" type="noConversion"/>
  </si>
  <si>
    <t>开心极了</t>
    <phoneticPr fontId="1" type="noConversion"/>
  </si>
  <si>
    <t>胖妹儿</t>
    <phoneticPr fontId="1" type="noConversion"/>
  </si>
  <si>
    <t>优异</t>
    <phoneticPr fontId="1" type="noConversion"/>
  </si>
  <si>
    <t>好教练</t>
    <phoneticPr fontId="1" type="noConversion"/>
  </si>
  <si>
    <t>胡歌歌</t>
    <phoneticPr fontId="1" type="noConversion"/>
  </si>
  <si>
    <t>好用的</t>
    <phoneticPr fontId="1" type="noConversion"/>
  </si>
  <si>
    <t>我很冷</t>
    <phoneticPr fontId="1" type="noConversion"/>
  </si>
  <si>
    <t>你在看吗</t>
    <phoneticPr fontId="1" type="noConversion"/>
  </si>
  <si>
    <t>豆腐皮儿</t>
    <phoneticPr fontId="1" type="noConversion"/>
  </si>
  <si>
    <t>风趣的人</t>
    <phoneticPr fontId="1" type="noConversion"/>
  </si>
  <si>
    <t>说实话</t>
    <phoneticPr fontId="1" type="noConversion"/>
  </si>
  <si>
    <t>新闻自由</t>
    <phoneticPr fontId="1" type="noConversion"/>
  </si>
  <si>
    <t>爱不完的</t>
    <phoneticPr fontId="1" type="noConversion"/>
  </si>
  <si>
    <t>厚先生</t>
    <phoneticPr fontId="1" type="noConversion"/>
  </si>
  <si>
    <t>伟大的厨师</t>
    <phoneticPr fontId="1" type="noConversion"/>
  </si>
  <si>
    <t>优秀玩家</t>
    <phoneticPr fontId="1" type="noConversion"/>
  </si>
  <si>
    <t>宝石宠物</t>
    <phoneticPr fontId="1" type="noConversion"/>
  </si>
  <si>
    <t>好好幸福</t>
    <phoneticPr fontId="1" type="noConversion"/>
  </si>
  <si>
    <t>红鼻子</t>
    <phoneticPr fontId="1" type="noConversion"/>
  </si>
  <si>
    <t>警察女人</t>
    <phoneticPr fontId="1" type="noConversion"/>
  </si>
  <si>
    <t>开花时</t>
    <phoneticPr fontId="1" type="noConversion"/>
  </si>
  <si>
    <t>随时欢迎</t>
    <phoneticPr fontId="1" type="noConversion"/>
  </si>
  <si>
    <t>坐出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</si>
</sst>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Arial"/>
      <family val="2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0" xfId="0" applyFont="1" applyFill="1"/>
    <xf numFmtId="0" fontId="0" fillId="0" borderId="0" xfId="0" applyFont="1"/>
    <xf numFmtId="0" fontId="2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5" borderId="0" xfId="0" applyFont="1" applyFill="1"/>
    <xf numFmtId="9" fontId="0" fillId="0" borderId="0" xfId="0" applyNumberFormat="1"/>
    <xf numFmtId="0" fontId="0" fillId="2" borderId="0" xfId="0" applyFill="1"/>
    <xf numFmtId="0" fontId="0" fillId="6" borderId="0" xfId="0" applyFill="1"/>
    <xf numFmtId="0" fontId="2" fillId="7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0" fontId="14" fillId="0" borderId="0" xfId="0" applyFont="1" applyAlignment="1">
      <alignment horizontal="center" wrapText="1"/>
    </xf>
    <xf numFmtId="0" fontId="0" fillId="4" borderId="0" xfId="0" applyFill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/>
    <xf numFmtId="0" fontId="15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0" fillId="7" borderId="0" xfId="0" applyFill="1" applyBorder="1"/>
    <xf numFmtId="0" fontId="0" fillId="0" borderId="0" xfId="0" applyFill="1" applyBorder="1"/>
    <xf numFmtId="0" fontId="0" fillId="0" borderId="0" xfId="0"/>
    <xf numFmtId="10" fontId="15" fillId="0" borderId="1" xfId="0" applyNumberFormat="1" applyFont="1" applyBorder="1" applyAlignment="1">
      <alignment horizontal="center"/>
    </xf>
  </cellXfs>
  <cellStyles count="19">
    <cellStyle name="常规" xfId="0" builtinId="0"/>
    <cellStyle name="常规 2" xfId="2"/>
    <cellStyle name="常规 2 2" xfId="6"/>
    <cellStyle name="常规 2 2 2" xfId="14"/>
    <cellStyle name="常规 2 3" xfId="3"/>
    <cellStyle name="常规 3" xfId="1"/>
    <cellStyle name="常规 3 2" xfId="4"/>
    <cellStyle name="常规 3 3" xfId="11"/>
    <cellStyle name="常规 3 4" xfId="12"/>
    <cellStyle name="常规 4" xfId="5"/>
    <cellStyle name="常规 4 2" xfId="8"/>
    <cellStyle name="常规 4 2 2" xfId="10"/>
    <cellStyle name="常规 4 2 2 2" xfId="18"/>
    <cellStyle name="常规 4 2 3" xfId="16"/>
    <cellStyle name="常规 4 3" xfId="13"/>
    <cellStyle name="常规 5" xfId="7"/>
    <cellStyle name="常规 5 2" xfId="9"/>
    <cellStyle name="常规 5 2 2" xfId="17"/>
    <cellStyle name="常规 5 3" xfId="15"/>
  </cellStyles>
  <dxfs count="0"/>
  <tableStyles count="0" defaultTableStyle="TableStyleMedium9" defaultPivotStyle="PivotStyleLight16"/>
  <colors>
    <mruColors>
      <color rgb="FFFF00FF"/>
      <color rgb="FF66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4</xdr:row>
      <xdr:rowOff>161925</xdr:rowOff>
    </xdr:from>
    <xdr:to>
      <xdr:col>9</xdr:col>
      <xdr:colOff>47625</xdr:colOff>
      <xdr:row>18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57725" y="885825"/>
          <a:ext cx="1562100" cy="2476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142875</xdr:rowOff>
    </xdr:from>
    <xdr:to>
      <xdr:col>9</xdr:col>
      <xdr:colOff>142875</xdr:colOff>
      <xdr:row>18</xdr:row>
      <xdr:rowOff>47625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323850"/>
          <a:ext cx="5867400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66675</xdr:colOff>
      <xdr:row>18</xdr:row>
      <xdr:rowOff>123825</xdr:rowOff>
    </xdr:from>
    <xdr:to>
      <xdr:col>16</xdr:col>
      <xdr:colOff>476250</xdr:colOff>
      <xdr:row>30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2475" y="3381375"/>
          <a:ext cx="10696575" cy="2219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9</xdr:col>
      <xdr:colOff>571500</xdr:colOff>
      <xdr:row>58</xdr:row>
      <xdr:rowOff>152400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8324850"/>
          <a:ext cx="6057900" cy="2324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76200</xdr:rowOff>
    </xdr:from>
    <xdr:to>
      <xdr:col>6</xdr:col>
      <xdr:colOff>161925</xdr:colOff>
      <xdr:row>26</xdr:row>
      <xdr:rowOff>9525</xdr:rowOff>
    </xdr:to>
    <xdr:pic>
      <xdr:nvPicPr>
        <xdr:cNvPr id="41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0" y="438150"/>
          <a:ext cx="3933825" cy="427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7</xdr:col>
      <xdr:colOff>619125</xdr:colOff>
      <xdr:row>51</xdr:row>
      <xdr:rowOff>19050</xdr:rowOff>
    </xdr:to>
    <xdr:pic>
      <xdr:nvPicPr>
        <xdr:cNvPr id="41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29000" y="5248275"/>
          <a:ext cx="1990725" cy="400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95250</xdr:colOff>
      <xdr:row>47</xdr:row>
      <xdr:rowOff>19050</xdr:rowOff>
    </xdr:from>
    <xdr:to>
      <xdr:col>7</xdr:col>
      <xdr:colOff>609600</xdr:colOff>
      <xdr:row>69</xdr:row>
      <xdr:rowOff>152400</xdr:rowOff>
    </xdr:to>
    <xdr:pic>
      <xdr:nvPicPr>
        <xdr:cNvPr id="41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24250" y="8524875"/>
          <a:ext cx="1885950" cy="411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28</xdr:row>
      <xdr:rowOff>66675</xdr:rowOff>
    </xdr:from>
    <xdr:to>
      <xdr:col>3</xdr:col>
      <xdr:colOff>276225</xdr:colOff>
      <xdr:row>47</xdr:row>
      <xdr:rowOff>19050</xdr:rowOff>
    </xdr:to>
    <xdr:pic>
      <xdr:nvPicPr>
        <xdr:cNvPr id="41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76300" y="5133975"/>
          <a:ext cx="1457325" cy="3390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352425</xdr:colOff>
      <xdr:row>46</xdr:row>
      <xdr:rowOff>161925</xdr:rowOff>
    </xdr:from>
    <xdr:to>
      <xdr:col>2</xdr:col>
      <xdr:colOff>628650</xdr:colOff>
      <xdr:row>64</xdr:row>
      <xdr:rowOff>95250</xdr:rowOff>
    </xdr:to>
    <xdr:pic>
      <xdr:nvPicPr>
        <xdr:cNvPr id="41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38225" y="8486775"/>
          <a:ext cx="962025" cy="3190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314325</xdr:colOff>
      <xdr:row>57</xdr:row>
      <xdr:rowOff>47625</xdr:rowOff>
    </xdr:from>
    <xdr:to>
      <xdr:col>2</xdr:col>
      <xdr:colOff>542925</xdr:colOff>
      <xdr:row>72</xdr:row>
      <xdr:rowOff>66675</xdr:rowOff>
    </xdr:to>
    <xdr:pic>
      <xdr:nvPicPr>
        <xdr:cNvPr id="41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00125" y="10363200"/>
          <a:ext cx="914400" cy="2733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19050</xdr:colOff>
      <xdr:row>25</xdr:row>
      <xdr:rowOff>57150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991850" cy="458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537882</xdr:colOff>
      <xdr:row>4</xdr:row>
      <xdr:rowOff>22412</xdr:rowOff>
    </xdr:from>
    <xdr:to>
      <xdr:col>28</xdr:col>
      <xdr:colOff>614082</xdr:colOff>
      <xdr:row>16</xdr:row>
      <xdr:rowOff>14568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41941" y="739588"/>
          <a:ext cx="6911788" cy="21436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26</xdr:row>
      <xdr:rowOff>6163</xdr:rowOff>
    </xdr:from>
    <xdr:to>
      <xdr:col>18</xdr:col>
      <xdr:colOff>523875</xdr:colOff>
      <xdr:row>41</xdr:row>
      <xdr:rowOff>72838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4667810"/>
          <a:ext cx="12827934" cy="27560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79562</xdr:colOff>
      <xdr:row>40</xdr:row>
      <xdr:rowOff>175932</xdr:rowOff>
    </xdr:from>
    <xdr:to>
      <xdr:col>17</xdr:col>
      <xdr:colOff>336737</xdr:colOff>
      <xdr:row>53</xdr:row>
      <xdr:rowOff>139513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9562" y="7347697"/>
          <a:ext cx="11877675" cy="22944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11206</xdr:colOff>
      <xdr:row>53</xdr:row>
      <xdr:rowOff>56029</xdr:rowOff>
    </xdr:from>
    <xdr:to>
      <xdr:col>16</xdr:col>
      <xdr:colOff>630331</xdr:colOff>
      <xdr:row>66</xdr:row>
      <xdr:rowOff>103654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1206" y="9558617"/>
          <a:ext cx="11556066" cy="23784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66</xdr:row>
      <xdr:rowOff>90768</xdr:rowOff>
    </xdr:from>
    <xdr:to>
      <xdr:col>17</xdr:col>
      <xdr:colOff>171450</xdr:colOff>
      <xdr:row>78</xdr:row>
      <xdr:rowOff>147918</xdr:rowOff>
    </xdr:to>
    <xdr:pic>
      <xdr:nvPicPr>
        <xdr:cNvPr id="51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11924180"/>
          <a:ext cx="11791950" cy="22086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89647</xdr:colOff>
      <xdr:row>78</xdr:row>
      <xdr:rowOff>156882</xdr:rowOff>
    </xdr:from>
    <xdr:to>
      <xdr:col>17</xdr:col>
      <xdr:colOff>127747</xdr:colOff>
      <xdr:row>91</xdr:row>
      <xdr:rowOff>166406</xdr:rowOff>
    </xdr:to>
    <xdr:pic>
      <xdr:nvPicPr>
        <xdr:cNvPr id="51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9647" y="14141823"/>
          <a:ext cx="11658600" cy="23403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56029</xdr:colOff>
      <xdr:row>24</xdr:row>
      <xdr:rowOff>100852</xdr:rowOff>
    </xdr:from>
    <xdr:to>
      <xdr:col>15</xdr:col>
      <xdr:colOff>513230</xdr:colOff>
      <xdr:row>27</xdr:row>
      <xdr:rowOff>158003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6029" y="4403911"/>
          <a:ext cx="10710583" cy="5950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35</xdr:col>
      <xdr:colOff>85725</xdr:colOff>
      <xdr:row>27</xdr:row>
      <xdr:rowOff>161925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0" y="3619500"/>
          <a:ext cx="10372725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9"/>
  <sheetViews>
    <sheetView topLeftCell="A25" zoomScale="85" zoomScaleNormal="85" workbookViewId="0">
      <selection activeCell="D43" sqref="D43:D45"/>
    </sheetView>
  </sheetViews>
  <sheetFormatPr defaultRowHeight="14.25"/>
  <cols>
    <col min="3" max="3" width="17.25" bestFit="1" customWidth="1"/>
    <col min="4" max="4" width="72.125" customWidth="1"/>
  </cols>
  <sheetData>
    <row r="1" spans="1:6" s="3" customFormat="1">
      <c r="A1" s="2" t="s">
        <v>4</v>
      </c>
      <c r="B1" s="2" t="s">
        <v>3</v>
      </c>
      <c r="C1" s="2" t="s">
        <v>2</v>
      </c>
      <c r="D1" s="2" t="s">
        <v>62</v>
      </c>
      <c r="E1" s="2" t="s">
        <v>16</v>
      </c>
    </row>
    <row r="2" spans="1:6" s="3" customFormat="1">
      <c r="A2" s="28" t="s">
        <v>100</v>
      </c>
      <c r="B2" s="1" t="s">
        <v>101</v>
      </c>
      <c r="C2" s="1" t="s">
        <v>102</v>
      </c>
      <c r="D2" s="1" t="s">
        <v>103</v>
      </c>
      <c r="E2" s="16" t="s">
        <v>104</v>
      </c>
    </row>
    <row r="3" spans="1:6" s="3" customFormat="1">
      <c r="A3" s="28"/>
      <c r="B3" s="1" t="s">
        <v>137</v>
      </c>
      <c r="C3" s="1" t="s">
        <v>138</v>
      </c>
      <c r="D3" s="1" t="s">
        <v>139</v>
      </c>
      <c r="E3" s="4" t="s">
        <v>140</v>
      </c>
    </row>
    <row r="4" spans="1:6" s="3" customFormat="1" ht="27.75">
      <c r="A4" s="1" t="s">
        <v>5</v>
      </c>
      <c r="B4" s="7" t="s">
        <v>14</v>
      </c>
      <c r="C4" s="5"/>
      <c r="D4" s="8" t="s">
        <v>41</v>
      </c>
      <c r="E4" s="4" t="s">
        <v>17</v>
      </c>
    </row>
    <row r="5" spans="1:6">
      <c r="B5" s="7" t="s">
        <v>35</v>
      </c>
      <c r="C5" s="1" t="s">
        <v>60</v>
      </c>
      <c r="D5" s="1" t="s">
        <v>43</v>
      </c>
      <c r="E5" s="4" t="s">
        <v>17</v>
      </c>
    </row>
    <row r="6" spans="1:6" s="9" customFormat="1">
      <c r="B6" s="10"/>
      <c r="C6" s="1" t="s">
        <v>59</v>
      </c>
      <c r="D6" s="1" t="s">
        <v>58</v>
      </c>
      <c r="E6" s="4" t="s">
        <v>93</v>
      </c>
    </row>
    <row r="7" spans="1:6">
      <c r="B7" s="7" t="s">
        <v>36</v>
      </c>
      <c r="C7" s="5"/>
      <c r="D7" s="1" t="s">
        <v>37</v>
      </c>
      <c r="E7" s="4" t="s">
        <v>93</v>
      </c>
    </row>
    <row r="8" spans="1:6">
      <c r="B8" s="7" t="s">
        <v>12</v>
      </c>
      <c r="C8" s="1" t="s">
        <v>15</v>
      </c>
      <c r="D8" s="1" t="s">
        <v>61</v>
      </c>
      <c r="E8" s="4" t="s">
        <v>17</v>
      </c>
      <c r="F8" s="1"/>
    </row>
    <row r="9" spans="1:6" s="9" customFormat="1">
      <c r="B9" s="17"/>
      <c r="C9" s="1" t="s">
        <v>124</v>
      </c>
      <c r="D9" s="11" t="s">
        <v>125</v>
      </c>
      <c r="E9" s="4" t="s">
        <v>131</v>
      </c>
      <c r="F9" s="1"/>
    </row>
    <row r="10" spans="1:6" s="9" customFormat="1">
      <c r="B10" s="18"/>
      <c r="C10" s="1"/>
      <c r="D10" s="11" t="s">
        <v>142</v>
      </c>
      <c r="E10" s="4" t="s">
        <v>131</v>
      </c>
      <c r="F10" s="1"/>
    </row>
    <row r="11" spans="1:6">
      <c r="B11" s="7" t="s">
        <v>13</v>
      </c>
      <c r="C11" s="5"/>
      <c r="D11" s="12" t="s">
        <v>40</v>
      </c>
      <c r="E11" s="12" t="s">
        <v>24</v>
      </c>
    </row>
    <row r="12" spans="1:6">
      <c r="B12" s="7" t="s">
        <v>38</v>
      </c>
      <c r="C12" s="5"/>
      <c r="D12" s="1" t="s">
        <v>39</v>
      </c>
      <c r="E12" s="4" t="s">
        <v>17</v>
      </c>
    </row>
    <row r="13" spans="1:6">
      <c r="B13" s="29" t="s">
        <v>18</v>
      </c>
      <c r="C13" s="30" t="s">
        <v>25</v>
      </c>
      <c r="D13" s="11" t="s">
        <v>26</v>
      </c>
      <c r="E13" s="4" t="s">
        <v>17</v>
      </c>
    </row>
    <row r="14" spans="1:6" s="9" customFormat="1">
      <c r="B14" s="29"/>
      <c r="C14" s="30"/>
      <c r="D14" s="11" t="s">
        <v>117</v>
      </c>
      <c r="E14" s="4" t="s">
        <v>120</v>
      </c>
    </row>
    <row r="15" spans="1:6">
      <c r="B15" s="29"/>
      <c r="C15" s="29" t="s">
        <v>19</v>
      </c>
      <c r="D15" s="11" t="s">
        <v>119</v>
      </c>
      <c r="E15" s="4" t="s">
        <v>120</v>
      </c>
    </row>
    <row r="16" spans="1:6" s="9" customFormat="1">
      <c r="B16" s="29"/>
      <c r="C16" s="29"/>
      <c r="D16" s="11" t="s">
        <v>118</v>
      </c>
      <c r="E16" s="4" t="s">
        <v>120</v>
      </c>
    </row>
    <row r="17" spans="2:5" s="9" customFormat="1">
      <c r="B17" s="29"/>
      <c r="C17" s="29"/>
      <c r="D17" s="11" t="s">
        <v>133</v>
      </c>
      <c r="E17" s="4" t="s">
        <v>131</v>
      </c>
    </row>
    <row r="18" spans="2:5" s="9" customFormat="1">
      <c r="B18" s="29"/>
      <c r="C18" s="29"/>
      <c r="D18" s="12" t="s">
        <v>126</v>
      </c>
      <c r="E18" s="12" t="s">
        <v>127</v>
      </c>
    </row>
    <row r="19" spans="2:5" s="9" customFormat="1">
      <c r="B19" s="29"/>
      <c r="C19" s="29"/>
      <c r="D19" s="11" t="s">
        <v>128</v>
      </c>
      <c r="E19" s="4" t="s">
        <v>129</v>
      </c>
    </row>
    <row r="20" spans="2:5" s="9" customFormat="1">
      <c r="B20" s="29"/>
      <c r="C20" s="29"/>
      <c r="D20" s="11" t="s">
        <v>130</v>
      </c>
      <c r="E20" s="4" t="s">
        <v>131</v>
      </c>
    </row>
    <row r="21" spans="2:5" s="9" customFormat="1">
      <c r="B21" s="29"/>
      <c r="C21" s="19"/>
      <c r="D21" s="11" t="s">
        <v>271</v>
      </c>
      <c r="E21" s="4" t="s">
        <v>129</v>
      </c>
    </row>
    <row r="22" spans="2:5">
      <c r="B22" s="29"/>
      <c r="C22" s="1" t="s">
        <v>20</v>
      </c>
      <c r="D22" s="1" t="s">
        <v>21</v>
      </c>
      <c r="E22" s="4" t="s">
        <v>97</v>
      </c>
    </row>
    <row r="23" spans="2:5">
      <c r="B23" s="29"/>
      <c r="C23" t="s">
        <v>22</v>
      </c>
      <c r="D23" s="12" t="s">
        <v>23</v>
      </c>
      <c r="E23" s="12" t="s">
        <v>24</v>
      </c>
    </row>
    <row r="24" spans="2:5" s="9" customFormat="1">
      <c r="B24" s="10"/>
      <c r="C24" s="1" t="s">
        <v>94</v>
      </c>
      <c r="D24" s="11" t="s">
        <v>95</v>
      </c>
      <c r="E24" s="4" t="s">
        <v>129</v>
      </c>
    </row>
    <row r="25" spans="2:5">
      <c r="B25" s="29" t="s">
        <v>27</v>
      </c>
      <c r="C25" s="1" t="s">
        <v>28</v>
      </c>
      <c r="D25" s="12" t="s">
        <v>143</v>
      </c>
      <c r="E25" s="12" t="s">
        <v>24</v>
      </c>
    </row>
    <row r="26" spans="2:5" s="9" customFormat="1">
      <c r="B26" s="29"/>
      <c r="C26" s="1"/>
      <c r="D26" s="11" t="s">
        <v>144</v>
      </c>
      <c r="E26" s="4" t="s">
        <v>129</v>
      </c>
    </row>
    <row r="27" spans="2:5" s="9" customFormat="1">
      <c r="B27" s="29"/>
      <c r="C27" s="1" t="s">
        <v>9</v>
      </c>
      <c r="D27" s="1"/>
      <c r="E27" s="4" t="s">
        <v>17</v>
      </c>
    </row>
    <row r="28" spans="2:5" s="9" customFormat="1">
      <c r="B28" s="29"/>
      <c r="C28" s="29" t="s">
        <v>29</v>
      </c>
      <c r="D28" s="1" t="s">
        <v>64</v>
      </c>
      <c r="E28" s="4" t="s">
        <v>63</v>
      </c>
    </row>
    <row r="29" spans="2:5" s="9" customFormat="1">
      <c r="B29" s="29"/>
      <c r="C29" s="29"/>
      <c r="D29" s="12" t="s">
        <v>66</v>
      </c>
      <c r="E29" s="12" t="s">
        <v>65</v>
      </c>
    </row>
    <row r="30" spans="2:5" s="9" customFormat="1">
      <c r="B30" s="21"/>
      <c r="C30" s="29"/>
      <c r="D30" s="11" t="s">
        <v>284</v>
      </c>
      <c r="E30" s="4" t="s">
        <v>285</v>
      </c>
    </row>
    <row r="31" spans="2:5" s="9" customFormat="1">
      <c r="B31" s="29" t="s">
        <v>122</v>
      </c>
      <c r="C31" s="1" t="s">
        <v>121</v>
      </c>
      <c r="D31" s="11" t="s">
        <v>134</v>
      </c>
      <c r="E31" s="4" t="s">
        <v>97</v>
      </c>
    </row>
    <row r="32" spans="2:5" s="9" customFormat="1">
      <c r="B32" s="29"/>
      <c r="C32" s="1" t="s">
        <v>123</v>
      </c>
      <c r="D32" s="12" t="s">
        <v>136</v>
      </c>
      <c r="E32" s="12" t="s">
        <v>135</v>
      </c>
    </row>
    <row r="33" spans="1:6" s="9" customFormat="1">
      <c r="B33" s="29"/>
      <c r="D33" s="11" t="s">
        <v>145</v>
      </c>
      <c r="E33" s="4" t="s">
        <v>149</v>
      </c>
    </row>
    <row r="34" spans="1:6" s="9" customFormat="1">
      <c r="B34" s="29"/>
      <c r="D34" s="11" t="s">
        <v>146</v>
      </c>
      <c r="E34" s="4" t="s">
        <v>129</v>
      </c>
    </row>
    <row r="35" spans="1:6">
      <c r="B35" s="29" t="s">
        <v>6</v>
      </c>
      <c r="C35" s="1" t="s">
        <v>8</v>
      </c>
      <c r="E35" s="4" t="s">
        <v>63</v>
      </c>
    </row>
    <row r="36" spans="1:6">
      <c r="B36" s="29"/>
      <c r="C36" s="1" t="s">
        <v>0</v>
      </c>
      <c r="D36" t="s">
        <v>1</v>
      </c>
      <c r="E36" s="4" t="s">
        <v>63</v>
      </c>
    </row>
    <row r="37" spans="1:6">
      <c r="B37" s="29"/>
      <c r="C37" s="1" t="s">
        <v>7</v>
      </c>
      <c r="D37" s="1" t="s">
        <v>96</v>
      </c>
      <c r="E37" s="4" t="s">
        <v>97</v>
      </c>
    </row>
    <row r="38" spans="1:6">
      <c r="B38" s="29"/>
      <c r="C38" s="1" t="s">
        <v>30</v>
      </c>
      <c r="D38" s="1" t="s">
        <v>32</v>
      </c>
      <c r="E38" s="4" t="s">
        <v>63</v>
      </c>
    </row>
    <row r="39" spans="1:6">
      <c r="B39" s="29"/>
      <c r="C39" s="1" t="s">
        <v>31</v>
      </c>
      <c r="D39" s="1" t="s">
        <v>32</v>
      </c>
      <c r="E39" s="4" t="s">
        <v>63</v>
      </c>
    </row>
    <row r="40" spans="1:6">
      <c r="B40" s="29"/>
      <c r="C40" s="1" t="s">
        <v>33</v>
      </c>
      <c r="D40" s="20" t="s">
        <v>132</v>
      </c>
      <c r="E40" s="4" t="s">
        <v>131</v>
      </c>
    </row>
    <row r="41" spans="1:6">
      <c r="B41" s="29"/>
      <c r="C41" s="1" t="s">
        <v>19</v>
      </c>
      <c r="D41" s="1" t="s">
        <v>34</v>
      </c>
      <c r="E41" s="4" t="s">
        <v>63</v>
      </c>
    </row>
    <row r="42" spans="1:6">
      <c r="B42" s="29"/>
      <c r="C42" s="1"/>
      <c r="D42" s="1" t="s">
        <v>67</v>
      </c>
      <c r="E42" s="4" t="s">
        <v>63</v>
      </c>
      <c r="F42" s="9"/>
    </row>
    <row r="43" spans="1:6" s="9" customFormat="1">
      <c r="B43" s="29"/>
      <c r="C43" s="1" t="s">
        <v>269</v>
      </c>
      <c r="D43" s="11" t="s">
        <v>270</v>
      </c>
      <c r="E43" s="4" t="s">
        <v>63</v>
      </c>
    </row>
    <row r="44" spans="1:6" s="9" customFormat="1">
      <c r="B44" s="19"/>
      <c r="C44" s="1"/>
      <c r="D44" s="11" t="s">
        <v>272</v>
      </c>
      <c r="E44" s="4" t="s">
        <v>63</v>
      </c>
    </row>
    <row r="45" spans="1:6" s="9" customFormat="1">
      <c r="B45" s="19"/>
      <c r="C45" s="1"/>
      <c r="D45" s="11" t="s">
        <v>273</v>
      </c>
      <c r="E45" s="4" t="s">
        <v>63</v>
      </c>
    </row>
    <row r="46" spans="1:6" s="9" customFormat="1">
      <c r="B46" s="10"/>
      <c r="C46" s="1" t="s">
        <v>46</v>
      </c>
      <c r="D46"/>
      <c r="E46" s="4" t="s">
        <v>63</v>
      </c>
      <c r="F46"/>
    </row>
    <row r="47" spans="1:6">
      <c r="A47" s="1" t="s">
        <v>44</v>
      </c>
      <c r="C47" s="1" t="s">
        <v>47</v>
      </c>
      <c r="D47" s="9"/>
      <c r="E47" s="4" t="s">
        <v>63</v>
      </c>
      <c r="F47" s="9"/>
    </row>
    <row r="48" spans="1:6" s="9" customFormat="1">
      <c r="A48" s="1"/>
      <c r="C48" s="1" t="s">
        <v>48</v>
      </c>
      <c r="E48" s="4" t="s">
        <v>63</v>
      </c>
    </row>
    <row r="49" spans="1:9" s="9" customFormat="1">
      <c r="A49" s="1"/>
      <c r="C49" s="1" t="s">
        <v>49</v>
      </c>
      <c r="E49" s="4" t="s">
        <v>63</v>
      </c>
    </row>
    <row r="50" spans="1:9" s="9" customFormat="1">
      <c r="A50" s="1"/>
      <c r="C50" s="1"/>
      <c r="D50" s="11" t="s">
        <v>150</v>
      </c>
      <c r="E50" s="4" t="s">
        <v>63</v>
      </c>
    </row>
    <row r="51" spans="1:9" s="9" customFormat="1">
      <c r="A51" s="1"/>
      <c r="C51" s="1"/>
      <c r="D51" s="11" t="s">
        <v>152</v>
      </c>
      <c r="E51" s="4" t="s">
        <v>120</v>
      </c>
    </row>
    <row r="52" spans="1:9" s="9" customFormat="1">
      <c r="A52" s="1"/>
      <c r="C52" s="1"/>
      <c r="D52" s="11" t="s">
        <v>153</v>
      </c>
      <c r="E52" s="4" t="s">
        <v>63</v>
      </c>
    </row>
    <row r="53" spans="1:9" s="9" customFormat="1">
      <c r="A53" s="1"/>
      <c r="C53" s="1" t="s">
        <v>50</v>
      </c>
      <c r="E53" s="4" t="s">
        <v>63</v>
      </c>
    </row>
    <row r="54" spans="1:9" s="9" customFormat="1">
      <c r="A54" s="1"/>
      <c r="C54" s="1" t="s">
        <v>105</v>
      </c>
      <c r="D54" s="1" t="s">
        <v>106</v>
      </c>
      <c r="E54" s="4" t="s">
        <v>63</v>
      </c>
      <c r="F54"/>
    </row>
    <row r="55" spans="1:9">
      <c r="A55" s="1" t="s">
        <v>45</v>
      </c>
      <c r="C55" s="1" t="s">
        <v>107</v>
      </c>
      <c r="D55" s="1" t="s">
        <v>108</v>
      </c>
      <c r="E55" s="4" t="s">
        <v>63</v>
      </c>
      <c r="F55" s="1"/>
    </row>
    <row r="56" spans="1:9">
      <c r="C56" s="1" t="s">
        <v>109</v>
      </c>
      <c r="D56" s="11" t="s">
        <v>113</v>
      </c>
      <c r="E56" s="4" t="s">
        <v>120</v>
      </c>
      <c r="F56" s="26" t="s">
        <v>151</v>
      </c>
    </row>
    <row r="57" spans="1:9">
      <c r="C57" s="1" t="s">
        <v>110</v>
      </c>
      <c r="D57" s="11" t="s">
        <v>115</v>
      </c>
      <c r="E57" s="4" t="s">
        <v>120</v>
      </c>
      <c r="F57" s="27"/>
    </row>
    <row r="58" spans="1:9">
      <c r="C58" s="1" t="s">
        <v>111</v>
      </c>
      <c r="D58" s="11" t="s">
        <v>114</v>
      </c>
      <c r="E58" s="4" t="s">
        <v>120</v>
      </c>
      <c r="F58" s="27"/>
    </row>
    <row r="59" spans="1:9" ht="56.25" customHeight="1">
      <c r="C59" s="1" t="s">
        <v>112</v>
      </c>
      <c r="D59" s="11" t="s">
        <v>116</v>
      </c>
      <c r="E59" s="4" t="s">
        <v>120</v>
      </c>
      <c r="F59" s="27"/>
    </row>
    <row r="60" spans="1:9">
      <c r="C60" s="1" t="s">
        <v>141</v>
      </c>
      <c r="D60" s="11" t="s">
        <v>274</v>
      </c>
      <c r="E60" s="4" t="s">
        <v>120</v>
      </c>
    </row>
    <row r="61" spans="1:9">
      <c r="C61" s="1" t="s">
        <v>275</v>
      </c>
      <c r="D61" s="11" t="s">
        <v>276</v>
      </c>
      <c r="E61" s="4" t="s">
        <v>120</v>
      </c>
    </row>
    <row r="62" spans="1:9" s="9" customFormat="1">
      <c r="C62" s="1" t="s">
        <v>277</v>
      </c>
      <c r="D62" s="11" t="s">
        <v>278</v>
      </c>
      <c r="E62" s="4" t="s">
        <v>120</v>
      </c>
    </row>
    <row r="63" spans="1:9">
      <c r="A63" s="1" t="s">
        <v>147</v>
      </c>
      <c r="D63" s="1" t="s">
        <v>148</v>
      </c>
    </row>
    <row r="64" spans="1:9">
      <c r="C64" s="1" t="s">
        <v>279</v>
      </c>
      <c r="D64" s="11" t="s">
        <v>280</v>
      </c>
      <c r="E64" s="4" t="s">
        <v>120</v>
      </c>
      <c r="H64" s="1"/>
      <c r="I64" s="1"/>
    </row>
    <row r="65" spans="3:10">
      <c r="E65" s="9"/>
    </row>
    <row r="66" spans="3:10">
      <c r="C66" s="6" t="s">
        <v>281</v>
      </c>
    </row>
    <row r="67" spans="3:10">
      <c r="C67" s="25" t="s">
        <v>282</v>
      </c>
    </row>
    <row r="68" spans="3:10">
      <c r="C68" s="6" t="s">
        <v>283</v>
      </c>
      <c r="I68" s="9"/>
    </row>
    <row r="69" spans="3:10">
      <c r="J69" s="9"/>
    </row>
    <row r="73" spans="3:10">
      <c r="E73" s="1"/>
    </row>
    <row r="79" spans="3:10">
      <c r="E79" s="9"/>
    </row>
    <row r="99" spans="5:5">
      <c r="E99" s="1"/>
    </row>
  </sheetData>
  <mergeCells count="9">
    <mergeCell ref="F56:F59"/>
    <mergeCell ref="A2:A3"/>
    <mergeCell ref="B13:B23"/>
    <mergeCell ref="C15:C20"/>
    <mergeCell ref="C13:C14"/>
    <mergeCell ref="B25:B29"/>
    <mergeCell ref="B31:B34"/>
    <mergeCell ref="B35:B43"/>
    <mergeCell ref="C28:C3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83"/>
  <sheetViews>
    <sheetView tabSelected="1" topLeftCell="A53" workbookViewId="0">
      <selection activeCell="L64" sqref="L64"/>
    </sheetView>
  </sheetViews>
  <sheetFormatPr defaultRowHeight="14.25"/>
  <sheetData>
    <row r="1" spans="1:14" s="31" customFormat="1"/>
    <row r="2" spans="1:14" ht="16.5">
      <c r="A2" s="32">
        <v>27</v>
      </c>
      <c r="B2" s="31"/>
      <c r="C2" s="31"/>
      <c r="D2" s="31"/>
      <c r="E2" s="31"/>
      <c r="F2" s="33">
        <v>1833</v>
      </c>
      <c r="G2">
        <v>1.4999999999999999E-2</v>
      </c>
      <c r="H2">
        <f>ABS(F2*G2)</f>
        <v>27.494999999999997</v>
      </c>
      <c r="I2" s="37">
        <v>1.4999999999999999E-2</v>
      </c>
      <c r="J2" s="36">
        <f>ABS(F2*I2)</f>
        <v>27.494999999999997</v>
      </c>
      <c r="K2" s="35">
        <v>27</v>
      </c>
      <c r="N2" s="36">
        <v>27</v>
      </c>
    </row>
    <row r="3" spans="1:14" ht="16.5">
      <c r="A3" s="32">
        <v>51</v>
      </c>
      <c r="B3" s="31"/>
      <c r="C3" s="31"/>
      <c r="D3" s="31"/>
      <c r="E3" s="31"/>
      <c r="F3" s="33">
        <v>-3442</v>
      </c>
      <c r="G3" s="31">
        <v>1.4999999999999999E-2</v>
      </c>
      <c r="H3" s="31">
        <f t="shared" ref="H3:H66" si="0">ABS(F3*G3)</f>
        <v>51.629999999999995</v>
      </c>
      <c r="I3" s="37">
        <v>1.4999999999999999E-2</v>
      </c>
      <c r="J3" s="36">
        <f t="shared" ref="J3:J66" si="1">ABS(F3*I3)</f>
        <v>51.629999999999995</v>
      </c>
      <c r="K3" s="35">
        <v>52</v>
      </c>
      <c r="N3" s="36">
        <v>8</v>
      </c>
    </row>
    <row r="4" spans="1:14" ht="16.5">
      <c r="A4" s="32">
        <v>7</v>
      </c>
      <c r="B4" s="31"/>
      <c r="C4" s="31"/>
      <c r="D4" s="31"/>
      <c r="E4" s="31"/>
      <c r="F4" s="33">
        <v>-493</v>
      </c>
      <c r="G4" s="31">
        <v>1.4999999999999999E-2</v>
      </c>
      <c r="H4" s="31">
        <f t="shared" si="0"/>
        <v>7.3949999999999996</v>
      </c>
      <c r="I4" s="37">
        <v>1.4999999999999999E-2</v>
      </c>
      <c r="J4" s="36">
        <f t="shared" si="1"/>
        <v>7.3949999999999996</v>
      </c>
      <c r="K4" s="35">
        <v>8</v>
      </c>
      <c r="N4" s="36">
        <v>52</v>
      </c>
    </row>
    <row r="5" spans="1:14" ht="16.5">
      <c r="A5" s="32">
        <v>6</v>
      </c>
      <c r="B5" s="31"/>
      <c r="C5" s="31"/>
      <c r="D5" s="31"/>
      <c r="E5" s="31"/>
      <c r="F5" s="33">
        <v>-465</v>
      </c>
      <c r="G5" s="31">
        <v>1.4999999999999999E-2</v>
      </c>
      <c r="H5" s="31">
        <f t="shared" si="0"/>
        <v>6.9749999999999996</v>
      </c>
      <c r="I5" s="37">
        <v>1.4999999999999999E-2</v>
      </c>
      <c r="J5" s="36">
        <f t="shared" si="1"/>
        <v>6.9749999999999996</v>
      </c>
      <c r="K5" s="35">
        <v>7</v>
      </c>
      <c r="N5" s="36">
        <v>7</v>
      </c>
    </row>
    <row r="6" spans="1:14" ht="16.5">
      <c r="A6" s="32">
        <v>2</v>
      </c>
      <c r="B6" s="31"/>
      <c r="C6" s="31"/>
      <c r="D6" s="31"/>
      <c r="E6" s="31"/>
      <c r="F6" s="33">
        <v>-197</v>
      </c>
      <c r="G6" s="31">
        <v>1.4999999999999999E-2</v>
      </c>
      <c r="H6" s="31">
        <f t="shared" si="0"/>
        <v>2.9550000000000001</v>
      </c>
      <c r="I6" s="37">
        <v>1.4999999999999999E-2</v>
      </c>
      <c r="J6" s="36">
        <f t="shared" si="1"/>
        <v>2.9550000000000001</v>
      </c>
      <c r="K6" s="35">
        <v>3</v>
      </c>
      <c r="N6" s="36">
        <v>23</v>
      </c>
    </row>
    <row r="7" spans="1:14" ht="16.5">
      <c r="A7" s="32">
        <v>23</v>
      </c>
      <c r="B7" s="31"/>
      <c r="C7" s="31"/>
      <c r="D7" s="31"/>
      <c r="E7" s="31"/>
      <c r="F7" s="33">
        <v>1599</v>
      </c>
      <c r="G7" s="31">
        <v>1.4999999999999999E-2</v>
      </c>
      <c r="H7" s="31">
        <f t="shared" si="0"/>
        <v>23.984999999999999</v>
      </c>
      <c r="I7" s="37">
        <v>1.4999999999999999E-2</v>
      </c>
      <c r="J7" s="36">
        <f t="shared" si="1"/>
        <v>23.984999999999999</v>
      </c>
      <c r="K7" s="35">
        <v>23</v>
      </c>
      <c r="N7" s="36">
        <v>3</v>
      </c>
    </row>
    <row r="8" spans="1:14" ht="16.5">
      <c r="A8" s="32">
        <v>0</v>
      </c>
      <c r="B8" s="31"/>
      <c r="C8" s="31"/>
      <c r="D8" s="31"/>
      <c r="E8" s="31"/>
      <c r="F8" s="33">
        <v>0</v>
      </c>
      <c r="G8" s="31">
        <v>1.4999999999999999E-2</v>
      </c>
      <c r="H8" s="31">
        <f t="shared" si="0"/>
        <v>0</v>
      </c>
      <c r="I8" s="37">
        <v>1.4999999999999999E-2</v>
      </c>
      <c r="J8" s="36">
        <f t="shared" si="1"/>
        <v>0</v>
      </c>
      <c r="K8" s="35">
        <v>0</v>
      </c>
      <c r="N8" s="36">
        <v>1</v>
      </c>
    </row>
    <row r="9" spans="1:14" ht="16.5">
      <c r="A9" s="32">
        <v>0</v>
      </c>
      <c r="B9" s="31"/>
      <c r="C9" s="31"/>
      <c r="D9" s="31"/>
      <c r="E9" s="31"/>
      <c r="F9" s="33">
        <v>-5</v>
      </c>
      <c r="G9" s="31">
        <v>1.4999999999999999E-2</v>
      </c>
      <c r="H9" s="31">
        <f t="shared" si="0"/>
        <v>7.4999999999999997E-2</v>
      </c>
      <c r="I9" s="37">
        <v>1.4999999999999999E-2</v>
      </c>
      <c r="J9" s="36">
        <f t="shared" si="1"/>
        <v>7.4999999999999997E-2</v>
      </c>
      <c r="K9" s="35">
        <v>1</v>
      </c>
      <c r="N9" s="36">
        <v>0</v>
      </c>
    </row>
    <row r="10" spans="1:14" ht="16.5">
      <c r="A10" s="32">
        <v>0</v>
      </c>
      <c r="B10" s="31"/>
      <c r="C10" s="31"/>
      <c r="D10" s="31"/>
      <c r="E10" s="31"/>
      <c r="F10" s="33">
        <v>35</v>
      </c>
      <c r="G10" s="31">
        <v>1.4999999999999999E-2</v>
      </c>
      <c r="H10" s="31">
        <f t="shared" si="0"/>
        <v>0.52500000000000002</v>
      </c>
      <c r="I10" s="37">
        <v>1.4999999999999999E-2</v>
      </c>
      <c r="J10" s="36">
        <f t="shared" si="1"/>
        <v>0.52500000000000002</v>
      </c>
      <c r="K10" s="34">
        <v>0</v>
      </c>
      <c r="N10" s="36">
        <v>6</v>
      </c>
    </row>
    <row r="11" spans="1:14" ht="16.5">
      <c r="A11" s="32">
        <v>5</v>
      </c>
      <c r="B11" s="31"/>
      <c r="C11" s="31"/>
      <c r="D11" s="31"/>
      <c r="E11" s="31"/>
      <c r="F11" s="33">
        <v>-377</v>
      </c>
      <c r="G11" s="31">
        <v>1.4999999999999999E-2</v>
      </c>
      <c r="H11" s="31">
        <f t="shared" si="0"/>
        <v>5.6549999999999994</v>
      </c>
      <c r="I11" s="37">
        <v>1.4999999999999999E-2</v>
      </c>
      <c r="J11" s="36">
        <f t="shared" si="1"/>
        <v>5.6549999999999994</v>
      </c>
      <c r="K11" s="35">
        <v>6</v>
      </c>
      <c r="N11" s="36">
        <v>4</v>
      </c>
    </row>
    <row r="12" spans="1:14" ht="16.5">
      <c r="A12" s="32">
        <v>3</v>
      </c>
      <c r="B12" s="31"/>
      <c r="C12" s="31"/>
      <c r="D12" s="31"/>
      <c r="E12" s="31"/>
      <c r="F12" s="33">
        <v>-212</v>
      </c>
      <c r="G12" s="31">
        <v>1.4999999999999999E-2</v>
      </c>
      <c r="H12" s="31">
        <f t="shared" si="0"/>
        <v>3.1799999999999997</v>
      </c>
      <c r="I12" s="37">
        <v>1.4999999999999999E-2</v>
      </c>
      <c r="J12" s="36">
        <f t="shared" si="1"/>
        <v>3.1799999999999997</v>
      </c>
      <c r="K12" s="35">
        <v>4</v>
      </c>
      <c r="N12" s="36">
        <v>8</v>
      </c>
    </row>
    <row r="13" spans="1:14" ht="16.5">
      <c r="A13" s="32">
        <v>7</v>
      </c>
      <c r="B13" s="31"/>
      <c r="C13" s="31"/>
      <c r="D13" s="31"/>
      <c r="E13" s="31"/>
      <c r="F13" s="33">
        <v>-486</v>
      </c>
      <c r="G13" s="31">
        <v>1.4999999999999999E-2</v>
      </c>
      <c r="H13" s="31">
        <f t="shared" si="0"/>
        <v>7.29</v>
      </c>
      <c r="I13" s="37">
        <v>1.4999999999999999E-2</v>
      </c>
      <c r="J13" s="36">
        <f t="shared" si="1"/>
        <v>7.29</v>
      </c>
      <c r="K13" s="35">
        <v>8</v>
      </c>
      <c r="N13" s="36">
        <v>0</v>
      </c>
    </row>
    <row r="14" spans="1:14" ht="16.5">
      <c r="A14" s="32">
        <v>0</v>
      </c>
      <c r="B14" s="31"/>
      <c r="C14" s="31"/>
      <c r="D14" s="31"/>
      <c r="E14" s="31"/>
      <c r="F14" s="33">
        <v>0</v>
      </c>
      <c r="G14" s="31">
        <v>1.4999999999999999E-2</v>
      </c>
      <c r="H14" s="31">
        <f t="shared" si="0"/>
        <v>0</v>
      </c>
      <c r="I14" s="37">
        <v>1.4999999999999999E-2</v>
      </c>
      <c r="J14" s="36">
        <f t="shared" si="1"/>
        <v>0</v>
      </c>
      <c r="K14" s="35">
        <v>0</v>
      </c>
      <c r="N14" s="36">
        <v>8</v>
      </c>
    </row>
    <row r="15" spans="1:14" ht="16.5">
      <c r="A15" s="32">
        <v>7</v>
      </c>
      <c r="B15" s="31"/>
      <c r="C15" s="31"/>
      <c r="D15" s="31"/>
      <c r="E15" s="31"/>
      <c r="F15" s="33">
        <v>-510</v>
      </c>
      <c r="G15" s="31">
        <v>1.4999999999999999E-2</v>
      </c>
      <c r="H15" s="31">
        <f t="shared" si="0"/>
        <v>7.6499999999999995</v>
      </c>
      <c r="I15" s="37">
        <v>1.4999999999999999E-2</v>
      </c>
      <c r="J15" s="36">
        <f t="shared" si="1"/>
        <v>7.6499999999999995</v>
      </c>
      <c r="K15" s="35">
        <v>8</v>
      </c>
      <c r="N15" s="36">
        <v>53</v>
      </c>
    </row>
    <row r="16" spans="1:14" ht="16.5">
      <c r="A16" s="32">
        <v>22</v>
      </c>
      <c r="B16" s="31"/>
      <c r="C16" s="31"/>
      <c r="D16" s="31"/>
      <c r="E16" s="31"/>
      <c r="F16" s="33">
        <v>1479</v>
      </c>
      <c r="G16" s="31">
        <v>1.4999999999999999E-2</v>
      </c>
      <c r="H16" s="31">
        <f t="shared" si="0"/>
        <v>22.184999999999999</v>
      </c>
      <c r="I16" s="37">
        <v>1.4999999999999999E-2</v>
      </c>
      <c r="J16" s="36">
        <f t="shared" si="1"/>
        <v>22.184999999999999</v>
      </c>
      <c r="K16" s="35">
        <v>22</v>
      </c>
      <c r="N16" s="36">
        <v>22</v>
      </c>
    </row>
    <row r="17" spans="1:14" ht="16.5">
      <c r="A17" s="32">
        <v>53</v>
      </c>
      <c r="B17" s="31"/>
      <c r="C17" s="31"/>
      <c r="D17" s="31"/>
      <c r="E17" s="31"/>
      <c r="F17" s="33">
        <v>3595</v>
      </c>
      <c r="G17" s="31">
        <v>1.4999999999999999E-2</v>
      </c>
      <c r="H17" s="31">
        <f t="shared" si="0"/>
        <v>53.924999999999997</v>
      </c>
      <c r="I17" s="37">
        <v>1.4999999999999999E-2</v>
      </c>
      <c r="J17" s="36">
        <f t="shared" si="1"/>
        <v>53.924999999999997</v>
      </c>
      <c r="K17" s="35">
        <v>53</v>
      </c>
      <c r="N17" s="36">
        <v>6</v>
      </c>
    </row>
    <row r="18" spans="1:14" ht="16.5">
      <c r="A18" s="32">
        <v>6</v>
      </c>
      <c r="B18" s="31"/>
      <c r="C18" s="31"/>
      <c r="D18" s="31"/>
      <c r="E18" s="31"/>
      <c r="F18" s="33">
        <v>447</v>
      </c>
      <c r="G18" s="31">
        <v>1.4999999999999999E-2</v>
      </c>
      <c r="H18" s="31">
        <f t="shared" si="0"/>
        <v>6.7050000000000001</v>
      </c>
      <c r="I18" s="37">
        <v>1.4999999999999999E-2</v>
      </c>
      <c r="J18" s="36">
        <f t="shared" si="1"/>
        <v>6.7050000000000001</v>
      </c>
      <c r="K18" s="35">
        <v>6</v>
      </c>
      <c r="N18" s="36">
        <v>5</v>
      </c>
    </row>
    <row r="19" spans="1:14" ht="16.5">
      <c r="A19" s="32">
        <v>4</v>
      </c>
      <c r="B19" s="31"/>
      <c r="C19" s="31"/>
      <c r="D19" s="31"/>
      <c r="E19" s="31"/>
      <c r="F19" s="33">
        <v>-327</v>
      </c>
      <c r="G19" s="31">
        <v>1.4999999999999999E-2</v>
      </c>
      <c r="H19" s="31">
        <f t="shared" si="0"/>
        <v>4.9050000000000002</v>
      </c>
      <c r="I19" s="37">
        <v>1.4999999999999999E-2</v>
      </c>
      <c r="J19" s="36">
        <f t="shared" si="1"/>
        <v>4.9050000000000002</v>
      </c>
      <c r="K19" s="35">
        <v>5</v>
      </c>
      <c r="N19" s="36">
        <v>155</v>
      </c>
    </row>
    <row r="20" spans="1:14" ht="16.5">
      <c r="A20" s="32">
        <v>0</v>
      </c>
      <c r="B20" s="31"/>
      <c r="C20" s="31"/>
      <c r="D20" s="31"/>
      <c r="E20" s="31"/>
      <c r="F20" s="33">
        <v>0</v>
      </c>
      <c r="G20" s="31">
        <v>1.4999999999999999E-2</v>
      </c>
      <c r="H20" s="31">
        <f t="shared" si="0"/>
        <v>0</v>
      </c>
      <c r="I20" s="37">
        <v>1.4999999999999999E-2</v>
      </c>
      <c r="J20" s="36">
        <f t="shared" si="1"/>
        <v>0</v>
      </c>
      <c r="K20" s="35">
        <v>0</v>
      </c>
      <c r="N20" s="36">
        <v>4</v>
      </c>
    </row>
    <row r="21" spans="1:14" ht="16.5">
      <c r="A21" s="32">
        <v>4</v>
      </c>
      <c r="B21" s="31"/>
      <c r="C21" s="31"/>
      <c r="D21" s="31"/>
      <c r="E21" s="31"/>
      <c r="F21" s="33">
        <v>289</v>
      </c>
      <c r="G21" s="31">
        <v>1.4999999999999999E-2</v>
      </c>
      <c r="H21" s="31">
        <f t="shared" si="0"/>
        <v>4.335</v>
      </c>
      <c r="I21" s="37">
        <v>1.4999999999999999E-2</v>
      </c>
      <c r="J21" s="36">
        <f t="shared" si="1"/>
        <v>4.335</v>
      </c>
      <c r="K21" s="35">
        <v>4</v>
      </c>
      <c r="N21" s="36">
        <v>59</v>
      </c>
    </row>
    <row r="22" spans="1:14" ht="16.5">
      <c r="A22" s="32">
        <v>59</v>
      </c>
      <c r="B22" s="31"/>
      <c r="C22" s="31"/>
      <c r="D22" s="31"/>
      <c r="E22" s="31"/>
      <c r="F22" s="33">
        <v>3969</v>
      </c>
      <c r="G22" s="31">
        <v>1.4999999999999999E-2</v>
      </c>
      <c r="H22" s="31">
        <f t="shared" si="0"/>
        <v>59.534999999999997</v>
      </c>
      <c r="I22" s="37">
        <v>1.4999999999999999E-2</v>
      </c>
      <c r="J22" s="36">
        <f t="shared" si="1"/>
        <v>59.534999999999997</v>
      </c>
      <c r="K22" s="35">
        <v>59</v>
      </c>
      <c r="N22" s="36">
        <v>3</v>
      </c>
    </row>
    <row r="23" spans="1:14" ht="16.5">
      <c r="A23" s="32">
        <v>2</v>
      </c>
      <c r="B23" s="31"/>
      <c r="C23" s="31"/>
      <c r="D23" s="31"/>
      <c r="E23" s="31"/>
      <c r="F23" s="33">
        <v>-163</v>
      </c>
      <c r="G23" s="31">
        <v>1.4999999999999999E-2</v>
      </c>
      <c r="H23" s="31">
        <f t="shared" si="0"/>
        <v>2.4449999999999998</v>
      </c>
      <c r="I23" s="37">
        <v>1.4999999999999999E-2</v>
      </c>
      <c r="J23" s="36">
        <f t="shared" si="1"/>
        <v>2.4449999999999998</v>
      </c>
      <c r="K23" s="35">
        <v>3</v>
      </c>
      <c r="N23" s="36">
        <v>157</v>
      </c>
    </row>
    <row r="24" spans="1:14" ht="16.5">
      <c r="A24" s="32">
        <v>156</v>
      </c>
      <c r="B24" s="31"/>
      <c r="C24" s="31"/>
      <c r="D24" s="31"/>
      <c r="E24" s="31"/>
      <c r="F24" s="33">
        <v>-10417</v>
      </c>
      <c r="G24" s="31">
        <v>1.4999999999999999E-2</v>
      </c>
      <c r="H24" s="31">
        <f t="shared" si="0"/>
        <v>156.255</v>
      </c>
      <c r="I24" s="37">
        <v>1.4999999999999999E-2</v>
      </c>
      <c r="J24" s="36">
        <f t="shared" si="1"/>
        <v>156.255</v>
      </c>
      <c r="K24" s="35">
        <v>157</v>
      </c>
      <c r="N24" s="36">
        <v>1</v>
      </c>
    </row>
    <row r="25" spans="1:14" ht="16.5">
      <c r="A25" s="32">
        <v>0</v>
      </c>
      <c r="B25" s="31"/>
      <c r="C25" s="31"/>
      <c r="D25" s="31"/>
      <c r="E25" s="31"/>
      <c r="F25" s="33">
        <v>-35</v>
      </c>
      <c r="G25" s="31">
        <v>1.4999999999999999E-2</v>
      </c>
      <c r="H25" s="31">
        <f t="shared" si="0"/>
        <v>0.52500000000000002</v>
      </c>
      <c r="I25" s="37">
        <v>1.4999999999999999E-2</v>
      </c>
      <c r="J25" s="36">
        <f t="shared" si="1"/>
        <v>0.52500000000000002</v>
      </c>
      <c r="K25" s="35">
        <v>1</v>
      </c>
      <c r="N25" s="36">
        <v>8</v>
      </c>
    </row>
    <row r="26" spans="1:14" ht="16.5">
      <c r="A26" s="32">
        <v>8</v>
      </c>
      <c r="B26" s="31"/>
      <c r="C26" s="31"/>
      <c r="D26" s="31"/>
      <c r="E26" s="31"/>
      <c r="F26" s="33">
        <v>575</v>
      </c>
      <c r="G26" s="31">
        <v>1.4999999999999999E-2</v>
      </c>
      <c r="H26" s="31">
        <f t="shared" si="0"/>
        <v>8.625</v>
      </c>
      <c r="I26" s="37">
        <v>1.4999999999999999E-2</v>
      </c>
      <c r="J26" s="36">
        <f t="shared" si="1"/>
        <v>8.625</v>
      </c>
      <c r="K26" s="35">
        <v>8</v>
      </c>
      <c r="N26" s="36">
        <v>81</v>
      </c>
    </row>
    <row r="27" spans="1:14" ht="16.5">
      <c r="A27" s="32">
        <v>80</v>
      </c>
      <c r="B27" s="31"/>
      <c r="C27" s="31"/>
      <c r="D27" s="31"/>
      <c r="E27" s="31"/>
      <c r="F27" s="33">
        <v>-5342</v>
      </c>
      <c r="G27" s="31">
        <v>1.4999999999999999E-2</v>
      </c>
      <c r="H27" s="31">
        <f t="shared" si="0"/>
        <v>80.13</v>
      </c>
      <c r="I27" s="37">
        <v>1.4999999999999999E-2</v>
      </c>
      <c r="J27" s="36">
        <f t="shared" si="1"/>
        <v>80.13</v>
      </c>
      <c r="K27" s="35">
        <v>81</v>
      </c>
      <c r="N27" s="36">
        <v>27</v>
      </c>
    </row>
    <row r="28" spans="1:14" ht="16.5">
      <c r="A28" s="32">
        <v>26</v>
      </c>
      <c r="B28" s="31"/>
      <c r="C28" s="31"/>
      <c r="D28" s="31"/>
      <c r="E28" s="31"/>
      <c r="F28" s="33">
        <v>-1760</v>
      </c>
      <c r="G28" s="31">
        <v>1.4999999999999999E-2</v>
      </c>
      <c r="H28" s="31">
        <f t="shared" si="0"/>
        <v>26.4</v>
      </c>
      <c r="I28" s="37">
        <v>1.4999999999999999E-2</v>
      </c>
      <c r="J28" s="36">
        <f t="shared" si="1"/>
        <v>26.4</v>
      </c>
      <c r="K28" s="35">
        <v>27</v>
      </c>
      <c r="N28" s="36">
        <v>28</v>
      </c>
    </row>
    <row r="29" spans="1:14" ht="16.5">
      <c r="A29" s="32">
        <v>28</v>
      </c>
      <c r="B29" s="31"/>
      <c r="C29" s="31"/>
      <c r="D29" s="31"/>
      <c r="E29" s="31"/>
      <c r="F29" s="33">
        <v>1887</v>
      </c>
      <c r="G29" s="31">
        <v>1.4999999999999999E-2</v>
      </c>
      <c r="H29" s="31">
        <f t="shared" si="0"/>
        <v>28.305</v>
      </c>
      <c r="I29" s="37">
        <v>1.4999999999999999E-2</v>
      </c>
      <c r="J29" s="36">
        <f t="shared" si="1"/>
        <v>28.305</v>
      </c>
      <c r="K29" s="35">
        <v>28</v>
      </c>
      <c r="N29" s="36">
        <v>95</v>
      </c>
    </row>
    <row r="30" spans="1:14" ht="16.5">
      <c r="A30" s="32">
        <v>0</v>
      </c>
      <c r="B30" s="31"/>
      <c r="C30" s="31"/>
      <c r="D30" s="31"/>
      <c r="E30" s="31"/>
      <c r="F30" s="33">
        <v>0</v>
      </c>
      <c r="G30" s="31">
        <v>1.4999999999999999E-2</v>
      </c>
      <c r="H30" s="31">
        <f t="shared" si="0"/>
        <v>0</v>
      </c>
      <c r="I30" s="37">
        <v>1.4999999999999999E-2</v>
      </c>
      <c r="J30" s="36">
        <f t="shared" si="1"/>
        <v>0</v>
      </c>
      <c r="K30" s="35">
        <v>0</v>
      </c>
      <c r="N30" s="36">
        <v>109</v>
      </c>
    </row>
    <row r="31" spans="1:14" ht="16.5">
      <c r="A31" s="32">
        <v>95</v>
      </c>
      <c r="B31" s="31"/>
      <c r="C31" s="31"/>
      <c r="D31" s="31"/>
      <c r="E31" s="31"/>
      <c r="F31" s="33">
        <v>6346</v>
      </c>
      <c r="G31" s="31">
        <v>1.4999999999999999E-2</v>
      </c>
      <c r="H31" s="31">
        <f t="shared" si="0"/>
        <v>95.19</v>
      </c>
      <c r="I31" s="37">
        <v>1.4999999999999999E-2</v>
      </c>
      <c r="J31" s="36">
        <f t="shared" si="1"/>
        <v>95.19</v>
      </c>
      <c r="K31" s="35">
        <v>95</v>
      </c>
      <c r="N31" s="36">
        <v>60</v>
      </c>
    </row>
    <row r="32" spans="1:14" ht="16.5">
      <c r="A32" s="32">
        <v>108</v>
      </c>
      <c r="B32" s="31"/>
      <c r="C32" s="31"/>
      <c r="D32" s="31"/>
      <c r="E32" s="31"/>
      <c r="F32" s="33">
        <v>-7216</v>
      </c>
      <c r="G32" s="31">
        <v>1.4999999999999999E-2</v>
      </c>
      <c r="H32" s="31">
        <f t="shared" si="0"/>
        <v>108.24</v>
      </c>
      <c r="I32" s="37">
        <v>1.4999999999999999E-2</v>
      </c>
      <c r="J32" s="36">
        <f t="shared" si="1"/>
        <v>108.24</v>
      </c>
      <c r="K32" s="35">
        <v>109</v>
      </c>
      <c r="N32" s="36">
        <v>0</v>
      </c>
    </row>
    <row r="33" spans="1:14" ht="16.5">
      <c r="A33" s="32">
        <v>59</v>
      </c>
      <c r="B33" s="31"/>
      <c r="C33" s="31"/>
      <c r="D33" s="31"/>
      <c r="E33" s="31"/>
      <c r="F33" s="33">
        <v>-3953</v>
      </c>
      <c r="G33" s="31">
        <v>1.4999999999999999E-2</v>
      </c>
      <c r="H33" s="31">
        <f t="shared" si="0"/>
        <v>59.294999999999995</v>
      </c>
      <c r="I33" s="37">
        <v>1.4999999999999999E-2</v>
      </c>
      <c r="J33" s="36">
        <f t="shared" si="1"/>
        <v>59.294999999999995</v>
      </c>
      <c r="K33" s="35">
        <v>60</v>
      </c>
      <c r="N33" s="36">
        <v>116</v>
      </c>
    </row>
    <row r="34" spans="1:14" ht="16.5">
      <c r="A34" s="32">
        <v>154</v>
      </c>
      <c r="B34" s="31"/>
      <c r="C34" s="31"/>
      <c r="D34" s="31"/>
      <c r="E34" s="31"/>
      <c r="F34" s="33">
        <v>-10297</v>
      </c>
      <c r="G34" s="31">
        <v>1.4999999999999999E-2</v>
      </c>
      <c r="H34" s="31">
        <f t="shared" si="0"/>
        <v>154.45499999999998</v>
      </c>
      <c r="I34" s="37">
        <v>1.4999999999999999E-2</v>
      </c>
      <c r="J34" s="36">
        <f t="shared" si="1"/>
        <v>154.45499999999998</v>
      </c>
      <c r="K34" s="35">
        <v>155</v>
      </c>
      <c r="N34" s="36">
        <v>50</v>
      </c>
    </row>
    <row r="35" spans="1:14" ht="16.5">
      <c r="A35" s="32">
        <v>17</v>
      </c>
      <c r="B35" s="31"/>
      <c r="C35" s="31"/>
      <c r="D35" s="31"/>
      <c r="E35" s="31"/>
      <c r="F35" s="33">
        <v>776</v>
      </c>
      <c r="G35" s="31">
        <v>1.4999999999999999E-2</v>
      </c>
      <c r="H35" s="31">
        <f t="shared" si="0"/>
        <v>11.639999999999999</v>
      </c>
      <c r="I35" s="37">
        <v>2.3E-2</v>
      </c>
      <c r="J35" s="36">
        <f t="shared" si="1"/>
        <v>17.847999999999999</v>
      </c>
      <c r="K35" s="35">
        <v>17</v>
      </c>
      <c r="N35" s="36">
        <v>17</v>
      </c>
    </row>
    <row r="36" spans="1:14" ht="16.5">
      <c r="A36" s="32">
        <v>110</v>
      </c>
      <c r="B36" s="31"/>
      <c r="C36" s="31"/>
      <c r="D36" s="31"/>
      <c r="E36" s="31"/>
      <c r="F36" s="33">
        <v>-4805</v>
      </c>
      <c r="G36" s="31">
        <v>1.4999999999999999E-2</v>
      </c>
      <c r="H36" s="31">
        <f t="shared" si="0"/>
        <v>72.075000000000003</v>
      </c>
      <c r="I36" s="37">
        <v>2.3E-2</v>
      </c>
      <c r="J36" s="36">
        <f t="shared" si="1"/>
        <v>110.515</v>
      </c>
      <c r="K36" s="35">
        <v>111</v>
      </c>
      <c r="N36" s="36">
        <v>111</v>
      </c>
    </row>
    <row r="37" spans="1:14" ht="16.5">
      <c r="A37" s="32">
        <v>142</v>
      </c>
      <c r="B37" s="31"/>
      <c r="C37" s="31"/>
      <c r="D37" s="31"/>
      <c r="E37" s="31"/>
      <c r="F37" s="33">
        <v>6186</v>
      </c>
      <c r="G37" s="31">
        <v>1.4999999999999999E-2</v>
      </c>
      <c r="H37" s="31">
        <f t="shared" si="0"/>
        <v>92.789999999999992</v>
      </c>
      <c r="I37" s="37">
        <v>2.3E-2</v>
      </c>
      <c r="J37" s="36">
        <f t="shared" si="1"/>
        <v>142.27799999999999</v>
      </c>
      <c r="K37" s="35">
        <v>142</v>
      </c>
      <c r="N37" s="36">
        <v>142</v>
      </c>
    </row>
    <row r="38" spans="1:14" ht="16.5">
      <c r="A38" s="32">
        <v>2</v>
      </c>
      <c r="B38" s="31"/>
      <c r="C38" s="31"/>
      <c r="D38" s="31"/>
      <c r="E38" s="31"/>
      <c r="F38" s="33">
        <v>-130</v>
      </c>
      <c r="G38" s="31">
        <v>1.4999999999999999E-2</v>
      </c>
      <c r="H38" s="31">
        <f t="shared" si="0"/>
        <v>1.95</v>
      </c>
      <c r="I38" s="37">
        <v>2.3E-2</v>
      </c>
      <c r="J38" s="36">
        <f t="shared" si="1"/>
        <v>2.9899999999999998</v>
      </c>
      <c r="K38" s="35">
        <v>3</v>
      </c>
      <c r="N38" s="36">
        <v>3</v>
      </c>
    </row>
    <row r="39" spans="1:14" ht="16.5">
      <c r="A39" s="32">
        <v>29</v>
      </c>
      <c r="B39" s="31"/>
      <c r="C39" s="31"/>
      <c r="D39" s="31"/>
      <c r="E39" s="31"/>
      <c r="F39" s="33">
        <v>1271</v>
      </c>
      <c r="G39" s="31">
        <v>1.4999999999999999E-2</v>
      </c>
      <c r="H39" s="31">
        <f t="shared" si="0"/>
        <v>19.064999999999998</v>
      </c>
      <c r="I39" s="37">
        <v>2.3E-2</v>
      </c>
      <c r="J39" s="36">
        <f t="shared" si="1"/>
        <v>29.233000000000001</v>
      </c>
      <c r="K39" s="35">
        <v>29</v>
      </c>
      <c r="N39" s="36">
        <v>29</v>
      </c>
    </row>
    <row r="40" spans="1:14" ht="16.5">
      <c r="A40" s="32">
        <v>0</v>
      </c>
      <c r="B40" s="31"/>
      <c r="C40" s="31"/>
      <c r="D40" s="31"/>
      <c r="E40" s="31"/>
      <c r="F40" s="33">
        <v>0</v>
      </c>
      <c r="G40" s="31">
        <v>1.4999999999999999E-2</v>
      </c>
      <c r="H40" s="31">
        <f t="shared" si="0"/>
        <v>0</v>
      </c>
      <c r="I40" s="37">
        <v>2.3E-2</v>
      </c>
      <c r="J40" s="36">
        <f t="shared" si="1"/>
        <v>0</v>
      </c>
      <c r="K40" s="35">
        <v>0</v>
      </c>
      <c r="N40" s="36">
        <v>89</v>
      </c>
    </row>
    <row r="41" spans="1:14" ht="16.5">
      <c r="A41" s="32">
        <v>89</v>
      </c>
      <c r="B41" s="31"/>
      <c r="C41" s="31"/>
      <c r="D41" s="31"/>
      <c r="E41" s="31"/>
      <c r="F41" s="33">
        <v>3908</v>
      </c>
      <c r="G41" s="31">
        <v>1.4999999999999999E-2</v>
      </c>
      <c r="H41" s="31">
        <f t="shared" si="0"/>
        <v>58.62</v>
      </c>
      <c r="I41" s="37">
        <v>2.3E-2</v>
      </c>
      <c r="J41" s="36">
        <f t="shared" si="1"/>
        <v>89.884</v>
      </c>
      <c r="K41" s="35">
        <v>89</v>
      </c>
      <c r="N41" s="36">
        <v>430</v>
      </c>
    </row>
    <row r="42" spans="1:14" ht="16.5">
      <c r="A42" s="32">
        <v>93</v>
      </c>
      <c r="B42" s="31"/>
      <c r="C42" s="31"/>
      <c r="D42" s="31"/>
      <c r="E42" s="31"/>
      <c r="F42" s="33">
        <v>-4075</v>
      </c>
      <c r="G42" s="31">
        <v>1.4999999999999999E-2</v>
      </c>
      <c r="H42" s="31">
        <f t="shared" si="0"/>
        <v>61.125</v>
      </c>
      <c r="I42" s="37">
        <v>2.3E-2</v>
      </c>
      <c r="J42" s="36">
        <f t="shared" si="1"/>
        <v>93.724999999999994</v>
      </c>
      <c r="K42" s="35">
        <v>94</v>
      </c>
      <c r="N42" s="36">
        <v>94</v>
      </c>
    </row>
    <row r="43" spans="1:14" ht="16.5">
      <c r="A43" s="32">
        <v>430</v>
      </c>
      <c r="B43" s="31"/>
      <c r="C43" s="31"/>
      <c r="D43" s="31"/>
      <c r="E43" s="31"/>
      <c r="F43" s="33">
        <v>18716</v>
      </c>
      <c r="G43" s="31">
        <v>1.4999999999999999E-2</v>
      </c>
      <c r="H43" s="31">
        <f t="shared" si="0"/>
        <v>280.74</v>
      </c>
      <c r="I43" s="37">
        <v>2.3E-2</v>
      </c>
      <c r="J43" s="36">
        <f t="shared" si="1"/>
        <v>430.46800000000002</v>
      </c>
      <c r="K43" s="35">
        <v>430</v>
      </c>
      <c r="N43" s="36">
        <v>10</v>
      </c>
    </row>
    <row r="44" spans="1:14" ht="16.5">
      <c r="A44" s="32">
        <v>0</v>
      </c>
      <c r="B44" s="31"/>
      <c r="C44" s="31"/>
      <c r="D44" s="31"/>
      <c r="E44" s="31"/>
      <c r="F44" s="33">
        <v>0</v>
      </c>
      <c r="G44" s="31">
        <v>1.4999999999999999E-2</v>
      </c>
      <c r="H44" s="31">
        <f t="shared" si="0"/>
        <v>0</v>
      </c>
      <c r="I44" s="37">
        <v>2.3E-2</v>
      </c>
      <c r="J44" s="36">
        <f t="shared" si="1"/>
        <v>0</v>
      </c>
      <c r="K44" s="35">
        <v>0</v>
      </c>
      <c r="N44" s="36">
        <v>1</v>
      </c>
    </row>
    <row r="45" spans="1:14" ht="16.5">
      <c r="A45" s="32">
        <v>0</v>
      </c>
      <c r="B45" s="31"/>
      <c r="C45" s="31"/>
      <c r="D45" s="31"/>
      <c r="E45" s="31"/>
      <c r="F45" s="33">
        <v>0</v>
      </c>
      <c r="G45" s="31">
        <v>1.4999999999999999E-2</v>
      </c>
      <c r="H45" s="31">
        <f t="shared" si="0"/>
        <v>0</v>
      </c>
      <c r="I45" s="37">
        <v>2.3E-2</v>
      </c>
      <c r="J45" s="36">
        <f t="shared" si="1"/>
        <v>0</v>
      </c>
      <c r="K45" s="35">
        <v>0</v>
      </c>
      <c r="N45" s="36">
        <v>3</v>
      </c>
    </row>
    <row r="46" spans="1:14" ht="16.5">
      <c r="A46" s="32">
        <v>116</v>
      </c>
      <c r="B46" s="31"/>
      <c r="C46" s="31"/>
      <c r="D46" s="31"/>
      <c r="E46" s="31"/>
      <c r="F46" s="33">
        <v>5060</v>
      </c>
      <c r="G46" s="31">
        <v>1.4999999999999999E-2</v>
      </c>
      <c r="H46" s="31">
        <f t="shared" si="0"/>
        <v>75.899999999999991</v>
      </c>
      <c r="I46" s="37">
        <v>2.3E-2</v>
      </c>
      <c r="J46" s="36">
        <f t="shared" si="1"/>
        <v>116.38</v>
      </c>
      <c r="K46" s="35">
        <v>116</v>
      </c>
      <c r="N46" s="36">
        <v>4</v>
      </c>
    </row>
    <row r="47" spans="1:14" ht="16.5">
      <c r="A47" s="32">
        <v>49</v>
      </c>
      <c r="B47" s="31"/>
      <c r="C47" s="31"/>
      <c r="D47" s="31"/>
      <c r="E47" s="31"/>
      <c r="F47" s="33">
        <v>-2152</v>
      </c>
      <c r="G47" s="31">
        <v>1.4999999999999999E-2</v>
      </c>
      <c r="H47" s="31">
        <f t="shared" si="0"/>
        <v>32.28</v>
      </c>
      <c r="I47" s="37">
        <v>2.3E-2</v>
      </c>
      <c r="J47" s="36">
        <f t="shared" si="1"/>
        <v>49.496000000000002</v>
      </c>
      <c r="K47" s="35">
        <v>50</v>
      </c>
      <c r="N47" s="36">
        <v>1</v>
      </c>
    </row>
    <row r="48" spans="1:14" ht="16.5">
      <c r="A48" s="32">
        <v>2</v>
      </c>
      <c r="B48" s="31"/>
      <c r="C48" s="31"/>
      <c r="D48" s="31"/>
      <c r="E48" s="31"/>
      <c r="F48" s="33">
        <v>-149</v>
      </c>
      <c r="G48" s="31">
        <v>1.4999999999999999E-2</v>
      </c>
      <c r="H48" s="31">
        <f t="shared" si="0"/>
        <v>2.2349999999999999</v>
      </c>
      <c r="I48" s="37">
        <v>1.4999999999999999E-2</v>
      </c>
      <c r="J48" s="36">
        <f t="shared" si="1"/>
        <v>2.2349999999999999</v>
      </c>
      <c r="K48" s="35">
        <v>3</v>
      </c>
      <c r="N48" s="36">
        <v>5</v>
      </c>
    </row>
    <row r="49" spans="1:14" ht="16.5">
      <c r="A49" s="32">
        <v>0</v>
      </c>
      <c r="B49" s="31"/>
      <c r="C49" s="31"/>
      <c r="D49" s="31"/>
      <c r="E49" s="31"/>
      <c r="F49" s="33">
        <v>-55</v>
      </c>
      <c r="G49" s="31">
        <v>1.4999999999999999E-2</v>
      </c>
      <c r="H49" s="31">
        <f t="shared" si="0"/>
        <v>0.82499999999999996</v>
      </c>
      <c r="I49" s="37">
        <v>1.4999999999999999E-2</v>
      </c>
      <c r="J49" s="36">
        <f t="shared" si="1"/>
        <v>0.82499999999999996</v>
      </c>
      <c r="K49" s="35">
        <v>1</v>
      </c>
      <c r="N49" s="36">
        <v>2074</v>
      </c>
    </row>
    <row r="50" spans="1:14" ht="16.5">
      <c r="A50" s="32">
        <v>3</v>
      </c>
      <c r="B50" s="31"/>
      <c r="C50" s="31"/>
      <c r="D50" s="31"/>
      <c r="E50" s="31"/>
      <c r="F50" s="33">
        <v>-212</v>
      </c>
      <c r="G50" s="31">
        <v>1.4999999999999999E-2</v>
      </c>
      <c r="H50" s="31">
        <f t="shared" si="0"/>
        <v>3.1799999999999997</v>
      </c>
      <c r="I50" s="37">
        <v>1.4999999999999999E-2</v>
      </c>
      <c r="J50" s="36">
        <f t="shared" si="1"/>
        <v>3.1799999999999997</v>
      </c>
      <c r="K50" s="35">
        <v>4</v>
      </c>
      <c r="N50" s="36">
        <v>285</v>
      </c>
    </row>
    <row r="51" spans="1:14" ht="16.5">
      <c r="A51" s="32">
        <v>4</v>
      </c>
      <c r="B51" s="31"/>
      <c r="C51" s="31"/>
      <c r="D51" s="31"/>
      <c r="E51" s="31"/>
      <c r="F51" s="33">
        <v>-325</v>
      </c>
      <c r="G51" s="31">
        <v>1.4999999999999999E-2</v>
      </c>
      <c r="H51" s="31">
        <f t="shared" si="0"/>
        <v>4.875</v>
      </c>
      <c r="I51" s="37">
        <v>1.4999999999999999E-2</v>
      </c>
      <c r="J51" s="36">
        <f t="shared" si="1"/>
        <v>4.875</v>
      </c>
      <c r="K51" s="35">
        <v>5</v>
      </c>
      <c r="N51" s="36">
        <v>183</v>
      </c>
    </row>
    <row r="52" spans="1:14" ht="16.5">
      <c r="A52" s="32">
        <v>0</v>
      </c>
      <c r="B52" s="31"/>
      <c r="C52" s="31"/>
      <c r="D52" s="31"/>
      <c r="E52" s="31"/>
      <c r="F52" s="33">
        <v>-62</v>
      </c>
      <c r="G52" s="31">
        <v>1.4999999999999999E-2</v>
      </c>
      <c r="H52" s="31">
        <f t="shared" si="0"/>
        <v>0.92999999999999994</v>
      </c>
      <c r="I52" s="37">
        <v>1.4999999999999999E-2</v>
      </c>
      <c r="J52" s="36">
        <f t="shared" si="1"/>
        <v>0.92999999999999994</v>
      </c>
      <c r="K52" s="35">
        <v>1</v>
      </c>
      <c r="N52" s="36">
        <v>465</v>
      </c>
    </row>
    <row r="53" spans="1:14" ht="16.5">
      <c r="A53" s="32">
        <v>0</v>
      </c>
      <c r="B53" s="31"/>
      <c r="C53" s="31"/>
      <c r="D53" s="31"/>
      <c r="E53" s="31"/>
      <c r="F53" s="33">
        <v>0</v>
      </c>
      <c r="G53" s="31">
        <v>1.4999999999999999E-2</v>
      </c>
      <c r="H53" s="31">
        <f t="shared" si="0"/>
        <v>0</v>
      </c>
      <c r="I53" s="37">
        <v>1.4999999999999999E-2</v>
      </c>
      <c r="J53" s="36">
        <f t="shared" si="1"/>
        <v>0</v>
      </c>
      <c r="K53" s="35">
        <v>0</v>
      </c>
      <c r="N53" s="36">
        <v>540</v>
      </c>
    </row>
    <row r="54" spans="1:14" ht="16.5">
      <c r="A54" s="32">
        <v>10</v>
      </c>
      <c r="B54" s="31"/>
      <c r="C54" s="31"/>
      <c r="D54" s="31"/>
      <c r="E54" s="31"/>
      <c r="F54" s="33">
        <v>718</v>
      </c>
      <c r="G54" s="31">
        <v>1.4999999999999999E-2</v>
      </c>
      <c r="H54" s="31">
        <f t="shared" si="0"/>
        <v>10.77</v>
      </c>
      <c r="I54" s="37">
        <v>1.4999999999999999E-2</v>
      </c>
      <c r="J54" s="36">
        <f t="shared" si="1"/>
        <v>10.77</v>
      </c>
      <c r="K54" s="35">
        <v>10</v>
      </c>
      <c r="N54" s="36">
        <v>187</v>
      </c>
    </row>
    <row r="55" spans="1:14" ht="16.5">
      <c r="A55" s="32">
        <v>2074</v>
      </c>
      <c r="B55" s="31"/>
      <c r="C55" s="31"/>
      <c r="D55" s="31"/>
      <c r="E55" s="31"/>
      <c r="F55" s="33">
        <v>90205</v>
      </c>
      <c r="G55" s="31">
        <v>1.4999999999999999E-2</v>
      </c>
      <c r="H55" s="31">
        <f t="shared" si="0"/>
        <v>1353.075</v>
      </c>
      <c r="I55" s="37">
        <v>2.3E-2</v>
      </c>
      <c r="J55" s="36">
        <f t="shared" si="1"/>
        <v>2074.7150000000001</v>
      </c>
      <c r="K55" s="35">
        <v>2074</v>
      </c>
      <c r="N55" s="36">
        <v>194</v>
      </c>
    </row>
    <row r="56" spans="1:14" ht="16.5">
      <c r="A56" s="32">
        <v>284</v>
      </c>
      <c r="B56" s="31"/>
      <c r="C56" s="31"/>
      <c r="D56" s="31"/>
      <c r="E56" s="31"/>
      <c r="F56" s="33">
        <v>-12356</v>
      </c>
      <c r="G56" s="31">
        <v>1.4999999999999999E-2</v>
      </c>
      <c r="H56" s="31">
        <f t="shared" si="0"/>
        <v>185.34</v>
      </c>
      <c r="I56" s="37">
        <v>2.3E-2</v>
      </c>
      <c r="J56" s="36">
        <f t="shared" si="1"/>
        <v>284.18799999999999</v>
      </c>
      <c r="K56" s="35">
        <v>285</v>
      </c>
      <c r="N56" s="36">
        <v>555</v>
      </c>
    </row>
    <row r="57" spans="1:14" ht="16.5">
      <c r="A57" s="32">
        <v>182</v>
      </c>
      <c r="B57" s="31"/>
      <c r="C57" s="31"/>
      <c r="D57" s="31"/>
      <c r="E57" s="31"/>
      <c r="F57" s="33">
        <v>-7943</v>
      </c>
      <c r="G57" s="31">
        <v>1.4999999999999999E-2</v>
      </c>
      <c r="H57" s="31">
        <f t="shared" si="0"/>
        <v>119.145</v>
      </c>
      <c r="I57" s="37">
        <v>2.3E-2</v>
      </c>
      <c r="J57" s="36">
        <f t="shared" si="1"/>
        <v>182.68899999999999</v>
      </c>
      <c r="K57" s="35">
        <v>183</v>
      </c>
      <c r="N57" s="36">
        <v>294</v>
      </c>
    </row>
    <row r="58" spans="1:14" ht="16.5">
      <c r="A58" s="32">
        <v>0</v>
      </c>
      <c r="B58" s="31"/>
      <c r="C58" s="31"/>
      <c r="D58" s="31"/>
      <c r="E58" s="31"/>
      <c r="F58" s="33">
        <v>0</v>
      </c>
      <c r="G58" s="31">
        <v>1.4999999999999999E-2</v>
      </c>
      <c r="H58" s="31">
        <f t="shared" si="0"/>
        <v>0</v>
      </c>
      <c r="I58" s="37">
        <v>2.3E-2</v>
      </c>
      <c r="J58" s="36">
        <f t="shared" si="1"/>
        <v>0</v>
      </c>
      <c r="K58" s="35">
        <v>0</v>
      </c>
      <c r="N58" s="36">
        <v>8</v>
      </c>
    </row>
    <row r="59" spans="1:14" ht="16.5">
      <c r="A59" s="32">
        <v>465</v>
      </c>
      <c r="B59" s="31"/>
      <c r="C59" s="31"/>
      <c r="D59" s="31"/>
      <c r="E59" s="31"/>
      <c r="F59" s="33">
        <v>20246</v>
      </c>
      <c r="G59" s="31">
        <v>1.4999999999999999E-2</v>
      </c>
      <c r="H59" s="31">
        <f t="shared" si="0"/>
        <v>303.69</v>
      </c>
      <c r="I59" s="37">
        <v>2.3E-2</v>
      </c>
      <c r="J59" s="36">
        <f t="shared" si="1"/>
        <v>465.65800000000002</v>
      </c>
      <c r="K59" s="35">
        <v>465</v>
      </c>
      <c r="N59" s="36">
        <v>17</v>
      </c>
    </row>
    <row r="60" spans="1:14" ht="16.5">
      <c r="A60" s="32">
        <v>540</v>
      </c>
      <c r="B60" s="31"/>
      <c r="C60" s="31"/>
      <c r="D60" s="31"/>
      <c r="E60" s="31"/>
      <c r="F60" s="33">
        <v>23501</v>
      </c>
      <c r="G60" s="31">
        <v>1.4999999999999999E-2</v>
      </c>
      <c r="H60" s="31">
        <f t="shared" si="0"/>
        <v>352.51499999999999</v>
      </c>
      <c r="I60" s="37">
        <v>2.3E-2</v>
      </c>
      <c r="J60" s="36">
        <f t="shared" si="1"/>
        <v>540.52300000000002</v>
      </c>
      <c r="K60" s="35">
        <v>540</v>
      </c>
      <c r="N60" s="36">
        <v>15</v>
      </c>
    </row>
    <row r="61" spans="1:14" ht="16.5">
      <c r="A61" s="32">
        <v>187</v>
      </c>
      <c r="B61" s="31"/>
      <c r="C61" s="31"/>
      <c r="D61" s="31"/>
      <c r="E61" s="31"/>
      <c r="F61" s="33">
        <v>8168</v>
      </c>
      <c r="G61" s="31">
        <v>1.4999999999999999E-2</v>
      </c>
      <c r="H61" s="31">
        <f t="shared" si="0"/>
        <v>122.52</v>
      </c>
      <c r="I61" s="37">
        <v>2.3E-2</v>
      </c>
      <c r="J61" s="36">
        <f t="shared" si="1"/>
        <v>187.864</v>
      </c>
      <c r="K61" s="35">
        <v>187</v>
      </c>
      <c r="N61" s="36">
        <v>38</v>
      </c>
    </row>
    <row r="62" spans="1:14" ht="16.5">
      <c r="A62" s="32">
        <v>0</v>
      </c>
      <c r="B62" s="31"/>
      <c r="C62" s="31"/>
      <c r="D62" s="31"/>
      <c r="E62" s="31"/>
      <c r="F62" s="32">
        <v>0</v>
      </c>
      <c r="G62" s="31">
        <v>1.4999999999999999E-2</v>
      </c>
      <c r="H62" s="31">
        <f t="shared" si="0"/>
        <v>0</v>
      </c>
      <c r="I62" s="37">
        <v>2.3E-2</v>
      </c>
      <c r="J62" s="36">
        <f t="shared" si="1"/>
        <v>0</v>
      </c>
      <c r="K62" s="35">
        <v>0</v>
      </c>
      <c r="N62" s="36">
        <v>8</v>
      </c>
    </row>
    <row r="63" spans="1:14" ht="16.5">
      <c r="A63" s="32">
        <v>222</v>
      </c>
      <c r="B63" s="31"/>
      <c r="C63" s="31"/>
      <c r="D63" s="31"/>
      <c r="E63" s="31"/>
      <c r="F63" s="33">
        <v>-9679</v>
      </c>
      <c r="G63" s="31">
        <v>1.4999999999999999E-2</v>
      </c>
      <c r="H63" s="31">
        <f t="shared" si="0"/>
        <v>145.185</v>
      </c>
      <c r="I63" s="37">
        <v>2.3E-2</v>
      </c>
      <c r="J63" s="36">
        <f t="shared" si="1"/>
        <v>222.61699999999999</v>
      </c>
      <c r="K63" s="35">
        <v>194</v>
      </c>
      <c r="N63" s="36">
        <v>2</v>
      </c>
    </row>
    <row r="64" spans="1:14" ht="16.5">
      <c r="A64" s="32">
        <v>637</v>
      </c>
      <c r="B64" s="31"/>
      <c r="C64" s="31"/>
      <c r="D64" s="31"/>
      <c r="E64" s="31"/>
      <c r="F64" s="33">
        <v>-27705</v>
      </c>
      <c r="G64" s="31">
        <v>1.4999999999999999E-2</v>
      </c>
      <c r="H64" s="31">
        <f t="shared" si="0"/>
        <v>415.57499999999999</v>
      </c>
      <c r="I64" s="37">
        <v>2.3E-2</v>
      </c>
      <c r="J64" s="36">
        <f t="shared" si="1"/>
        <v>637.21500000000003</v>
      </c>
      <c r="K64" s="34">
        <v>555</v>
      </c>
      <c r="N64" s="36">
        <v>2</v>
      </c>
    </row>
    <row r="65" spans="1:14" ht="16.5">
      <c r="A65" s="32">
        <v>542</v>
      </c>
      <c r="B65" s="31"/>
      <c r="C65" s="31"/>
      <c r="D65" s="31"/>
      <c r="E65" s="31"/>
      <c r="F65" s="33">
        <v>23570</v>
      </c>
      <c r="G65" s="31">
        <v>1.4999999999999999E-2</v>
      </c>
      <c r="H65" s="31">
        <f t="shared" si="0"/>
        <v>353.55</v>
      </c>
      <c r="I65" s="37">
        <v>2.3E-2</v>
      </c>
      <c r="J65" s="36">
        <f t="shared" si="1"/>
        <v>542.11</v>
      </c>
      <c r="K65" s="34">
        <v>294</v>
      </c>
      <c r="N65" s="36">
        <v>28</v>
      </c>
    </row>
    <row r="66" spans="1:14" ht="16.5">
      <c r="A66" s="32">
        <v>8</v>
      </c>
      <c r="B66" s="31"/>
      <c r="C66" s="31"/>
      <c r="D66" s="31"/>
      <c r="E66" s="31"/>
      <c r="F66" s="33">
        <v>565</v>
      </c>
      <c r="G66" s="31">
        <v>1.4999999999999999E-2</v>
      </c>
      <c r="H66" s="31">
        <f t="shared" si="0"/>
        <v>8.4749999999999996</v>
      </c>
      <c r="I66" s="37">
        <v>1.4999999999999999E-2</v>
      </c>
      <c r="J66" s="36">
        <f t="shared" si="1"/>
        <v>8.4749999999999996</v>
      </c>
      <c r="K66" s="35">
        <v>8</v>
      </c>
      <c r="N66" s="36">
        <v>7</v>
      </c>
    </row>
    <row r="67" spans="1:14" ht="16.5">
      <c r="A67" s="32">
        <v>16</v>
      </c>
      <c r="B67" s="31"/>
      <c r="C67" s="31"/>
      <c r="D67" s="31"/>
      <c r="E67" s="31"/>
      <c r="F67" s="33">
        <v>-1093</v>
      </c>
      <c r="G67" s="31">
        <v>1.4999999999999999E-2</v>
      </c>
      <c r="H67" s="31">
        <f t="shared" ref="H67:H82" si="2">ABS(F67*G67)</f>
        <v>16.395</v>
      </c>
      <c r="I67" s="37">
        <v>1.4999999999999999E-2</v>
      </c>
      <c r="J67" s="36">
        <f t="shared" ref="J67:J82" si="3">ABS(F67*I67)</f>
        <v>16.395</v>
      </c>
      <c r="K67" s="35">
        <v>17</v>
      </c>
      <c r="N67" s="36">
        <v>24</v>
      </c>
    </row>
    <row r="68" spans="1:14" ht="16.5">
      <c r="A68" s="32">
        <v>15</v>
      </c>
      <c r="B68" s="31"/>
      <c r="C68" s="31"/>
      <c r="D68" s="31"/>
      <c r="E68" s="31"/>
      <c r="F68" s="33">
        <v>1027</v>
      </c>
      <c r="G68" s="31">
        <v>1.4999999999999999E-2</v>
      </c>
      <c r="H68" s="31">
        <f t="shared" si="2"/>
        <v>15.404999999999999</v>
      </c>
      <c r="I68" s="37">
        <v>1.4999999999999999E-2</v>
      </c>
      <c r="J68" s="36">
        <f t="shared" si="3"/>
        <v>15.404999999999999</v>
      </c>
      <c r="K68" s="35">
        <v>15</v>
      </c>
      <c r="N68" s="36">
        <v>1</v>
      </c>
    </row>
    <row r="69" spans="1:14" ht="16.5">
      <c r="A69" s="32">
        <v>38</v>
      </c>
      <c r="B69" s="31"/>
      <c r="C69" s="31"/>
      <c r="D69" s="31"/>
      <c r="E69" s="31"/>
      <c r="F69" s="33">
        <v>2541</v>
      </c>
      <c r="G69" s="31">
        <v>1.4999999999999999E-2</v>
      </c>
      <c r="H69" s="31">
        <f t="shared" si="2"/>
        <v>38.115000000000002</v>
      </c>
      <c r="I69" s="37">
        <v>1.4999999999999999E-2</v>
      </c>
      <c r="J69" s="36">
        <f t="shared" si="3"/>
        <v>38.115000000000002</v>
      </c>
      <c r="K69" s="35">
        <v>38</v>
      </c>
      <c r="N69" s="36">
        <v>39</v>
      </c>
    </row>
    <row r="70" spans="1:14" ht="16.5">
      <c r="A70" s="32">
        <v>8</v>
      </c>
      <c r="B70" s="31"/>
      <c r="C70" s="31"/>
      <c r="D70" s="31"/>
      <c r="E70" s="31"/>
      <c r="F70" s="33">
        <v>578</v>
      </c>
      <c r="G70" s="31">
        <v>1.4999999999999999E-2</v>
      </c>
      <c r="H70" s="31">
        <f t="shared" si="2"/>
        <v>8.67</v>
      </c>
      <c r="I70" s="37">
        <v>1.4999999999999999E-2</v>
      </c>
      <c r="J70" s="36">
        <f t="shared" si="3"/>
        <v>8.67</v>
      </c>
      <c r="K70" s="35">
        <v>8</v>
      </c>
      <c r="N70" s="36">
        <v>145</v>
      </c>
    </row>
    <row r="71" spans="1:14" ht="16.5">
      <c r="A71" s="32">
        <v>1</v>
      </c>
      <c r="B71" s="31"/>
      <c r="C71" s="31"/>
      <c r="D71" s="31"/>
      <c r="E71" s="31"/>
      <c r="F71" s="33">
        <v>-110</v>
      </c>
      <c r="G71" s="31">
        <v>1.4999999999999999E-2</v>
      </c>
      <c r="H71" s="31">
        <f t="shared" si="2"/>
        <v>1.65</v>
      </c>
      <c r="I71" s="37">
        <v>1.4999999999999999E-2</v>
      </c>
      <c r="J71" s="36">
        <f t="shared" si="3"/>
        <v>1.65</v>
      </c>
      <c r="K71" s="35">
        <v>2</v>
      </c>
      <c r="N71" s="36">
        <v>21</v>
      </c>
    </row>
    <row r="72" spans="1:14" ht="16.5">
      <c r="A72" s="32">
        <v>2</v>
      </c>
      <c r="B72" s="31"/>
      <c r="C72" s="31"/>
      <c r="D72" s="31"/>
      <c r="E72" s="31"/>
      <c r="F72" s="33">
        <v>183</v>
      </c>
      <c r="G72" s="31">
        <v>1.4999999999999999E-2</v>
      </c>
      <c r="H72" s="31">
        <f t="shared" si="2"/>
        <v>2.7450000000000001</v>
      </c>
      <c r="I72" s="37">
        <v>1.4999999999999999E-2</v>
      </c>
      <c r="J72" s="36">
        <f t="shared" si="3"/>
        <v>2.7450000000000001</v>
      </c>
      <c r="K72" s="35">
        <v>2</v>
      </c>
      <c r="N72" s="36">
        <v>14</v>
      </c>
    </row>
    <row r="73" spans="1:14" ht="16.5">
      <c r="A73" s="32">
        <v>7</v>
      </c>
      <c r="B73" s="31"/>
      <c r="C73" s="31"/>
      <c r="D73" s="31"/>
      <c r="E73" s="31"/>
      <c r="F73" s="33">
        <v>510</v>
      </c>
      <c r="G73" s="31">
        <v>1.4999999999999999E-2</v>
      </c>
      <c r="H73" s="31">
        <f t="shared" si="2"/>
        <v>7.6499999999999995</v>
      </c>
      <c r="I73" s="37">
        <v>1.4999999999999999E-2</v>
      </c>
      <c r="J73" s="36">
        <f t="shared" si="3"/>
        <v>7.6499999999999995</v>
      </c>
      <c r="K73" s="35">
        <v>7</v>
      </c>
      <c r="N73" s="36">
        <v>278</v>
      </c>
    </row>
    <row r="74" spans="1:14" ht="16.5">
      <c r="A74" s="32">
        <v>28</v>
      </c>
      <c r="B74" s="31"/>
      <c r="C74" s="31"/>
      <c r="D74" s="31"/>
      <c r="E74" s="31"/>
      <c r="F74" s="33">
        <v>1881</v>
      </c>
      <c r="G74" s="31">
        <v>1.4999999999999999E-2</v>
      </c>
      <c r="H74" s="31">
        <f t="shared" si="2"/>
        <v>28.215</v>
      </c>
      <c r="I74" s="37">
        <v>1.4999999999999999E-2</v>
      </c>
      <c r="J74" s="36">
        <f t="shared" si="3"/>
        <v>28.215</v>
      </c>
      <c r="K74" s="35">
        <v>28</v>
      </c>
      <c r="N74" s="36">
        <v>29</v>
      </c>
    </row>
    <row r="75" spans="1:14" ht="16.5">
      <c r="A75" s="32">
        <v>23</v>
      </c>
      <c r="B75" s="31"/>
      <c r="C75" s="31"/>
      <c r="D75" s="31"/>
      <c r="E75" s="31"/>
      <c r="F75" s="33">
        <v>-1563</v>
      </c>
      <c r="G75" s="31">
        <v>1.4999999999999999E-2</v>
      </c>
      <c r="H75" s="31">
        <f t="shared" si="2"/>
        <v>23.445</v>
      </c>
      <c r="I75" s="37">
        <v>1.4999999999999999E-2</v>
      </c>
      <c r="J75" s="36">
        <f t="shared" si="3"/>
        <v>23.445</v>
      </c>
      <c r="K75" s="35">
        <v>24</v>
      </c>
      <c r="N75">
        <f>SUM(N2:N74)</f>
        <v>7578</v>
      </c>
    </row>
    <row r="76" spans="1:14" ht="16.5">
      <c r="A76" s="32">
        <v>0</v>
      </c>
      <c r="B76" s="31"/>
      <c r="C76" s="31"/>
      <c r="D76" s="31"/>
      <c r="E76" s="31"/>
      <c r="F76" s="33">
        <v>-60</v>
      </c>
      <c r="G76" s="31">
        <v>1.4999999999999999E-2</v>
      </c>
      <c r="H76" s="31">
        <f t="shared" si="2"/>
        <v>0.89999999999999991</v>
      </c>
      <c r="I76" s="37">
        <v>1.4999999999999999E-2</v>
      </c>
      <c r="J76" s="36">
        <f t="shared" si="3"/>
        <v>0.89999999999999991</v>
      </c>
      <c r="K76" s="35">
        <v>1</v>
      </c>
    </row>
    <row r="77" spans="1:14" ht="16.5">
      <c r="A77" s="32">
        <v>39</v>
      </c>
      <c r="B77" s="31"/>
      <c r="C77" s="31"/>
      <c r="D77" s="31"/>
      <c r="E77" s="31"/>
      <c r="F77" s="33">
        <v>2648</v>
      </c>
      <c r="G77" s="31">
        <v>1.4999999999999999E-2</v>
      </c>
      <c r="H77" s="31">
        <f t="shared" si="2"/>
        <v>39.72</v>
      </c>
      <c r="I77" s="37">
        <v>1.4999999999999999E-2</v>
      </c>
      <c r="J77" s="36">
        <f t="shared" si="3"/>
        <v>39.72</v>
      </c>
      <c r="K77" s="35">
        <v>39</v>
      </c>
    </row>
    <row r="78" spans="1:14" ht="16.5">
      <c r="A78" s="32">
        <v>145</v>
      </c>
      <c r="B78" s="31"/>
      <c r="C78" s="31"/>
      <c r="D78" s="31"/>
      <c r="E78" s="31"/>
      <c r="F78" s="33">
        <v>9710</v>
      </c>
      <c r="G78" s="31">
        <v>1.4999999999999999E-2</v>
      </c>
      <c r="H78" s="31">
        <f t="shared" si="2"/>
        <v>145.65</v>
      </c>
      <c r="I78" s="37">
        <v>1.4999999999999999E-2</v>
      </c>
      <c r="J78" s="36">
        <f t="shared" si="3"/>
        <v>145.65</v>
      </c>
      <c r="K78" s="35">
        <v>145</v>
      </c>
    </row>
    <row r="79" spans="1:14" ht="16.5">
      <c r="A79" s="32">
        <v>21</v>
      </c>
      <c r="B79" s="31"/>
      <c r="C79" s="31"/>
      <c r="D79" s="31"/>
      <c r="E79" s="31"/>
      <c r="F79" s="33">
        <v>1458</v>
      </c>
      <c r="G79" s="31">
        <v>1.4999999999999999E-2</v>
      </c>
      <c r="H79" s="31">
        <f t="shared" si="2"/>
        <v>21.869999999999997</v>
      </c>
      <c r="I79" s="37">
        <v>1.4999999999999999E-2</v>
      </c>
      <c r="J79" s="36">
        <f t="shared" si="3"/>
        <v>21.869999999999997</v>
      </c>
      <c r="K79" s="35">
        <v>21</v>
      </c>
    </row>
    <row r="80" spans="1:14" ht="16.5">
      <c r="A80" s="32">
        <v>13</v>
      </c>
      <c r="B80" s="31"/>
      <c r="C80" s="31"/>
      <c r="D80" s="31"/>
      <c r="E80" s="31"/>
      <c r="F80" s="33">
        <v>-900</v>
      </c>
      <c r="G80" s="31">
        <v>1.4999999999999999E-2</v>
      </c>
      <c r="H80" s="31">
        <f t="shared" si="2"/>
        <v>13.5</v>
      </c>
      <c r="I80" s="37">
        <v>1.4999999999999999E-2</v>
      </c>
      <c r="J80" s="36">
        <f t="shared" si="3"/>
        <v>13.5</v>
      </c>
      <c r="K80" s="35">
        <v>14</v>
      </c>
    </row>
    <row r="81" spans="1:11" ht="16.5">
      <c r="A81" s="32">
        <v>278</v>
      </c>
      <c r="B81" s="31"/>
      <c r="C81" s="31"/>
      <c r="D81" s="31"/>
      <c r="E81" s="31"/>
      <c r="F81" s="33">
        <v>18584</v>
      </c>
      <c r="G81" s="31">
        <v>1.4999999999999999E-2</v>
      </c>
      <c r="H81" s="31">
        <f t="shared" si="2"/>
        <v>278.76</v>
      </c>
      <c r="I81" s="37">
        <v>1.4999999999999999E-2</v>
      </c>
      <c r="J81" s="36">
        <f t="shared" si="3"/>
        <v>278.76</v>
      </c>
      <c r="K81" s="35">
        <v>278</v>
      </c>
    </row>
    <row r="82" spans="1:11" ht="16.5">
      <c r="A82" s="32">
        <v>29</v>
      </c>
      <c r="B82" s="31"/>
      <c r="C82" s="31"/>
      <c r="D82" s="31"/>
      <c r="E82" s="31"/>
      <c r="F82" s="33">
        <v>1938</v>
      </c>
      <c r="G82" s="31">
        <v>1.4999999999999999E-2</v>
      </c>
      <c r="H82" s="31">
        <f t="shared" si="2"/>
        <v>29.07</v>
      </c>
      <c r="I82" s="37">
        <v>1.4999999999999999E-2</v>
      </c>
      <c r="J82" s="36">
        <f t="shared" si="3"/>
        <v>29.07</v>
      </c>
      <c r="K82" s="35">
        <v>29</v>
      </c>
    </row>
    <row r="83" spans="1:11">
      <c r="A83" s="31">
        <v>7902</v>
      </c>
      <c r="B83" s="31"/>
      <c r="C83" s="31"/>
      <c r="D83" s="31"/>
      <c r="E83" s="31"/>
      <c r="F83" s="31"/>
      <c r="H83">
        <f>SUM(H2:H82)</f>
        <v>5776.0949999999993</v>
      </c>
      <c r="J83" s="36">
        <f>SUM(J2:J82)</f>
        <v>7939.7109999999984</v>
      </c>
      <c r="K83" s="36">
        <f>SUM(K2:K82)</f>
        <v>7578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I1:M73"/>
  <sheetViews>
    <sheetView topLeftCell="A35" workbookViewId="0">
      <selection activeCell="M1" sqref="M1:M73"/>
    </sheetView>
  </sheetViews>
  <sheetFormatPr defaultRowHeight="14.25"/>
  <sheetData>
    <row r="1" spans="9:13">
      <c r="M1">
        <v>27</v>
      </c>
    </row>
    <row r="2" spans="9:13">
      <c r="I2" t="s">
        <v>156</v>
      </c>
      <c r="J2">
        <v>43028</v>
      </c>
      <c r="K2" t="s">
        <v>157</v>
      </c>
      <c r="L2">
        <v>-493</v>
      </c>
      <c r="M2">
        <v>8</v>
      </c>
    </row>
    <row r="3" spans="9:13">
      <c r="I3" t="s">
        <v>156</v>
      </c>
      <c r="J3">
        <v>43028</v>
      </c>
      <c r="K3" t="s">
        <v>158</v>
      </c>
      <c r="L3">
        <v>-3442</v>
      </c>
      <c r="M3">
        <v>52</v>
      </c>
    </row>
    <row r="4" spans="9:13">
      <c r="I4" t="s">
        <v>159</v>
      </c>
      <c r="J4">
        <v>43028</v>
      </c>
      <c r="K4" t="s">
        <v>160</v>
      </c>
      <c r="L4">
        <v>-465</v>
      </c>
      <c r="M4">
        <v>7</v>
      </c>
    </row>
    <row r="5" spans="9:13">
      <c r="I5" t="s">
        <v>161</v>
      </c>
      <c r="J5">
        <v>43028</v>
      </c>
      <c r="K5" t="s">
        <v>162</v>
      </c>
      <c r="L5">
        <v>1599</v>
      </c>
      <c r="M5">
        <v>23</v>
      </c>
    </row>
    <row r="6" spans="9:13">
      <c r="I6" t="s">
        <v>161</v>
      </c>
      <c r="J6">
        <v>43028</v>
      </c>
      <c r="K6" t="s">
        <v>157</v>
      </c>
      <c r="L6">
        <v>-197</v>
      </c>
      <c r="M6">
        <v>3</v>
      </c>
    </row>
    <row r="7" spans="9:13">
      <c r="I7" t="s">
        <v>163</v>
      </c>
      <c r="J7">
        <v>43028</v>
      </c>
      <c r="K7" t="s">
        <v>162</v>
      </c>
      <c r="L7">
        <v>-5</v>
      </c>
      <c r="M7">
        <v>1</v>
      </c>
    </row>
    <row r="8" spans="9:13">
      <c r="I8" t="s">
        <v>164</v>
      </c>
      <c r="J8">
        <v>43028</v>
      </c>
      <c r="K8" t="s">
        <v>162</v>
      </c>
      <c r="L8">
        <v>35</v>
      </c>
      <c r="M8">
        <v>0</v>
      </c>
    </row>
    <row r="9" spans="9:13">
      <c r="I9" t="s">
        <v>165</v>
      </c>
      <c r="J9">
        <v>43028</v>
      </c>
      <c r="K9" t="s">
        <v>155</v>
      </c>
      <c r="L9">
        <v>-377</v>
      </c>
      <c r="M9">
        <v>6</v>
      </c>
    </row>
    <row r="10" spans="9:13">
      <c r="I10" t="s">
        <v>166</v>
      </c>
      <c r="J10">
        <v>43028</v>
      </c>
      <c r="K10" t="s">
        <v>167</v>
      </c>
      <c r="L10">
        <v>-212</v>
      </c>
      <c r="M10">
        <v>4</v>
      </c>
    </row>
    <row r="11" spans="9:13">
      <c r="I11" t="s">
        <v>168</v>
      </c>
      <c r="J11">
        <v>43028</v>
      </c>
      <c r="K11" t="s">
        <v>167</v>
      </c>
      <c r="L11">
        <v>-486</v>
      </c>
      <c r="M11">
        <v>8</v>
      </c>
    </row>
    <row r="12" spans="9:13">
      <c r="I12" t="s">
        <v>169</v>
      </c>
      <c r="J12">
        <v>43028</v>
      </c>
      <c r="K12" t="s">
        <v>158</v>
      </c>
      <c r="L12">
        <v>0</v>
      </c>
      <c r="M12">
        <v>0</v>
      </c>
    </row>
    <row r="13" spans="9:13">
      <c r="I13" t="s">
        <v>169</v>
      </c>
      <c r="J13">
        <v>43028</v>
      </c>
      <c r="K13" t="s">
        <v>167</v>
      </c>
      <c r="L13">
        <v>-510</v>
      </c>
      <c r="M13">
        <v>8</v>
      </c>
    </row>
    <row r="14" spans="9:13">
      <c r="I14" t="s">
        <v>170</v>
      </c>
      <c r="J14">
        <v>43028</v>
      </c>
      <c r="K14" t="s">
        <v>158</v>
      </c>
      <c r="L14">
        <v>3595</v>
      </c>
      <c r="M14">
        <v>53</v>
      </c>
    </row>
    <row r="15" spans="9:13">
      <c r="I15" t="s">
        <v>170</v>
      </c>
      <c r="J15">
        <v>43028</v>
      </c>
      <c r="K15" t="s">
        <v>171</v>
      </c>
      <c r="L15">
        <v>1479</v>
      </c>
      <c r="M15">
        <v>22</v>
      </c>
    </row>
    <row r="16" spans="9:13">
      <c r="I16" t="s">
        <v>172</v>
      </c>
      <c r="J16">
        <v>42770</v>
      </c>
      <c r="K16" t="s">
        <v>173</v>
      </c>
      <c r="L16">
        <v>447</v>
      </c>
      <c r="M16">
        <v>6</v>
      </c>
    </row>
    <row r="17" spans="9:13">
      <c r="I17" t="s">
        <v>174</v>
      </c>
      <c r="J17">
        <v>42770</v>
      </c>
      <c r="K17" t="s">
        <v>175</v>
      </c>
      <c r="L17">
        <v>-327</v>
      </c>
      <c r="M17">
        <v>5</v>
      </c>
    </row>
    <row r="18" spans="9:13">
      <c r="I18" t="s">
        <v>176</v>
      </c>
      <c r="J18" t="s">
        <v>177</v>
      </c>
      <c r="K18" t="s">
        <v>178</v>
      </c>
      <c r="L18">
        <v>-10297</v>
      </c>
      <c r="M18">
        <v>155</v>
      </c>
    </row>
    <row r="19" spans="9:13">
      <c r="I19" t="s">
        <v>179</v>
      </c>
      <c r="J19" t="s">
        <v>177</v>
      </c>
      <c r="K19" t="s">
        <v>180</v>
      </c>
      <c r="L19">
        <v>289</v>
      </c>
      <c r="M19">
        <v>4</v>
      </c>
    </row>
    <row r="20" spans="9:13">
      <c r="I20" t="s">
        <v>181</v>
      </c>
      <c r="J20" t="s">
        <v>177</v>
      </c>
      <c r="K20" t="s">
        <v>182</v>
      </c>
      <c r="L20">
        <v>3969</v>
      </c>
      <c r="M20">
        <v>59</v>
      </c>
    </row>
    <row r="21" spans="9:13">
      <c r="I21" t="s">
        <v>181</v>
      </c>
      <c r="J21" t="s">
        <v>177</v>
      </c>
      <c r="K21" t="s">
        <v>183</v>
      </c>
      <c r="L21">
        <v>-163</v>
      </c>
      <c r="M21">
        <v>3</v>
      </c>
    </row>
    <row r="22" spans="9:13">
      <c r="I22" t="s">
        <v>184</v>
      </c>
      <c r="J22" t="s">
        <v>177</v>
      </c>
      <c r="K22" t="s">
        <v>185</v>
      </c>
      <c r="L22">
        <v>-10417</v>
      </c>
      <c r="M22">
        <v>157</v>
      </c>
    </row>
    <row r="23" spans="9:13">
      <c r="I23" t="s">
        <v>186</v>
      </c>
      <c r="J23" t="s">
        <v>177</v>
      </c>
      <c r="K23" t="s">
        <v>187</v>
      </c>
      <c r="L23">
        <v>-35</v>
      </c>
      <c r="M23">
        <v>1</v>
      </c>
    </row>
    <row r="24" spans="9:13">
      <c r="I24" t="s">
        <v>188</v>
      </c>
      <c r="J24" t="s">
        <v>177</v>
      </c>
      <c r="K24" t="s">
        <v>189</v>
      </c>
      <c r="L24">
        <v>575</v>
      </c>
      <c r="M24">
        <v>8</v>
      </c>
    </row>
    <row r="25" spans="9:13">
      <c r="I25" t="s">
        <v>188</v>
      </c>
      <c r="J25" t="s">
        <v>177</v>
      </c>
      <c r="K25" t="s">
        <v>190</v>
      </c>
      <c r="L25">
        <v>-5342</v>
      </c>
      <c r="M25">
        <v>81</v>
      </c>
    </row>
    <row r="26" spans="9:13">
      <c r="I26" t="s">
        <v>191</v>
      </c>
      <c r="J26" t="s">
        <v>177</v>
      </c>
      <c r="K26" t="s">
        <v>192</v>
      </c>
      <c r="L26">
        <v>-1760</v>
      </c>
      <c r="M26">
        <v>27</v>
      </c>
    </row>
    <row r="27" spans="9:13">
      <c r="I27" t="s">
        <v>193</v>
      </c>
      <c r="J27" t="s">
        <v>177</v>
      </c>
      <c r="K27" t="s">
        <v>194</v>
      </c>
      <c r="L27">
        <v>1887</v>
      </c>
      <c r="M27">
        <v>28</v>
      </c>
    </row>
    <row r="28" spans="9:13">
      <c r="I28" t="s">
        <v>195</v>
      </c>
      <c r="J28" t="s">
        <v>177</v>
      </c>
      <c r="K28" t="s">
        <v>196</v>
      </c>
      <c r="L28">
        <v>6346</v>
      </c>
      <c r="M28">
        <v>95</v>
      </c>
    </row>
    <row r="29" spans="9:13">
      <c r="I29" t="s">
        <v>197</v>
      </c>
      <c r="J29" t="s">
        <v>177</v>
      </c>
      <c r="K29" t="s">
        <v>198</v>
      </c>
      <c r="L29">
        <v>-7216</v>
      </c>
      <c r="M29">
        <v>109</v>
      </c>
    </row>
    <row r="30" spans="9:13">
      <c r="I30" t="s">
        <v>199</v>
      </c>
      <c r="J30" t="s">
        <v>177</v>
      </c>
      <c r="K30" t="s">
        <v>200</v>
      </c>
      <c r="L30">
        <v>-3953</v>
      </c>
      <c r="M30">
        <v>60</v>
      </c>
    </row>
    <row r="31" spans="9:13">
      <c r="I31" t="s">
        <v>201</v>
      </c>
      <c r="J31" t="s">
        <v>202</v>
      </c>
      <c r="K31" t="s">
        <v>203</v>
      </c>
      <c r="L31">
        <v>0</v>
      </c>
      <c r="M31">
        <v>0</v>
      </c>
    </row>
    <row r="32" spans="9:13">
      <c r="I32" t="s">
        <v>204</v>
      </c>
      <c r="J32" t="s">
        <v>202</v>
      </c>
      <c r="K32" t="s">
        <v>205</v>
      </c>
      <c r="L32">
        <v>5060</v>
      </c>
      <c r="M32">
        <v>116</v>
      </c>
    </row>
    <row r="33" spans="9:13">
      <c r="I33" t="s">
        <v>206</v>
      </c>
      <c r="J33" t="s">
        <v>202</v>
      </c>
      <c r="K33" t="s">
        <v>203</v>
      </c>
      <c r="L33">
        <v>-2152</v>
      </c>
      <c r="M33">
        <v>50</v>
      </c>
    </row>
    <row r="34" spans="9:13">
      <c r="I34" t="s">
        <v>207</v>
      </c>
      <c r="J34" t="s">
        <v>202</v>
      </c>
      <c r="K34" t="s">
        <v>180</v>
      </c>
      <c r="L34">
        <v>776</v>
      </c>
      <c r="M34">
        <v>17</v>
      </c>
    </row>
    <row r="35" spans="9:13">
      <c r="I35" t="s">
        <v>208</v>
      </c>
      <c r="J35" t="s">
        <v>202</v>
      </c>
      <c r="K35" t="s">
        <v>180</v>
      </c>
      <c r="L35">
        <v>-4805</v>
      </c>
      <c r="M35">
        <v>111</v>
      </c>
    </row>
    <row r="36" spans="9:13">
      <c r="I36" t="s">
        <v>286</v>
      </c>
      <c r="J36" t="s">
        <v>202</v>
      </c>
      <c r="K36" t="s">
        <v>287</v>
      </c>
      <c r="L36">
        <v>6186</v>
      </c>
      <c r="M36">
        <v>142</v>
      </c>
    </row>
    <row r="37" spans="9:13">
      <c r="I37" t="s">
        <v>209</v>
      </c>
      <c r="J37" t="s">
        <v>202</v>
      </c>
      <c r="K37" t="s">
        <v>210</v>
      </c>
      <c r="L37">
        <v>-130</v>
      </c>
      <c r="M37">
        <v>3</v>
      </c>
    </row>
    <row r="38" spans="9:13">
      <c r="I38" t="s">
        <v>211</v>
      </c>
      <c r="J38" t="s">
        <v>202</v>
      </c>
      <c r="K38" t="s">
        <v>187</v>
      </c>
      <c r="L38">
        <v>1271</v>
      </c>
      <c r="M38">
        <v>29</v>
      </c>
    </row>
    <row r="39" spans="9:13">
      <c r="I39" t="s">
        <v>212</v>
      </c>
      <c r="J39" t="s">
        <v>202</v>
      </c>
      <c r="K39" t="s">
        <v>213</v>
      </c>
      <c r="L39">
        <v>3908</v>
      </c>
      <c r="M39">
        <v>89</v>
      </c>
    </row>
    <row r="40" spans="9:13">
      <c r="I40" t="s">
        <v>214</v>
      </c>
      <c r="J40" t="s">
        <v>202</v>
      </c>
      <c r="K40" t="s">
        <v>215</v>
      </c>
      <c r="L40">
        <v>18716</v>
      </c>
      <c r="M40">
        <v>430</v>
      </c>
    </row>
    <row r="41" spans="9:13">
      <c r="I41" t="s">
        <v>214</v>
      </c>
      <c r="J41" t="s">
        <v>202</v>
      </c>
      <c r="K41" t="s">
        <v>216</v>
      </c>
      <c r="L41">
        <v>-4075</v>
      </c>
      <c r="M41">
        <v>94</v>
      </c>
    </row>
    <row r="42" spans="9:13">
      <c r="I42" t="s">
        <v>217</v>
      </c>
      <c r="J42">
        <v>42865</v>
      </c>
      <c r="K42" t="s">
        <v>218</v>
      </c>
      <c r="L42">
        <v>718</v>
      </c>
      <c r="M42">
        <v>10</v>
      </c>
    </row>
    <row r="43" spans="9:13">
      <c r="I43" t="s">
        <v>219</v>
      </c>
      <c r="J43">
        <v>42865</v>
      </c>
      <c r="K43" t="s">
        <v>220</v>
      </c>
      <c r="L43">
        <v>-55</v>
      </c>
      <c r="M43">
        <v>1</v>
      </c>
    </row>
    <row r="44" spans="9:13">
      <c r="I44" t="s">
        <v>219</v>
      </c>
      <c r="J44">
        <v>42865</v>
      </c>
      <c r="K44" t="s">
        <v>173</v>
      </c>
      <c r="L44">
        <v>-149</v>
      </c>
      <c r="M44">
        <v>3</v>
      </c>
    </row>
    <row r="45" spans="9:13">
      <c r="I45" t="s">
        <v>221</v>
      </c>
      <c r="J45">
        <v>42865</v>
      </c>
      <c r="K45" t="s">
        <v>222</v>
      </c>
      <c r="L45">
        <v>-212</v>
      </c>
      <c r="M45">
        <v>4</v>
      </c>
    </row>
    <row r="46" spans="9:13">
      <c r="I46" t="s">
        <v>223</v>
      </c>
      <c r="J46">
        <v>42865</v>
      </c>
      <c r="K46" t="s">
        <v>224</v>
      </c>
      <c r="L46">
        <v>-62</v>
      </c>
      <c r="M46">
        <v>1</v>
      </c>
    </row>
    <row r="47" spans="9:13">
      <c r="I47" t="s">
        <v>223</v>
      </c>
      <c r="J47">
        <v>42865</v>
      </c>
      <c r="K47" t="s">
        <v>225</v>
      </c>
      <c r="L47">
        <v>-325</v>
      </c>
      <c r="M47">
        <v>5</v>
      </c>
    </row>
    <row r="48" spans="9:13">
      <c r="I48" t="s">
        <v>226</v>
      </c>
      <c r="J48" t="s">
        <v>227</v>
      </c>
      <c r="K48" t="s">
        <v>228</v>
      </c>
      <c r="L48">
        <v>90205</v>
      </c>
      <c r="M48">
        <v>2074</v>
      </c>
    </row>
    <row r="49" spans="9:13">
      <c r="I49" t="s">
        <v>229</v>
      </c>
      <c r="J49" t="s">
        <v>227</v>
      </c>
      <c r="K49" t="s">
        <v>228</v>
      </c>
      <c r="L49">
        <v>-12356</v>
      </c>
      <c r="M49">
        <v>285</v>
      </c>
    </row>
    <row r="50" spans="9:13">
      <c r="I50" t="s">
        <v>230</v>
      </c>
      <c r="J50" t="s">
        <v>227</v>
      </c>
      <c r="K50" t="s">
        <v>231</v>
      </c>
      <c r="L50">
        <v>-7943</v>
      </c>
      <c r="M50">
        <v>183</v>
      </c>
    </row>
    <row r="51" spans="9:13">
      <c r="I51" t="s">
        <v>232</v>
      </c>
      <c r="J51" t="s">
        <v>227</v>
      </c>
      <c r="K51" t="s">
        <v>233</v>
      </c>
      <c r="L51">
        <v>20246</v>
      </c>
      <c r="M51">
        <v>465</v>
      </c>
    </row>
    <row r="52" spans="9:13">
      <c r="I52" t="s">
        <v>234</v>
      </c>
      <c r="J52" t="s">
        <v>227</v>
      </c>
      <c r="K52" t="s">
        <v>231</v>
      </c>
      <c r="L52">
        <v>23501</v>
      </c>
      <c r="M52">
        <v>540</v>
      </c>
    </row>
    <row r="53" spans="9:13">
      <c r="I53" t="s">
        <v>235</v>
      </c>
      <c r="J53" t="s">
        <v>227</v>
      </c>
      <c r="K53" t="s">
        <v>236</v>
      </c>
      <c r="L53">
        <v>8168</v>
      </c>
      <c r="M53">
        <v>187</v>
      </c>
    </row>
    <row r="54" spans="9:13">
      <c r="I54" t="s">
        <v>237</v>
      </c>
      <c r="J54" t="s">
        <v>238</v>
      </c>
      <c r="K54" t="s">
        <v>239</v>
      </c>
      <c r="L54">
        <v>-9679</v>
      </c>
      <c r="M54">
        <v>194</v>
      </c>
    </row>
    <row r="55" spans="9:13">
      <c r="I55" t="s">
        <v>240</v>
      </c>
      <c r="J55" t="s">
        <v>238</v>
      </c>
      <c r="K55" t="s">
        <v>241</v>
      </c>
      <c r="L55">
        <v>-27705</v>
      </c>
      <c r="M55">
        <v>555</v>
      </c>
    </row>
    <row r="56" spans="9:13">
      <c r="I56" t="s">
        <v>242</v>
      </c>
      <c r="J56" t="s">
        <v>238</v>
      </c>
      <c r="K56" t="s">
        <v>243</v>
      </c>
      <c r="L56">
        <v>23570</v>
      </c>
      <c r="M56">
        <v>294</v>
      </c>
    </row>
    <row r="57" spans="9:13">
      <c r="I57" t="s">
        <v>244</v>
      </c>
      <c r="J57">
        <v>43028</v>
      </c>
      <c r="K57" t="s">
        <v>245</v>
      </c>
      <c r="L57">
        <v>565</v>
      </c>
      <c r="M57">
        <v>8</v>
      </c>
    </row>
    <row r="58" spans="9:13">
      <c r="I58" t="s">
        <v>246</v>
      </c>
      <c r="J58">
        <v>43028</v>
      </c>
      <c r="K58" t="s">
        <v>247</v>
      </c>
      <c r="L58">
        <v>-1093</v>
      </c>
      <c r="M58">
        <v>17</v>
      </c>
    </row>
    <row r="59" spans="9:13">
      <c r="I59" t="s">
        <v>248</v>
      </c>
      <c r="J59">
        <v>43028</v>
      </c>
      <c r="K59" t="s">
        <v>245</v>
      </c>
      <c r="L59">
        <v>1027</v>
      </c>
      <c r="M59">
        <v>15</v>
      </c>
    </row>
    <row r="60" spans="9:13">
      <c r="I60" t="s">
        <v>249</v>
      </c>
      <c r="J60">
        <v>43028</v>
      </c>
      <c r="K60" t="s">
        <v>245</v>
      </c>
      <c r="L60">
        <v>2541</v>
      </c>
      <c r="M60">
        <v>38</v>
      </c>
    </row>
    <row r="61" spans="9:13">
      <c r="I61" t="s">
        <v>250</v>
      </c>
      <c r="J61">
        <v>43028</v>
      </c>
      <c r="K61" t="s">
        <v>251</v>
      </c>
      <c r="L61">
        <v>578</v>
      </c>
      <c r="M61">
        <v>8</v>
      </c>
    </row>
    <row r="62" spans="9:13">
      <c r="I62" t="s">
        <v>252</v>
      </c>
      <c r="J62">
        <v>43028</v>
      </c>
      <c r="K62" t="s">
        <v>245</v>
      </c>
      <c r="L62">
        <v>183</v>
      </c>
      <c r="M62">
        <v>2</v>
      </c>
    </row>
    <row r="63" spans="9:13">
      <c r="I63" t="s">
        <v>252</v>
      </c>
      <c r="J63">
        <v>43028</v>
      </c>
      <c r="K63" t="s">
        <v>251</v>
      </c>
      <c r="L63">
        <v>-110</v>
      </c>
      <c r="M63">
        <v>2</v>
      </c>
    </row>
    <row r="64" spans="9:13">
      <c r="I64" t="s">
        <v>253</v>
      </c>
      <c r="J64">
        <v>43028</v>
      </c>
      <c r="K64" t="s">
        <v>245</v>
      </c>
      <c r="L64">
        <v>1881</v>
      </c>
      <c r="M64">
        <v>28</v>
      </c>
    </row>
    <row r="65" spans="9:13">
      <c r="I65" t="s">
        <v>253</v>
      </c>
      <c r="J65">
        <v>43028</v>
      </c>
      <c r="K65" t="s">
        <v>254</v>
      </c>
      <c r="L65">
        <v>510</v>
      </c>
      <c r="M65">
        <v>7</v>
      </c>
    </row>
    <row r="66" spans="9:13">
      <c r="I66" t="s">
        <v>255</v>
      </c>
      <c r="J66">
        <v>43028</v>
      </c>
      <c r="K66" t="s">
        <v>256</v>
      </c>
      <c r="L66">
        <v>-1563</v>
      </c>
      <c r="M66">
        <v>24</v>
      </c>
    </row>
    <row r="67" spans="9:13">
      <c r="I67" t="s">
        <v>257</v>
      </c>
      <c r="J67">
        <v>43028</v>
      </c>
      <c r="K67" t="s">
        <v>245</v>
      </c>
      <c r="L67">
        <v>-60</v>
      </c>
      <c r="M67">
        <v>1</v>
      </c>
    </row>
    <row r="68" spans="9:13">
      <c r="I68" t="s">
        <v>258</v>
      </c>
      <c r="J68" t="s">
        <v>177</v>
      </c>
      <c r="K68" t="s">
        <v>259</v>
      </c>
      <c r="L68">
        <v>2648</v>
      </c>
      <c r="M68">
        <v>39</v>
      </c>
    </row>
    <row r="69" spans="9:13">
      <c r="I69" t="s">
        <v>260</v>
      </c>
      <c r="J69" t="s">
        <v>177</v>
      </c>
      <c r="K69" t="s">
        <v>261</v>
      </c>
      <c r="L69">
        <v>9710</v>
      </c>
      <c r="M69">
        <v>145</v>
      </c>
    </row>
    <row r="70" spans="9:13">
      <c r="I70" t="s">
        <v>262</v>
      </c>
      <c r="J70" t="s">
        <v>177</v>
      </c>
      <c r="K70" t="s">
        <v>196</v>
      </c>
      <c r="L70">
        <v>1458</v>
      </c>
      <c r="M70">
        <v>21</v>
      </c>
    </row>
    <row r="71" spans="9:13">
      <c r="I71" t="s">
        <v>263</v>
      </c>
      <c r="J71" t="s">
        <v>177</v>
      </c>
      <c r="K71" t="s">
        <v>203</v>
      </c>
      <c r="L71">
        <v>-900</v>
      </c>
      <c r="M71">
        <v>14</v>
      </c>
    </row>
    <row r="72" spans="9:13">
      <c r="I72" t="s">
        <v>264</v>
      </c>
      <c r="J72" t="s">
        <v>177</v>
      </c>
      <c r="K72" t="s">
        <v>196</v>
      </c>
      <c r="L72">
        <v>18584</v>
      </c>
      <c r="M72">
        <v>278</v>
      </c>
    </row>
    <row r="73" spans="9:13">
      <c r="I73" t="s">
        <v>265</v>
      </c>
      <c r="J73" t="s">
        <v>177</v>
      </c>
      <c r="K73" t="s">
        <v>196</v>
      </c>
      <c r="L73">
        <v>1938</v>
      </c>
      <c r="M73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topLeftCell="A7" workbookViewId="0">
      <selection activeCell="D24" sqref="D24"/>
    </sheetView>
  </sheetViews>
  <sheetFormatPr defaultRowHeight="14.25"/>
  <cols>
    <col min="5" max="5" width="9" style="9"/>
    <col min="6" max="6" width="12.375" customWidth="1"/>
    <col min="7" max="7" width="13" bestFit="1" customWidth="1"/>
    <col min="8" max="9" width="11" bestFit="1" customWidth="1"/>
    <col min="15" max="15" width="13" bestFit="1" customWidth="1"/>
    <col min="16" max="16" width="11" bestFit="1" customWidth="1"/>
    <col min="17" max="17" width="13" bestFit="1" customWidth="1"/>
  </cols>
  <sheetData>
    <row r="1" spans="1:17" s="9" customFormat="1">
      <c r="B1" s="1" t="s">
        <v>90</v>
      </c>
      <c r="D1" s="1" t="s">
        <v>89</v>
      </c>
      <c r="E1" s="1" t="s">
        <v>91</v>
      </c>
      <c r="F1" s="1" t="s">
        <v>92</v>
      </c>
      <c r="G1" s="1" t="s">
        <v>92</v>
      </c>
      <c r="H1" s="1" t="s">
        <v>80</v>
      </c>
      <c r="I1" s="1" t="s">
        <v>81</v>
      </c>
      <c r="J1" s="1" t="s">
        <v>88</v>
      </c>
      <c r="O1" s="1" t="s">
        <v>76</v>
      </c>
      <c r="P1" s="1" t="s">
        <v>77</v>
      </c>
      <c r="Q1" s="1" t="s">
        <v>79</v>
      </c>
    </row>
    <row r="2" spans="1:17">
      <c r="A2">
        <v>1</v>
      </c>
      <c r="B2">
        <f>(D2-(F2+H2+I2+E2))+J2</f>
        <v>938.09999999999991</v>
      </c>
      <c r="D2">
        <v>0</v>
      </c>
      <c r="E2" s="9">
        <v>0</v>
      </c>
      <c r="F2">
        <f>SUM(F6:F22)</f>
        <v>1068</v>
      </c>
      <c r="G2">
        <f>F6+F10</f>
        <v>3888</v>
      </c>
      <c r="H2">
        <f>SUM(I6:I38)</f>
        <v>448</v>
      </c>
      <c r="I2">
        <f>SUM(K6:K43)</f>
        <v>260</v>
      </c>
      <c r="J2">
        <f>SUM(Q6:Q38)</f>
        <v>2714.1</v>
      </c>
      <c r="O2">
        <v>0.97499999999999998</v>
      </c>
      <c r="P2">
        <v>6</v>
      </c>
      <c r="Q2" s="13">
        <v>0.1</v>
      </c>
    </row>
    <row r="3" spans="1:17" s="9" customFormat="1">
      <c r="A3" s="9">
        <v>2</v>
      </c>
      <c r="B3" s="9">
        <f>(D2-(G2+H2+I2+E2))+J2</f>
        <v>-1881.9</v>
      </c>
      <c r="H3" s="1"/>
    </row>
    <row r="4" spans="1:17" s="9" customFormat="1">
      <c r="H4" s="1"/>
    </row>
    <row r="5" spans="1:17">
      <c r="B5" s="1" t="s">
        <v>68</v>
      </c>
      <c r="C5" s="1" t="s">
        <v>69</v>
      </c>
      <c r="D5" s="1" t="s">
        <v>71</v>
      </c>
      <c r="E5" s="1" t="s">
        <v>75</v>
      </c>
      <c r="F5" s="1" t="s">
        <v>72</v>
      </c>
      <c r="G5" s="1" t="s">
        <v>70</v>
      </c>
      <c r="H5" s="1" t="s">
        <v>73</v>
      </c>
      <c r="I5" s="1" t="s">
        <v>74</v>
      </c>
      <c r="J5" s="1" t="s">
        <v>78</v>
      </c>
      <c r="K5" s="1" t="s">
        <v>82</v>
      </c>
      <c r="M5" s="1" t="s">
        <v>83</v>
      </c>
      <c r="N5" s="1" t="s">
        <v>84</v>
      </c>
      <c r="O5" s="1" t="s">
        <v>85</v>
      </c>
      <c r="P5" s="1" t="s">
        <v>86</v>
      </c>
      <c r="Q5" s="1" t="s">
        <v>87</v>
      </c>
    </row>
    <row r="6" spans="1:17">
      <c r="A6" s="14"/>
      <c r="B6" s="9">
        <v>2763</v>
      </c>
      <c r="C6" s="9">
        <v>0</v>
      </c>
      <c r="D6">
        <v>0</v>
      </c>
      <c r="E6">
        <f>B6-G6</f>
        <v>2624</v>
      </c>
      <c r="F6">
        <f>D6+E6</f>
        <v>2624</v>
      </c>
      <c r="G6">
        <f>ROUNDUP((B6*5%),0)</f>
        <v>139</v>
      </c>
      <c r="H6">
        <f>(B6+C6)*(1-$O$2)</f>
        <v>69.07500000000006</v>
      </c>
      <c r="J6">
        <f>C6*$Q$2</f>
        <v>0</v>
      </c>
      <c r="M6">
        <f>SUM(B6:B9)</f>
        <v>-57</v>
      </c>
      <c r="N6">
        <f>SUM(C6:C9)</f>
        <v>144</v>
      </c>
      <c r="O6">
        <v>6</v>
      </c>
      <c r="P6">
        <f>SUM(J6:J9)</f>
        <v>14.4</v>
      </c>
      <c r="Q6">
        <f>ROUNDUP(((M6+N6)*$O$2)-O6-P6,0)</f>
        <v>65</v>
      </c>
    </row>
    <row r="7" spans="1:17">
      <c r="A7" s="14"/>
      <c r="B7" s="9">
        <v>-77</v>
      </c>
      <c r="C7" s="9">
        <v>60</v>
      </c>
      <c r="D7" s="9">
        <v>0</v>
      </c>
      <c r="E7" s="9">
        <f>B7-G7</f>
        <v>-77</v>
      </c>
      <c r="F7" s="9">
        <f t="shared" ref="F7:F10" si="0">D7+E7</f>
        <v>-77</v>
      </c>
      <c r="G7">
        <v>0</v>
      </c>
      <c r="H7" s="9">
        <f>(B7+C7)*(1-$O$2)</f>
        <v>-0.42500000000000038</v>
      </c>
      <c r="J7" s="9">
        <f>C7*$Q$2</f>
        <v>6</v>
      </c>
      <c r="M7">
        <v>1331</v>
      </c>
      <c r="N7" s="9">
        <f>SUM(C10)</f>
        <v>0</v>
      </c>
      <c r="O7">
        <v>6</v>
      </c>
      <c r="P7" s="9">
        <f>SUM(J10)</f>
        <v>0</v>
      </c>
      <c r="Q7" s="9">
        <f>ROUNDUP(((M7+N7)*$O$2)-O7-P7,0)</f>
        <v>1292</v>
      </c>
    </row>
    <row r="8" spans="1:17">
      <c r="A8" s="14"/>
      <c r="B8" s="9">
        <v>-1304</v>
      </c>
      <c r="C8" s="9">
        <v>0</v>
      </c>
      <c r="D8" s="9">
        <v>0</v>
      </c>
      <c r="E8" s="9">
        <f>B8-G8</f>
        <v>-1304</v>
      </c>
      <c r="F8" s="9">
        <f t="shared" si="0"/>
        <v>-1304</v>
      </c>
      <c r="G8">
        <v>0</v>
      </c>
      <c r="H8" s="9">
        <f>(B8+C8)*(1-$O$2)</f>
        <v>-32.60000000000003</v>
      </c>
      <c r="J8" s="9">
        <f>C8*$Q$2</f>
        <v>0</v>
      </c>
    </row>
    <row r="9" spans="1:17">
      <c r="A9" s="14"/>
      <c r="B9" s="9">
        <v>-1439</v>
      </c>
      <c r="C9" s="9">
        <v>84</v>
      </c>
      <c r="D9" s="9">
        <v>0</v>
      </c>
      <c r="E9" s="9">
        <f>B9-G9</f>
        <v>-1439</v>
      </c>
      <c r="F9" s="9">
        <f t="shared" si="0"/>
        <v>-1439</v>
      </c>
      <c r="G9">
        <v>0</v>
      </c>
      <c r="H9" s="9">
        <f>(B9+C9)*(1-$O$2)</f>
        <v>-33.875000000000028</v>
      </c>
      <c r="I9">
        <f>ROUNDUP(SUM(G6:G9)-SUM(H6:H9),0)-O6</f>
        <v>131</v>
      </c>
      <c r="J9" s="9">
        <f>C9*$Q$2</f>
        <v>8.4</v>
      </c>
      <c r="K9">
        <f>ROUND(SUM(C6:C9)-SUM(J6:J9),0)</f>
        <v>130</v>
      </c>
    </row>
    <row r="10" spans="1:17">
      <c r="A10" s="15"/>
      <c r="B10">
        <v>1331</v>
      </c>
      <c r="C10">
        <v>0</v>
      </c>
      <c r="D10">
        <v>0</v>
      </c>
      <c r="E10" s="9">
        <f>B10-G10</f>
        <v>1264</v>
      </c>
      <c r="F10" s="9">
        <f t="shared" si="0"/>
        <v>1264</v>
      </c>
      <c r="G10" s="9">
        <f>ROUNDUP((B10*5%),0)</f>
        <v>67</v>
      </c>
      <c r="H10" s="9">
        <f>(B10+C10)*(1-$O$2)</f>
        <v>33.275000000000027</v>
      </c>
      <c r="I10" s="9">
        <f>ROUNDUP(SUM(G10)-SUM(H10),0)-O6</f>
        <v>28</v>
      </c>
      <c r="J10">
        <f>C10*$Q$2</f>
        <v>0</v>
      </c>
      <c r="K10" s="9">
        <f>ROUND(SUM(C10)-SUM(J10),0)</f>
        <v>0</v>
      </c>
    </row>
    <row r="19" spans="1:17">
      <c r="A19" s="9"/>
      <c r="B19" s="1" t="s">
        <v>90</v>
      </c>
      <c r="C19" s="9"/>
      <c r="D19" s="1" t="s">
        <v>89</v>
      </c>
      <c r="E19" s="1" t="s">
        <v>91</v>
      </c>
      <c r="F19" s="1" t="s">
        <v>92</v>
      </c>
      <c r="G19" s="1" t="s">
        <v>92</v>
      </c>
      <c r="H19" s="1" t="s">
        <v>80</v>
      </c>
      <c r="I19" s="1" t="s">
        <v>81</v>
      </c>
      <c r="J19" s="1" t="s">
        <v>88</v>
      </c>
      <c r="K19" s="9"/>
      <c r="L19" s="9"/>
      <c r="M19" s="9"/>
      <c r="N19" s="9"/>
      <c r="O19" s="1" t="s">
        <v>76</v>
      </c>
      <c r="P19" s="1" t="s">
        <v>77</v>
      </c>
      <c r="Q19" s="1" t="s">
        <v>79</v>
      </c>
    </row>
    <row r="20" spans="1:17">
      <c r="A20" s="9">
        <v>1</v>
      </c>
      <c r="B20" s="9">
        <f>(D20-(F20+H20+I20+E20))+J20</f>
        <v>0</v>
      </c>
      <c r="C20" s="9"/>
      <c r="D20" s="9">
        <f>SUM(D31:D37)</f>
        <v>-1068</v>
      </c>
      <c r="E20" s="9">
        <v>0</v>
      </c>
      <c r="F20" s="9">
        <f>SUM(E31:E47)</f>
        <v>0</v>
      </c>
      <c r="G20" s="9">
        <f>F24+F28</f>
        <v>3888</v>
      </c>
      <c r="H20" s="9">
        <f>SUM(I24:I56)</f>
        <v>159</v>
      </c>
      <c r="I20" s="9">
        <f>SUM(K24:K61)</f>
        <v>130</v>
      </c>
      <c r="J20" s="9">
        <f>SUM(Q24:Q56)</f>
        <v>1357</v>
      </c>
      <c r="K20" s="9"/>
      <c r="L20" s="9"/>
      <c r="M20" s="9"/>
      <c r="N20" s="9"/>
      <c r="O20" s="9">
        <v>0.97499999999999998</v>
      </c>
      <c r="P20" s="9">
        <v>6</v>
      </c>
      <c r="Q20" s="13">
        <v>0.1</v>
      </c>
    </row>
    <row r="21" spans="1:17">
      <c r="A21" s="9">
        <v>2</v>
      </c>
      <c r="B21" s="9">
        <f>(D20-(G20+H20+I20+E20))+J20</f>
        <v>-3888</v>
      </c>
      <c r="C21" s="9"/>
      <c r="D21" s="9"/>
      <c r="F21" s="9"/>
      <c r="G21" s="9"/>
      <c r="H21" s="1"/>
      <c r="I21" s="9"/>
      <c r="J21" s="9"/>
      <c r="K21" s="9"/>
      <c r="L21" s="9"/>
      <c r="M21" s="9"/>
      <c r="N21" s="9"/>
      <c r="O21" s="9"/>
      <c r="P21" s="9"/>
      <c r="Q21" s="9"/>
    </row>
    <row r="22" spans="1:17">
      <c r="A22" s="9"/>
      <c r="B22" s="9"/>
      <c r="C22" s="9"/>
      <c r="D22" s="9"/>
      <c r="F22" s="9"/>
      <c r="G22" s="9"/>
      <c r="H22" s="1"/>
      <c r="I22" s="9"/>
      <c r="J22" s="9"/>
      <c r="K22" s="9"/>
      <c r="L22" s="9"/>
      <c r="M22" s="9"/>
      <c r="N22" s="9"/>
      <c r="O22" s="9"/>
      <c r="P22" s="9"/>
      <c r="Q22" s="9"/>
    </row>
    <row r="23" spans="1:17">
      <c r="A23" s="9"/>
      <c r="B23" s="1" t="s">
        <v>68</v>
      </c>
      <c r="C23" s="1" t="s">
        <v>69</v>
      </c>
      <c r="D23" s="1" t="s">
        <v>71</v>
      </c>
      <c r="E23" s="1" t="s">
        <v>75</v>
      </c>
      <c r="F23" s="1" t="s">
        <v>72</v>
      </c>
      <c r="G23" s="1" t="s">
        <v>70</v>
      </c>
      <c r="H23" s="1" t="s">
        <v>73</v>
      </c>
      <c r="I23" s="1" t="s">
        <v>74</v>
      </c>
      <c r="J23" s="1" t="s">
        <v>78</v>
      </c>
      <c r="K23" s="1" t="s">
        <v>82</v>
      </c>
      <c r="L23" s="9"/>
      <c r="M23" s="1" t="s">
        <v>83</v>
      </c>
      <c r="N23" s="1" t="s">
        <v>84</v>
      </c>
      <c r="O23" s="1" t="s">
        <v>85</v>
      </c>
      <c r="P23" s="1" t="s">
        <v>86</v>
      </c>
      <c r="Q23" s="1" t="s">
        <v>87</v>
      </c>
    </row>
    <row r="24" spans="1:17">
      <c r="A24" s="14"/>
      <c r="B24" s="9">
        <v>2763</v>
      </c>
      <c r="C24" s="9">
        <v>0</v>
      </c>
      <c r="D24" s="9">
        <v>0</v>
      </c>
      <c r="E24" s="9">
        <f>B24-G24</f>
        <v>2624</v>
      </c>
      <c r="F24" s="9">
        <f>D24+E24</f>
        <v>2624</v>
      </c>
      <c r="G24" s="9">
        <f>ROUNDUP((B24*5%),0)</f>
        <v>139</v>
      </c>
      <c r="H24" s="9">
        <f>(B24+C24)*(1-$O$2)</f>
        <v>69.07500000000006</v>
      </c>
      <c r="I24" s="9"/>
      <c r="J24" s="9">
        <f>C24*$Q$2</f>
        <v>0</v>
      </c>
      <c r="K24" s="9"/>
      <c r="L24" s="9"/>
      <c r="M24" s="9">
        <f>SUM(B24:B27)</f>
        <v>-57</v>
      </c>
      <c r="N24" s="9">
        <f>SUM(C24:C27)</f>
        <v>144</v>
      </c>
      <c r="O24" s="9">
        <v>6</v>
      </c>
      <c r="P24" s="9">
        <f>SUM(J24:J27)</f>
        <v>14.4</v>
      </c>
      <c r="Q24" s="9">
        <f>ROUNDUP(((M24+N24)*$O$2)-O24-P24,0)</f>
        <v>65</v>
      </c>
    </row>
    <row r="25" spans="1:17">
      <c r="A25" s="14"/>
      <c r="B25" s="9">
        <v>-77</v>
      </c>
      <c r="C25" s="9">
        <v>60</v>
      </c>
      <c r="D25" s="9">
        <v>0</v>
      </c>
      <c r="E25" s="9">
        <f>B25-G25</f>
        <v>-77</v>
      </c>
      <c r="F25" s="9">
        <f t="shared" ref="F25:F28" si="1">D25+E25</f>
        <v>-77</v>
      </c>
      <c r="G25" s="9">
        <v>0</v>
      </c>
      <c r="H25" s="9">
        <f>(B25+C25)*(1-$O$2)</f>
        <v>-0.42500000000000038</v>
      </c>
      <c r="I25" s="9"/>
      <c r="J25" s="9">
        <f>C25*$Q$2</f>
        <v>6</v>
      </c>
      <c r="K25" s="9"/>
      <c r="L25" s="9"/>
      <c r="M25" s="9">
        <v>1331</v>
      </c>
      <c r="N25" s="9">
        <f>SUM(C28)</f>
        <v>0</v>
      </c>
      <c r="O25" s="9">
        <v>6</v>
      </c>
      <c r="P25" s="9">
        <f>SUM(J28)</f>
        <v>0</v>
      </c>
      <c r="Q25" s="9">
        <f>ROUNDUP(((M25+N25)*$O$2)-O25-P25,0)</f>
        <v>1292</v>
      </c>
    </row>
    <row r="26" spans="1:17">
      <c r="A26" s="14"/>
      <c r="B26" s="9">
        <v>-1304</v>
      </c>
      <c r="C26" s="9">
        <v>0</v>
      </c>
      <c r="D26" s="9">
        <v>0</v>
      </c>
      <c r="E26" s="9">
        <f>B26-G26</f>
        <v>-1304</v>
      </c>
      <c r="F26" s="9">
        <f t="shared" si="1"/>
        <v>-1304</v>
      </c>
      <c r="G26" s="9">
        <v>0</v>
      </c>
      <c r="H26" s="9">
        <f>(B26+C26)*(1-$O$2)</f>
        <v>-32.60000000000003</v>
      </c>
      <c r="I26" s="9"/>
      <c r="J26" s="9">
        <f>C26*$Q$2</f>
        <v>0</v>
      </c>
      <c r="K26" s="9"/>
      <c r="L26" s="9"/>
      <c r="M26" s="9"/>
      <c r="N26" s="9"/>
      <c r="O26" s="9"/>
      <c r="P26" s="9"/>
      <c r="Q26" s="9"/>
    </row>
    <row r="27" spans="1:17">
      <c r="A27" s="14"/>
      <c r="B27" s="9">
        <v>-1439</v>
      </c>
      <c r="C27" s="9">
        <v>84</v>
      </c>
      <c r="D27" s="9">
        <v>0</v>
      </c>
      <c r="E27" s="9">
        <f>B27-G27</f>
        <v>-1439</v>
      </c>
      <c r="F27" s="9">
        <f t="shared" si="1"/>
        <v>-1439</v>
      </c>
      <c r="G27" s="9">
        <v>0</v>
      </c>
      <c r="H27" s="9">
        <f>(B27+C27)*(1-$O$2)</f>
        <v>-33.875000000000028</v>
      </c>
      <c r="I27" s="9">
        <f>ROUNDUP(SUM(G24:G27)-SUM(H24:H27),0)-O24</f>
        <v>131</v>
      </c>
      <c r="J27" s="9">
        <f>C27*$Q$2</f>
        <v>8.4</v>
      </c>
      <c r="K27" s="9">
        <f>ROUND(SUM(C24:C27)-SUM(J24:J27),0)</f>
        <v>130</v>
      </c>
      <c r="L27" s="9"/>
      <c r="M27" s="9"/>
      <c r="N27" s="9"/>
      <c r="O27" s="9"/>
      <c r="P27" s="9"/>
      <c r="Q27" s="9"/>
    </row>
    <row r="28" spans="1:17">
      <c r="A28" s="15"/>
      <c r="B28" s="9">
        <v>1331</v>
      </c>
      <c r="C28" s="9">
        <v>0</v>
      </c>
      <c r="D28" s="9">
        <v>0</v>
      </c>
      <c r="E28" s="9">
        <f>B28-G28</f>
        <v>1264</v>
      </c>
      <c r="F28" s="9">
        <f t="shared" si="1"/>
        <v>1264</v>
      </c>
      <c r="G28" s="9">
        <f>ROUNDUP((B28*5%),0)</f>
        <v>67</v>
      </c>
      <c r="H28" s="9">
        <f>(B28+C28)*(1-$O$2)</f>
        <v>33.275000000000027</v>
      </c>
      <c r="I28" s="9">
        <f>ROUNDUP(SUM(G28)-SUM(H28),0)-O24</f>
        <v>28</v>
      </c>
      <c r="J28" s="9">
        <f>C28*$Q$2</f>
        <v>0</v>
      </c>
      <c r="K28" s="9">
        <f>ROUND(SUM(C28)-SUM(J28),0)</f>
        <v>0</v>
      </c>
      <c r="L28" s="9"/>
      <c r="M28" s="9"/>
      <c r="N28" s="9"/>
      <c r="O28" s="9"/>
      <c r="P28" s="9"/>
      <c r="Q28" s="9"/>
    </row>
    <row r="30" spans="1:17">
      <c r="C30" s="1" t="s">
        <v>71</v>
      </c>
      <c r="D30" s="1" t="s">
        <v>99</v>
      </c>
      <c r="E30" s="1" t="s">
        <v>98</v>
      </c>
      <c r="F30" s="1"/>
    </row>
    <row r="31" spans="1:17">
      <c r="C31" s="9">
        <v>2624</v>
      </c>
      <c r="D31">
        <v>-2624</v>
      </c>
      <c r="E31" s="9">
        <f>C31+D31</f>
        <v>0</v>
      </c>
    </row>
    <row r="32" spans="1:17">
      <c r="C32" s="9">
        <v>-77</v>
      </c>
      <c r="D32">
        <v>77</v>
      </c>
      <c r="E32" s="9">
        <f>C32+D32</f>
        <v>0</v>
      </c>
    </row>
    <row r="33" spans="3:5">
      <c r="C33" s="9">
        <v>-1304</v>
      </c>
      <c r="D33">
        <v>1304</v>
      </c>
      <c r="E33" s="9">
        <f t="shared" ref="E33:E35" si="2">C33+D33</f>
        <v>0</v>
      </c>
    </row>
    <row r="34" spans="3:5">
      <c r="C34" s="9">
        <v>-1439</v>
      </c>
      <c r="D34">
        <v>1439</v>
      </c>
      <c r="E34" s="9">
        <f t="shared" si="2"/>
        <v>0</v>
      </c>
    </row>
    <row r="35" spans="3:5">
      <c r="C35" s="9">
        <v>1264</v>
      </c>
      <c r="D35">
        <v>-1264</v>
      </c>
      <c r="E35" s="9">
        <f t="shared" si="2"/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34"/>
  <sheetViews>
    <sheetView workbookViewId="0">
      <selection activeCell="G35" sqref="G35"/>
    </sheetView>
  </sheetViews>
  <sheetFormatPr defaultRowHeight="14.25"/>
  <sheetData>
    <row r="1" spans="2:7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2:7">
      <c r="B2">
        <f>SUM(B3:B27)</f>
        <v>638</v>
      </c>
      <c r="C2">
        <v>1210</v>
      </c>
      <c r="D2">
        <v>0</v>
      </c>
      <c r="E2">
        <v>67</v>
      </c>
      <c r="F2">
        <v>0</v>
      </c>
      <c r="G2">
        <f>$C$2-($F$2+$E$2+$D$2+$B$2)</f>
        <v>505</v>
      </c>
    </row>
    <row r="3" spans="2:7">
      <c r="B3">
        <v>859</v>
      </c>
      <c r="G3" s="9" t="s">
        <v>42</v>
      </c>
    </row>
    <row r="4" spans="2:7">
      <c r="B4">
        <v>180</v>
      </c>
    </row>
    <row r="5" spans="2:7">
      <c r="B5">
        <v>109</v>
      </c>
    </row>
    <row r="6" spans="2:7">
      <c r="B6">
        <v>90</v>
      </c>
    </row>
    <row r="7" spans="2:7">
      <c r="B7">
        <v>-600</v>
      </c>
    </row>
    <row r="33" spans="6:7">
      <c r="F33">
        <v>3307</v>
      </c>
    </row>
    <row r="34" spans="6:7">
      <c r="F34">
        <v>3332</v>
      </c>
      <c r="G34">
        <f>F34-F33</f>
        <v>25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K2:V26"/>
  <sheetViews>
    <sheetView topLeftCell="A19" workbookViewId="0">
      <selection activeCell="L43" sqref="L43"/>
    </sheetView>
  </sheetViews>
  <sheetFormatPr defaultRowHeight="14.25"/>
  <sheetData>
    <row r="2" spans="11:22">
      <c r="O2">
        <v>139</v>
      </c>
    </row>
    <row r="3" spans="11:22">
      <c r="K3">
        <v>281</v>
      </c>
      <c r="P3" s="9">
        <f>P4-(P5+P6+P7)</f>
        <v>135.97500000000014</v>
      </c>
      <c r="Q3" s="9">
        <v>139</v>
      </c>
      <c r="R3" s="1" t="s">
        <v>52</v>
      </c>
    </row>
    <row r="4" spans="11:22">
      <c r="K4">
        <v>196</v>
      </c>
      <c r="L4">
        <v>0</v>
      </c>
      <c r="M4" s="9">
        <v>2763</v>
      </c>
      <c r="N4">
        <f>M4-L4</f>
        <v>2763</v>
      </c>
      <c r="O4" s="9">
        <v>0.97499999999999998</v>
      </c>
      <c r="P4" s="9">
        <f>(M4+L4)*(1-O4)</f>
        <v>69.07500000000006</v>
      </c>
      <c r="R4">
        <f>Q3-(Q5+Q6+Q7)</f>
        <v>207</v>
      </c>
      <c r="T4">
        <v>2624</v>
      </c>
      <c r="V4">
        <v>2624</v>
      </c>
    </row>
    <row r="5" spans="11:22">
      <c r="K5">
        <f>K3-K4</f>
        <v>85</v>
      </c>
      <c r="L5">
        <v>60</v>
      </c>
      <c r="M5">
        <v>-77</v>
      </c>
      <c r="N5">
        <f>(M5+L5)*O5</f>
        <v>-16.574999999999999</v>
      </c>
      <c r="O5">
        <v>0.97499999999999998</v>
      </c>
      <c r="P5" s="9">
        <f>(M5+L5)*(1-O5)</f>
        <v>-0.42500000000000038</v>
      </c>
      <c r="Q5">
        <v>-1</v>
      </c>
      <c r="T5">
        <v>-77</v>
      </c>
    </row>
    <row r="6" spans="11:22">
      <c r="M6">
        <v>-1304</v>
      </c>
      <c r="N6" s="9">
        <f t="shared" ref="N6:N7" si="0">(M6+L6)*O6</f>
        <v>-1271.3999999999999</v>
      </c>
      <c r="O6" s="9">
        <v>0.97499999999999998</v>
      </c>
      <c r="P6" s="9">
        <f t="shared" ref="P6:P7" si="1">(M6+L6)*(1-O6)</f>
        <v>-32.60000000000003</v>
      </c>
      <c r="Q6" s="9">
        <v>-33</v>
      </c>
      <c r="T6">
        <v>-1304</v>
      </c>
    </row>
    <row r="7" spans="11:22">
      <c r="L7">
        <v>84</v>
      </c>
      <c r="M7">
        <v>-1439</v>
      </c>
      <c r="N7" s="9">
        <f t="shared" si="0"/>
        <v>-1321.125</v>
      </c>
      <c r="O7" s="9">
        <v>0.97499999999999998</v>
      </c>
      <c r="P7" s="9">
        <f t="shared" si="1"/>
        <v>-33.875000000000028</v>
      </c>
      <c r="Q7" s="9">
        <v>-34</v>
      </c>
      <c r="T7">
        <v>-1439</v>
      </c>
    </row>
    <row r="8" spans="11:22">
      <c r="L8">
        <f>L5+L7</f>
        <v>144</v>
      </c>
      <c r="M8">
        <f>SUM(M4:M7)</f>
        <v>-57</v>
      </c>
      <c r="P8">
        <f>SUM(P4:P7)</f>
        <v>2.1750000000000043</v>
      </c>
      <c r="T8">
        <f>SUM(T5:T7)</f>
        <v>-2820</v>
      </c>
      <c r="U8">
        <v>137</v>
      </c>
      <c r="V8">
        <v>144</v>
      </c>
    </row>
    <row r="9" spans="11:22">
      <c r="N9" s="1" t="s">
        <v>51</v>
      </c>
    </row>
    <row r="10" spans="11:22">
      <c r="N10">
        <v>144</v>
      </c>
      <c r="T10">
        <f>SUM(T8:V8)</f>
        <v>-2539</v>
      </c>
    </row>
    <row r="11" spans="11:22">
      <c r="M11">
        <f>(L8+M8)*0.975</f>
        <v>84.825000000000003</v>
      </c>
    </row>
    <row r="12" spans="11:22">
      <c r="K12">
        <v>2624</v>
      </c>
      <c r="Q12" s="1" t="s">
        <v>57</v>
      </c>
      <c r="R12" s="1" t="s">
        <v>54</v>
      </c>
      <c r="S12" s="1" t="s">
        <v>13</v>
      </c>
      <c r="T12" s="1" t="s">
        <v>55</v>
      </c>
      <c r="U12" s="1" t="s">
        <v>53</v>
      </c>
      <c r="V12" s="1" t="s">
        <v>56</v>
      </c>
    </row>
    <row r="13" spans="11:22">
      <c r="K13">
        <v>-77</v>
      </c>
      <c r="Q13">
        <v>2826</v>
      </c>
      <c r="R13">
        <v>137</v>
      </c>
      <c r="S13">
        <v>144</v>
      </c>
      <c r="T13" s="9">
        <v>2624</v>
      </c>
      <c r="U13">
        <v>0</v>
      </c>
      <c r="V13">
        <v>79</v>
      </c>
    </row>
    <row r="14" spans="11:22">
      <c r="K14">
        <v>-1304</v>
      </c>
      <c r="L14">
        <v>79</v>
      </c>
      <c r="N14">
        <v>283</v>
      </c>
      <c r="Q14">
        <f>(Q13-(R13+S13+T13+U13))+V13</f>
        <v>0</v>
      </c>
    </row>
    <row r="15" spans="11:22">
      <c r="K15">
        <v>-1439</v>
      </c>
      <c r="L15">
        <v>-196</v>
      </c>
    </row>
    <row r="16" spans="11:22">
      <c r="K16">
        <f>SUM(K12:K15)</f>
        <v>-196</v>
      </c>
    </row>
    <row r="17" spans="11:20">
      <c r="K17">
        <v>281</v>
      </c>
      <c r="L17">
        <f>K17+L15</f>
        <v>85</v>
      </c>
    </row>
    <row r="18" spans="11:20">
      <c r="L18">
        <v>85</v>
      </c>
    </row>
    <row r="21" spans="11:20">
      <c r="S21">
        <v>2763</v>
      </c>
      <c r="T21">
        <f>S21*(1-0.975)</f>
        <v>69.07500000000006</v>
      </c>
    </row>
    <row r="22" spans="11:20">
      <c r="S22">
        <v>-77</v>
      </c>
      <c r="T22" s="9">
        <f t="shared" ref="T22:T24" si="2">S22*(1-0.975)</f>
        <v>-1.9250000000000016</v>
      </c>
    </row>
    <row r="23" spans="11:20">
      <c r="S23">
        <v>-1304</v>
      </c>
      <c r="T23" s="9">
        <f t="shared" si="2"/>
        <v>-32.60000000000003</v>
      </c>
    </row>
    <row r="24" spans="11:20">
      <c r="S24">
        <v>-1439</v>
      </c>
      <c r="T24" s="9">
        <f t="shared" si="2"/>
        <v>-35.97500000000003</v>
      </c>
    </row>
    <row r="25" spans="11:20">
      <c r="T25">
        <f>SUM(T21:T24)</f>
        <v>-1.4249999999999972</v>
      </c>
    </row>
    <row r="26" spans="11:20">
      <c r="T26">
        <f>T25+144</f>
        <v>142.57499999999999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76"/>
  <sheetViews>
    <sheetView workbookViewId="0">
      <selection activeCell="K14" sqref="K14"/>
    </sheetView>
  </sheetViews>
  <sheetFormatPr defaultRowHeight="14.25"/>
  <sheetData>
    <row r="2" spans="1:5">
      <c r="A2">
        <v>1</v>
      </c>
      <c r="B2">
        <v>215</v>
      </c>
      <c r="C2">
        <v>10</v>
      </c>
      <c r="D2">
        <v>5</v>
      </c>
      <c r="E2">
        <v>-1</v>
      </c>
    </row>
    <row r="3" spans="1:5">
      <c r="A3" s="9">
        <v>2</v>
      </c>
      <c r="B3">
        <v>-8205</v>
      </c>
      <c r="C3">
        <v>73</v>
      </c>
      <c r="D3">
        <v>-205</v>
      </c>
      <c r="E3">
        <v>272</v>
      </c>
    </row>
    <row r="4" spans="1:5">
      <c r="A4" s="9">
        <v>3</v>
      </c>
      <c r="B4">
        <v>-27705</v>
      </c>
      <c r="C4">
        <v>0</v>
      </c>
      <c r="D4">
        <v>-693</v>
      </c>
      <c r="E4">
        <v>687</v>
      </c>
    </row>
    <row r="5" spans="1:5">
      <c r="A5" s="9">
        <v>4</v>
      </c>
      <c r="B5">
        <v>-1249</v>
      </c>
      <c r="C5">
        <v>0</v>
      </c>
      <c r="D5">
        <v>-31</v>
      </c>
      <c r="E5">
        <v>25</v>
      </c>
    </row>
    <row r="6" spans="1:5">
      <c r="A6" s="9">
        <v>5</v>
      </c>
      <c r="B6">
        <v>0</v>
      </c>
      <c r="C6">
        <v>0</v>
      </c>
      <c r="D6">
        <v>0</v>
      </c>
      <c r="E6">
        <v>-6</v>
      </c>
    </row>
    <row r="7" spans="1:5">
      <c r="A7" s="9">
        <v>6</v>
      </c>
      <c r="B7">
        <v>9826</v>
      </c>
      <c r="C7">
        <v>493</v>
      </c>
      <c r="D7">
        <v>246</v>
      </c>
      <c r="E7">
        <v>241</v>
      </c>
    </row>
    <row r="8" spans="1:5">
      <c r="A8" s="9">
        <v>7</v>
      </c>
      <c r="B8">
        <v>-1000</v>
      </c>
      <c r="C8">
        <v>0</v>
      </c>
      <c r="D8">
        <v>-25</v>
      </c>
      <c r="E8">
        <v>19</v>
      </c>
    </row>
    <row r="9" spans="1:5">
      <c r="A9" s="9">
        <v>8</v>
      </c>
      <c r="B9">
        <v>-248</v>
      </c>
      <c r="C9">
        <v>6</v>
      </c>
      <c r="D9">
        <v>-6</v>
      </c>
      <c r="E9">
        <v>6</v>
      </c>
    </row>
    <row r="10" spans="1:5">
      <c r="A10" s="9">
        <v>9</v>
      </c>
      <c r="B10">
        <v>-2559</v>
      </c>
      <c r="C10">
        <v>0</v>
      </c>
      <c r="D10">
        <v>-64</v>
      </c>
      <c r="E10">
        <v>58</v>
      </c>
    </row>
    <row r="11" spans="1:5">
      <c r="A11" s="9">
        <v>10</v>
      </c>
      <c r="B11">
        <v>-6000</v>
      </c>
      <c r="C11">
        <v>0</v>
      </c>
      <c r="D11">
        <v>-150</v>
      </c>
      <c r="E11">
        <v>144</v>
      </c>
    </row>
    <row r="12" spans="1:5">
      <c r="A12" s="9">
        <v>11</v>
      </c>
      <c r="B12">
        <v>0</v>
      </c>
      <c r="C12">
        <v>0</v>
      </c>
      <c r="D12">
        <v>0</v>
      </c>
      <c r="E12">
        <v>-6</v>
      </c>
    </row>
    <row r="13" spans="1:5">
      <c r="A13" s="9">
        <v>12</v>
      </c>
      <c r="B13">
        <v>-212</v>
      </c>
      <c r="C13">
        <v>0</v>
      </c>
      <c r="D13">
        <v>-5</v>
      </c>
      <c r="E13">
        <v>-1</v>
      </c>
    </row>
    <row r="14" spans="1:5">
      <c r="A14" s="9">
        <v>13</v>
      </c>
      <c r="B14">
        <v>-1015</v>
      </c>
      <c r="C14">
        <v>0</v>
      </c>
      <c r="D14">
        <v>-25</v>
      </c>
      <c r="E14">
        <v>19</v>
      </c>
    </row>
    <row r="15" spans="1:5">
      <c r="A15" s="9">
        <v>14</v>
      </c>
      <c r="B15">
        <v>-13379</v>
      </c>
      <c r="C15">
        <v>0</v>
      </c>
      <c r="D15">
        <v>-334</v>
      </c>
      <c r="E15">
        <v>328</v>
      </c>
    </row>
    <row r="16" spans="1:5">
      <c r="A16" s="9">
        <v>15</v>
      </c>
      <c r="B16">
        <v>-3783</v>
      </c>
      <c r="C16">
        <v>0</v>
      </c>
      <c r="D16">
        <v>-95</v>
      </c>
      <c r="E16">
        <v>89</v>
      </c>
    </row>
    <row r="17" spans="1:5">
      <c r="A17" s="9">
        <v>16</v>
      </c>
      <c r="B17">
        <v>430</v>
      </c>
      <c r="C17">
        <v>22</v>
      </c>
      <c r="D17">
        <v>11</v>
      </c>
      <c r="E17">
        <v>5</v>
      </c>
    </row>
    <row r="18" spans="1:5">
      <c r="A18" s="9">
        <v>17</v>
      </c>
      <c r="B18">
        <v>-6359</v>
      </c>
      <c r="C18">
        <v>0</v>
      </c>
      <c r="D18">
        <v>-159</v>
      </c>
      <c r="E18">
        <v>153</v>
      </c>
    </row>
    <row r="19" spans="1:5">
      <c r="A19" s="9">
        <v>18</v>
      </c>
      <c r="B19">
        <v>387</v>
      </c>
      <c r="C19">
        <v>20</v>
      </c>
      <c r="D19">
        <v>10</v>
      </c>
      <c r="E19">
        <v>4</v>
      </c>
    </row>
    <row r="20" spans="1:5">
      <c r="A20" s="9">
        <v>19</v>
      </c>
      <c r="B20">
        <v>-5952</v>
      </c>
      <c r="C20">
        <v>86</v>
      </c>
      <c r="D20">
        <v>-149</v>
      </c>
      <c r="E20">
        <v>229</v>
      </c>
    </row>
    <row r="21" spans="1:5">
      <c r="A21" s="9">
        <v>20</v>
      </c>
      <c r="B21">
        <v>4154</v>
      </c>
      <c r="C21">
        <v>210</v>
      </c>
      <c r="D21">
        <v>104</v>
      </c>
      <c r="E21">
        <v>100</v>
      </c>
    </row>
    <row r="22" spans="1:5">
      <c r="A22" s="9">
        <v>21</v>
      </c>
      <c r="B22">
        <v>-1989</v>
      </c>
      <c r="C22">
        <v>0</v>
      </c>
      <c r="D22">
        <v>-50</v>
      </c>
      <c r="E22">
        <v>44</v>
      </c>
    </row>
    <row r="23" spans="1:5">
      <c r="A23" s="9">
        <v>22</v>
      </c>
      <c r="B23">
        <v>649</v>
      </c>
      <c r="C23">
        <v>111</v>
      </c>
      <c r="D23">
        <v>16</v>
      </c>
      <c r="E23">
        <v>89</v>
      </c>
    </row>
    <row r="24" spans="1:5">
      <c r="A24" s="9">
        <v>23</v>
      </c>
      <c r="B24">
        <v>0</v>
      </c>
      <c r="C24">
        <v>0</v>
      </c>
      <c r="D24">
        <v>0</v>
      </c>
      <c r="E24">
        <v>-6</v>
      </c>
    </row>
    <row r="25" spans="1:5">
      <c r="A25" s="9">
        <v>24</v>
      </c>
      <c r="B25">
        <v>-350</v>
      </c>
      <c r="C25">
        <v>0</v>
      </c>
      <c r="D25">
        <v>-9</v>
      </c>
      <c r="E25">
        <v>3</v>
      </c>
    </row>
    <row r="26" spans="1:5">
      <c r="A26" s="9">
        <v>25</v>
      </c>
      <c r="B26">
        <v>-9563</v>
      </c>
      <c r="C26">
        <v>0</v>
      </c>
      <c r="D26">
        <v>-239</v>
      </c>
      <c r="E26">
        <v>233</v>
      </c>
    </row>
    <row r="27" spans="1:5">
      <c r="A27" s="9">
        <v>26</v>
      </c>
      <c r="B27">
        <v>0</v>
      </c>
      <c r="C27">
        <v>0</v>
      </c>
      <c r="D27">
        <v>0</v>
      </c>
      <c r="E27">
        <v>-6</v>
      </c>
    </row>
    <row r="28" spans="1:5">
      <c r="A28" s="9">
        <v>27</v>
      </c>
      <c r="B28">
        <v>-1339</v>
      </c>
      <c r="C28">
        <v>0</v>
      </c>
      <c r="D28">
        <v>-33</v>
      </c>
      <c r="E28">
        <v>27</v>
      </c>
    </row>
    <row r="29" spans="1:5">
      <c r="A29" s="9">
        <v>28</v>
      </c>
      <c r="B29">
        <v>0</v>
      </c>
      <c r="C29">
        <v>0</v>
      </c>
      <c r="D29">
        <v>0</v>
      </c>
      <c r="E29">
        <v>-6</v>
      </c>
    </row>
    <row r="30" spans="1:5">
      <c r="A30" s="9">
        <v>29</v>
      </c>
      <c r="B30">
        <v>0</v>
      </c>
      <c r="C30">
        <v>0</v>
      </c>
      <c r="D30">
        <v>0</v>
      </c>
      <c r="E30">
        <v>-6</v>
      </c>
    </row>
    <row r="31" spans="1:5">
      <c r="A31" s="9">
        <v>30</v>
      </c>
      <c r="B31">
        <v>0</v>
      </c>
      <c r="C31">
        <v>0</v>
      </c>
      <c r="D31">
        <v>0</v>
      </c>
      <c r="E31">
        <v>-6</v>
      </c>
    </row>
    <row r="32" spans="1:5">
      <c r="A32" s="9">
        <v>31</v>
      </c>
      <c r="B32">
        <v>-21299</v>
      </c>
      <c r="C32">
        <v>0</v>
      </c>
      <c r="D32">
        <v>-532</v>
      </c>
      <c r="E32">
        <v>526</v>
      </c>
    </row>
    <row r="33" spans="1:5">
      <c r="A33" s="9">
        <v>32</v>
      </c>
      <c r="B33">
        <v>-1000</v>
      </c>
      <c r="C33">
        <v>0</v>
      </c>
      <c r="D33">
        <v>-25</v>
      </c>
      <c r="E33">
        <v>19</v>
      </c>
    </row>
    <row r="34" spans="1:5">
      <c r="A34" s="9">
        <v>33</v>
      </c>
      <c r="B34">
        <v>345</v>
      </c>
      <c r="C34">
        <v>18</v>
      </c>
      <c r="D34">
        <v>9</v>
      </c>
      <c r="E34">
        <v>3</v>
      </c>
    </row>
    <row r="35" spans="1:5">
      <c r="A35" s="9">
        <v>34</v>
      </c>
      <c r="B35">
        <v>0</v>
      </c>
      <c r="C35">
        <v>0</v>
      </c>
      <c r="D35">
        <v>0</v>
      </c>
      <c r="E35">
        <v>-6</v>
      </c>
    </row>
    <row r="36" spans="1:5">
      <c r="A36" s="9">
        <v>35</v>
      </c>
      <c r="B36">
        <v>0</v>
      </c>
      <c r="C36">
        <v>0</v>
      </c>
      <c r="D36">
        <v>0</v>
      </c>
      <c r="E36">
        <v>-6</v>
      </c>
    </row>
    <row r="37" spans="1:5">
      <c r="A37" s="9">
        <v>36</v>
      </c>
      <c r="B37">
        <v>0</v>
      </c>
      <c r="C37">
        <v>0</v>
      </c>
      <c r="D37">
        <v>0</v>
      </c>
      <c r="E37">
        <v>-6</v>
      </c>
    </row>
    <row r="38" spans="1:5">
      <c r="A38" s="9">
        <v>37</v>
      </c>
      <c r="B38">
        <v>0</v>
      </c>
      <c r="C38">
        <v>0</v>
      </c>
      <c r="D38">
        <v>0</v>
      </c>
      <c r="E38">
        <v>-6</v>
      </c>
    </row>
    <row r="39" spans="1:5">
      <c r="A39" s="9">
        <v>38</v>
      </c>
      <c r="B39">
        <v>23501</v>
      </c>
      <c r="C39">
        <v>1176</v>
      </c>
      <c r="D39">
        <v>588</v>
      </c>
      <c r="E39">
        <v>582</v>
      </c>
    </row>
    <row r="40" spans="1:5">
      <c r="A40" s="9">
        <v>39</v>
      </c>
      <c r="B40">
        <v>0</v>
      </c>
      <c r="C40">
        <v>0</v>
      </c>
      <c r="D40">
        <v>0</v>
      </c>
      <c r="E40">
        <v>-6</v>
      </c>
    </row>
    <row r="41" spans="1:5">
      <c r="A41" s="9">
        <v>40</v>
      </c>
      <c r="B41">
        <v>0</v>
      </c>
      <c r="C41">
        <v>0</v>
      </c>
      <c r="D41">
        <v>0</v>
      </c>
      <c r="E41">
        <v>-6</v>
      </c>
    </row>
    <row r="42" spans="1:5">
      <c r="A42" s="9">
        <v>41</v>
      </c>
      <c r="B42">
        <v>33510</v>
      </c>
      <c r="C42">
        <v>1677</v>
      </c>
      <c r="D42">
        <v>838</v>
      </c>
      <c r="E42">
        <v>833</v>
      </c>
    </row>
    <row r="43" spans="1:5">
      <c r="A43" s="9">
        <v>42</v>
      </c>
      <c r="B43">
        <v>360</v>
      </c>
      <c r="C43">
        <v>18</v>
      </c>
      <c r="D43">
        <v>9</v>
      </c>
      <c r="E43">
        <v>3</v>
      </c>
    </row>
    <row r="44" spans="1:5">
      <c r="A44" s="9">
        <v>43</v>
      </c>
      <c r="B44">
        <v>-1158</v>
      </c>
      <c r="C44">
        <v>0</v>
      </c>
      <c r="D44">
        <v>-28</v>
      </c>
      <c r="E44">
        <v>22</v>
      </c>
    </row>
    <row r="45" spans="1:5">
      <c r="A45" s="9">
        <v>44</v>
      </c>
      <c r="B45">
        <v>0</v>
      </c>
      <c r="C45">
        <v>0</v>
      </c>
      <c r="D45">
        <v>0</v>
      </c>
      <c r="E45">
        <v>-6</v>
      </c>
    </row>
    <row r="46" spans="1:5">
      <c r="A46" s="9">
        <v>45</v>
      </c>
      <c r="B46">
        <v>-4389</v>
      </c>
      <c r="C46">
        <v>0</v>
      </c>
      <c r="D46">
        <v>-110</v>
      </c>
      <c r="E46">
        <v>104</v>
      </c>
    </row>
    <row r="47" spans="1:5">
      <c r="A47" s="9">
        <v>46</v>
      </c>
      <c r="B47">
        <v>0</v>
      </c>
      <c r="C47">
        <v>0</v>
      </c>
      <c r="D47">
        <v>0</v>
      </c>
      <c r="E47">
        <v>-6</v>
      </c>
    </row>
    <row r="48" spans="1:5">
      <c r="A48" s="9">
        <v>47</v>
      </c>
      <c r="B48">
        <v>12460</v>
      </c>
      <c r="C48">
        <v>625</v>
      </c>
      <c r="D48">
        <v>311</v>
      </c>
      <c r="E48">
        <v>308</v>
      </c>
    </row>
    <row r="49" spans="1:5">
      <c r="A49" s="9">
        <v>48</v>
      </c>
      <c r="B49">
        <v>-170</v>
      </c>
      <c r="C49">
        <v>0</v>
      </c>
      <c r="D49">
        <v>-4</v>
      </c>
      <c r="E49">
        <v>-2</v>
      </c>
    </row>
    <row r="50" spans="1:5">
      <c r="A50" s="9">
        <v>49</v>
      </c>
      <c r="B50">
        <v>273</v>
      </c>
      <c r="C50">
        <v>14</v>
      </c>
      <c r="D50">
        <v>7</v>
      </c>
      <c r="E50">
        <v>1</v>
      </c>
    </row>
    <row r="51" spans="1:5">
      <c r="A51" s="9">
        <v>50</v>
      </c>
      <c r="B51">
        <v>-9095</v>
      </c>
      <c r="C51">
        <v>61</v>
      </c>
      <c r="D51">
        <v>-227</v>
      </c>
      <c r="E51">
        <v>282</v>
      </c>
    </row>
    <row r="52" spans="1:5">
      <c r="A52" s="9">
        <v>51</v>
      </c>
      <c r="B52">
        <v>5060</v>
      </c>
      <c r="C52">
        <v>253</v>
      </c>
      <c r="D52">
        <v>126</v>
      </c>
      <c r="E52">
        <v>121</v>
      </c>
    </row>
    <row r="53" spans="1:5">
      <c r="A53" s="9">
        <v>52</v>
      </c>
      <c r="B53">
        <v>-64</v>
      </c>
      <c r="C53">
        <v>0</v>
      </c>
      <c r="D53">
        <v>-2</v>
      </c>
      <c r="E53">
        <v>-4</v>
      </c>
    </row>
    <row r="54" spans="1:5">
      <c r="A54" s="9">
        <v>53</v>
      </c>
      <c r="B54">
        <v>23420</v>
      </c>
      <c r="C54">
        <v>1179</v>
      </c>
      <c r="D54">
        <v>585</v>
      </c>
      <c r="E54">
        <v>588</v>
      </c>
    </row>
    <row r="55" spans="1:5">
      <c r="A55" s="9">
        <v>54</v>
      </c>
      <c r="B55">
        <v>0</v>
      </c>
      <c r="C55">
        <v>0</v>
      </c>
      <c r="D55">
        <v>0</v>
      </c>
      <c r="E55">
        <v>-6</v>
      </c>
    </row>
    <row r="56" spans="1:5">
      <c r="A56" s="9">
        <v>55</v>
      </c>
      <c r="B56">
        <v>-503</v>
      </c>
      <c r="C56">
        <v>32</v>
      </c>
      <c r="D56">
        <v>-13</v>
      </c>
      <c r="E56">
        <v>39</v>
      </c>
    </row>
    <row r="57" spans="1:5">
      <c r="A57" s="9">
        <v>56</v>
      </c>
      <c r="B57">
        <v>3885</v>
      </c>
      <c r="C57">
        <v>395</v>
      </c>
      <c r="D57">
        <v>97</v>
      </c>
      <c r="E57">
        <v>292</v>
      </c>
    </row>
    <row r="58" spans="1:5">
      <c r="A58" s="9">
        <v>57</v>
      </c>
      <c r="B58">
        <v>13219</v>
      </c>
      <c r="C58">
        <v>662</v>
      </c>
      <c r="D58">
        <v>347</v>
      </c>
      <c r="E58">
        <v>309</v>
      </c>
    </row>
    <row r="59" spans="1:5">
      <c r="A59" s="9">
        <v>58</v>
      </c>
      <c r="B59">
        <v>0</v>
      </c>
      <c r="C59">
        <v>0</v>
      </c>
      <c r="D59">
        <v>0</v>
      </c>
      <c r="E59">
        <v>-6</v>
      </c>
    </row>
    <row r="60" spans="1:5">
      <c r="A60" s="9">
        <v>59</v>
      </c>
      <c r="B60">
        <v>6096</v>
      </c>
      <c r="C60">
        <v>936</v>
      </c>
      <c r="D60">
        <v>174</v>
      </c>
      <c r="E60">
        <v>756</v>
      </c>
    </row>
    <row r="61" spans="1:5">
      <c r="A61" s="9">
        <v>60</v>
      </c>
      <c r="B61">
        <v>0</v>
      </c>
      <c r="C61">
        <v>0</v>
      </c>
      <c r="D61">
        <v>0</v>
      </c>
      <c r="E61">
        <v>-6</v>
      </c>
    </row>
    <row r="62" spans="1:5">
      <c r="A62" s="9">
        <v>61</v>
      </c>
      <c r="B62">
        <v>7503</v>
      </c>
      <c r="C62">
        <v>576</v>
      </c>
      <c r="D62">
        <v>153</v>
      </c>
      <c r="E62">
        <v>417</v>
      </c>
    </row>
    <row r="63" spans="1:5">
      <c r="A63" s="9">
        <v>62</v>
      </c>
      <c r="B63">
        <v>-4000</v>
      </c>
      <c r="C63">
        <v>0</v>
      </c>
      <c r="D63">
        <v>-137</v>
      </c>
      <c r="E63">
        <v>131</v>
      </c>
    </row>
    <row r="64" spans="1:5">
      <c r="A64" s="9">
        <v>63</v>
      </c>
      <c r="B64">
        <v>5116</v>
      </c>
      <c r="C64">
        <v>364</v>
      </c>
      <c r="D64">
        <v>128</v>
      </c>
      <c r="E64">
        <v>230</v>
      </c>
    </row>
    <row r="65" spans="1:5">
      <c r="A65" s="9">
        <v>64</v>
      </c>
      <c r="B65">
        <v>0</v>
      </c>
      <c r="C65">
        <v>0</v>
      </c>
      <c r="D65">
        <v>0</v>
      </c>
      <c r="E65">
        <v>-6</v>
      </c>
    </row>
    <row r="66" spans="1:5">
      <c r="A66" s="9">
        <v>65</v>
      </c>
      <c r="B66">
        <v>8168</v>
      </c>
      <c r="C66">
        <v>409</v>
      </c>
      <c r="D66">
        <v>204</v>
      </c>
      <c r="E66">
        <v>199</v>
      </c>
    </row>
    <row r="67" spans="1:5">
      <c r="A67" s="9">
        <v>66</v>
      </c>
      <c r="B67">
        <v>-600</v>
      </c>
      <c r="C67">
        <v>219</v>
      </c>
      <c r="D67">
        <v>-15</v>
      </c>
      <c r="E67">
        <v>228</v>
      </c>
    </row>
    <row r="68" spans="1:5">
      <c r="A68" s="9">
        <v>67</v>
      </c>
      <c r="B68">
        <v>5074</v>
      </c>
      <c r="C68">
        <v>254</v>
      </c>
      <c r="D68">
        <v>127</v>
      </c>
      <c r="E68">
        <v>121</v>
      </c>
    </row>
    <row r="69" spans="1:5">
      <c r="A69" s="9">
        <v>68</v>
      </c>
      <c r="B69">
        <v>-387</v>
      </c>
      <c r="C69">
        <v>0</v>
      </c>
      <c r="D69">
        <v>-10</v>
      </c>
      <c r="E69">
        <v>4</v>
      </c>
    </row>
    <row r="70" spans="1:5">
      <c r="A70" s="9">
        <v>69</v>
      </c>
      <c r="B70">
        <v>-1412</v>
      </c>
      <c r="C70">
        <v>0</v>
      </c>
      <c r="D70">
        <v>-35</v>
      </c>
      <c r="E70">
        <v>29</v>
      </c>
    </row>
    <row r="71" spans="1:5">
      <c r="A71" s="9">
        <v>70</v>
      </c>
      <c r="B71">
        <v>-2521</v>
      </c>
      <c r="C71">
        <v>8</v>
      </c>
      <c r="D71">
        <v>-63</v>
      </c>
      <c r="E71">
        <v>65</v>
      </c>
    </row>
    <row r="72" spans="1:5">
      <c r="A72" s="9">
        <v>71</v>
      </c>
      <c r="B72">
        <v>-11263</v>
      </c>
      <c r="C72">
        <v>0</v>
      </c>
      <c r="D72">
        <v>-282</v>
      </c>
      <c r="E72">
        <v>276</v>
      </c>
    </row>
    <row r="73" spans="1:5">
      <c r="A73" s="9">
        <v>72</v>
      </c>
      <c r="B73">
        <v>-2729</v>
      </c>
      <c r="C73">
        <v>119</v>
      </c>
      <c r="D73">
        <v>-68</v>
      </c>
      <c r="E73">
        <v>181</v>
      </c>
    </row>
    <row r="74" spans="1:5">
      <c r="A74" s="9">
        <v>73</v>
      </c>
      <c r="B74">
        <v>0</v>
      </c>
      <c r="C74">
        <v>0</v>
      </c>
      <c r="D74">
        <v>0</v>
      </c>
      <c r="E74">
        <v>-6</v>
      </c>
    </row>
    <row r="75" spans="1:5">
      <c r="A75" s="9">
        <v>74</v>
      </c>
      <c r="B75">
        <v>-1000</v>
      </c>
      <c r="C75">
        <v>0</v>
      </c>
      <c r="D75">
        <v>-25</v>
      </c>
      <c r="E75">
        <v>19</v>
      </c>
    </row>
    <row r="76" spans="1:5">
      <c r="A76" s="9">
        <v>75</v>
      </c>
      <c r="B76">
        <v>-560</v>
      </c>
      <c r="C76">
        <v>8</v>
      </c>
      <c r="D76">
        <v>-14</v>
      </c>
      <c r="E76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H2:K16"/>
  <sheetViews>
    <sheetView workbookViewId="0">
      <selection activeCell="J16" sqref="J16"/>
    </sheetView>
  </sheetViews>
  <sheetFormatPr defaultRowHeight="14.25"/>
  <cols>
    <col min="9" max="9" width="12.375" customWidth="1"/>
  </cols>
  <sheetData>
    <row r="2" spans="8:11">
      <c r="H2">
        <v>-631</v>
      </c>
      <c r="I2" s="22">
        <v>2.5000000000000001E-2</v>
      </c>
      <c r="J2">
        <f>ABS(H2*I2)</f>
        <v>15.775</v>
      </c>
      <c r="K2" s="9">
        <f>(H2*I2)</f>
        <v>-15.775</v>
      </c>
    </row>
    <row r="3" spans="8:11">
      <c r="H3">
        <v>-4459</v>
      </c>
      <c r="I3" s="22">
        <v>2.5000000000000001E-2</v>
      </c>
      <c r="J3" s="9">
        <f t="shared" ref="J3:J15" si="0">ABS(H3*I3)</f>
        <v>111.47500000000001</v>
      </c>
      <c r="K3" s="9">
        <f t="shared" ref="K3:K15" si="1">(H3*I3)</f>
        <v>-111.47500000000001</v>
      </c>
    </row>
    <row r="4" spans="8:11">
      <c r="H4">
        <v>-400</v>
      </c>
      <c r="I4" s="22">
        <v>2.5000000000000001E-2</v>
      </c>
      <c r="J4" s="9">
        <f t="shared" si="0"/>
        <v>10</v>
      </c>
      <c r="K4" s="9">
        <f t="shared" si="1"/>
        <v>-10</v>
      </c>
    </row>
    <row r="5" spans="8:11">
      <c r="H5">
        <v>-400</v>
      </c>
      <c r="I5" s="22">
        <v>2.5000000000000001E-2</v>
      </c>
      <c r="J5" s="9">
        <f t="shared" si="0"/>
        <v>10</v>
      </c>
      <c r="K5" s="9">
        <f t="shared" si="1"/>
        <v>-10</v>
      </c>
    </row>
    <row r="6" spans="8:11">
      <c r="H6">
        <v>-2211</v>
      </c>
      <c r="I6" s="22">
        <v>2.5000000000000001E-2</v>
      </c>
      <c r="J6" s="9">
        <f t="shared" si="0"/>
        <v>55.275000000000006</v>
      </c>
      <c r="K6" s="9">
        <f t="shared" si="1"/>
        <v>-55.275000000000006</v>
      </c>
    </row>
    <row r="7" spans="8:11">
      <c r="H7">
        <v>1324</v>
      </c>
      <c r="I7" s="22">
        <v>2.5000000000000001E-2</v>
      </c>
      <c r="J7" s="9">
        <f t="shared" si="0"/>
        <v>33.1</v>
      </c>
      <c r="K7" s="9">
        <f t="shared" si="1"/>
        <v>33.1</v>
      </c>
    </row>
    <row r="8" spans="8:11">
      <c r="H8">
        <v>-47</v>
      </c>
      <c r="I8" s="22">
        <v>2.5000000000000001E-2</v>
      </c>
      <c r="J8" s="9">
        <f t="shared" si="0"/>
        <v>1.175</v>
      </c>
      <c r="K8" s="9">
        <f t="shared" si="1"/>
        <v>-1.175</v>
      </c>
    </row>
    <row r="9" spans="8:11">
      <c r="H9">
        <v>8688</v>
      </c>
      <c r="I9" s="22">
        <v>2.5000000000000001E-2</v>
      </c>
      <c r="J9" s="9">
        <f t="shared" si="0"/>
        <v>217.20000000000002</v>
      </c>
      <c r="K9" s="9">
        <f t="shared" si="1"/>
        <v>217.20000000000002</v>
      </c>
    </row>
    <row r="10" spans="8:11">
      <c r="H10">
        <v>-2000</v>
      </c>
      <c r="I10" s="22">
        <v>2.5000000000000001E-2</v>
      </c>
      <c r="J10" s="9">
        <f t="shared" si="0"/>
        <v>50</v>
      </c>
      <c r="K10" s="9">
        <f t="shared" si="1"/>
        <v>-50</v>
      </c>
    </row>
    <row r="11" spans="8:11">
      <c r="H11">
        <v>-707</v>
      </c>
      <c r="I11" s="22">
        <v>2.5000000000000001E-2</v>
      </c>
      <c r="J11" s="9">
        <f t="shared" si="0"/>
        <v>17.675000000000001</v>
      </c>
      <c r="K11" s="9">
        <f t="shared" si="1"/>
        <v>-17.675000000000001</v>
      </c>
    </row>
    <row r="12" spans="8:11">
      <c r="H12">
        <v>12132</v>
      </c>
      <c r="I12" s="22">
        <v>2.5000000000000001E-2</v>
      </c>
      <c r="J12" s="9">
        <f t="shared" si="0"/>
        <v>303.3</v>
      </c>
      <c r="K12" s="9">
        <f t="shared" si="1"/>
        <v>303.3</v>
      </c>
    </row>
    <row r="13" spans="8:11">
      <c r="H13">
        <v>5539</v>
      </c>
      <c r="I13" s="22">
        <v>2.5000000000000001E-2</v>
      </c>
      <c r="J13" s="9">
        <f t="shared" si="0"/>
        <v>138.47499999999999</v>
      </c>
      <c r="K13" s="9">
        <f t="shared" si="1"/>
        <v>138.47499999999999</v>
      </c>
    </row>
    <row r="14" spans="8:11">
      <c r="H14">
        <v>4175</v>
      </c>
      <c r="I14" s="22">
        <v>2.5000000000000001E-2</v>
      </c>
      <c r="J14" s="9">
        <f t="shared" si="0"/>
        <v>104.375</v>
      </c>
      <c r="K14" s="9">
        <f t="shared" si="1"/>
        <v>104.375</v>
      </c>
    </row>
    <row r="15" spans="8:11">
      <c r="H15">
        <v>-4000</v>
      </c>
      <c r="I15" s="22">
        <v>2.5000000000000001E-2</v>
      </c>
      <c r="J15" s="9">
        <f t="shared" si="0"/>
        <v>100</v>
      </c>
      <c r="K15" s="9">
        <f t="shared" si="1"/>
        <v>-100</v>
      </c>
    </row>
    <row r="16" spans="8:11">
      <c r="J16">
        <f>SUM(J2:J15)</f>
        <v>1167.8249999999998</v>
      </c>
      <c r="K16" s="9">
        <f>SUM(K2:K15)</f>
        <v>425.07500000000005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G1:L73"/>
  <sheetViews>
    <sheetView workbookViewId="0">
      <selection activeCell="B3" sqref="B3"/>
    </sheetView>
  </sheetViews>
  <sheetFormatPr defaultRowHeight="14.25"/>
  <cols>
    <col min="7" max="7" width="20.625" customWidth="1"/>
    <col min="8" max="8" width="12.875" customWidth="1"/>
  </cols>
  <sheetData>
    <row r="1" spans="7:12">
      <c r="K1">
        <f>SUM(K2:K73)</f>
        <v>7436</v>
      </c>
      <c r="L1" s="9">
        <f>SUM(L2:L73)</f>
        <v>7797.4329999999991</v>
      </c>
    </row>
    <row r="2" spans="7:12">
      <c r="G2" t="s">
        <v>154</v>
      </c>
      <c r="H2" s="23" t="s">
        <v>267</v>
      </c>
      <c r="I2" t="s">
        <v>155</v>
      </c>
      <c r="J2">
        <v>1833</v>
      </c>
      <c r="K2">
        <v>27</v>
      </c>
      <c r="L2">
        <f>ABS(J2*0.015)</f>
        <v>27.494999999999997</v>
      </c>
    </row>
    <row r="3" spans="7:12">
      <c r="G3" t="s">
        <v>156</v>
      </c>
      <c r="H3" s="23" t="s">
        <v>267</v>
      </c>
      <c r="I3" t="s">
        <v>157</v>
      </c>
      <c r="J3">
        <v>-493</v>
      </c>
      <c r="K3">
        <v>8</v>
      </c>
      <c r="L3" s="9">
        <f t="shared" ref="L3:L31" si="0">ABS(J3*0.015)</f>
        <v>7.3949999999999996</v>
      </c>
    </row>
    <row r="4" spans="7:12">
      <c r="G4" t="s">
        <v>156</v>
      </c>
      <c r="H4" s="23" t="s">
        <v>267</v>
      </c>
      <c r="I4" t="s">
        <v>158</v>
      </c>
      <c r="J4">
        <v>-3442</v>
      </c>
      <c r="K4">
        <v>52</v>
      </c>
      <c r="L4" s="9">
        <f t="shared" si="0"/>
        <v>51.629999999999995</v>
      </c>
    </row>
    <row r="5" spans="7:12">
      <c r="G5" t="s">
        <v>159</v>
      </c>
      <c r="H5" s="23" t="s">
        <v>267</v>
      </c>
      <c r="I5" t="s">
        <v>160</v>
      </c>
      <c r="J5">
        <v>-465</v>
      </c>
      <c r="K5">
        <v>7</v>
      </c>
      <c r="L5" s="9">
        <f t="shared" si="0"/>
        <v>6.9749999999999996</v>
      </c>
    </row>
    <row r="6" spans="7:12">
      <c r="G6" t="s">
        <v>161</v>
      </c>
      <c r="H6" s="23" t="s">
        <v>267</v>
      </c>
      <c r="I6" t="s">
        <v>162</v>
      </c>
      <c r="J6">
        <v>1599</v>
      </c>
      <c r="K6">
        <v>23</v>
      </c>
      <c r="L6" s="9">
        <f t="shared" si="0"/>
        <v>23.984999999999999</v>
      </c>
    </row>
    <row r="7" spans="7:12">
      <c r="G7" t="s">
        <v>161</v>
      </c>
      <c r="H7" s="23" t="s">
        <v>267</v>
      </c>
      <c r="I7" t="s">
        <v>157</v>
      </c>
      <c r="J7">
        <v>-197</v>
      </c>
      <c r="K7">
        <v>3</v>
      </c>
      <c r="L7" s="9">
        <f t="shared" si="0"/>
        <v>2.9550000000000001</v>
      </c>
    </row>
    <row r="8" spans="7:12">
      <c r="G8" t="s">
        <v>163</v>
      </c>
      <c r="H8" s="23" t="s">
        <v>267</v>
      </c>
      <c r="I8" t="s">
        <v>162</v>
      </c>
      <c r="J8">
        <v>-5</v>
      </c>
      <c r="K8">
        <v>1</v>
      </c>
      <c r="L8" s="9">
        <f t="shared" si="0"/>
        <v>7.4999999999999997E-2</v>
      </c>
    </row>
    <row r="9" spans="7:12">
      <c r="G9" t="s">
        <v>164</v>
      </c>
      <c r="H9" s="23" t="s">
        <v>267</v>
      </c>
      <c r="I9" t="s">
        <v>162</v>
      </c>
      <c r="J9">
        <v>35</v>
      </c>
      <c r="K9">
        <v>0</v>
      </c>
      <c r="L9" s="9">
        <f t="shared" si="0"/>
        <v>0.52500000000000002</v>
      </c>
    </row>
    <row r="10" spans="7:12">
      <c r="G10" t="s">
        <v>165</v>
      </c>
      <c r="H10" s="23" t="s">
        <v>267</v>
      </c>
      <c r="I10" t="s">
        <v>155</v>
      </c>
      <c r="J10">
        <v>-377</v>
      </c>
      <c r="K10">
        <v>6</v>
      </c>
      <c r="L10" s="9">
        <f t="shared" si="0"/>
        <v>5.6549999999999994</v>
      </c>
    </row>
    <row r="11" spans="7:12">
      <c r="G11" t="s">
        <v>166</v>
      </c>
      <c r="H11" s="23" t="s">
        <v>267</v>
      </c>
      <c r="I11" t="s">
        <v>167</v>
      </c>
      <c r="J11">
        <v>-212</v>
      </c>
      <c r="K11">
        <v>4</v>
      </c>
      <c r="L11" s="9">
        <f t="shared" si="0"/>
        <v>3.1799999999999997</v>
      </c>
    </row>
    <row r="12" spans="7:12">
      <c r="G12" t="s">
        <v>168</v>
      </c>
      <c r="H12" s="23" t="s">
        <v>267</v>
      </c>
      <c r="I12" t="s">
        <v>167</v>
      </c>
      <c r="J12">
        <v>-486</v>
      </c>
      <c r="K12">
        <v>8</v>
      </c>
      <c r="L12" s="9">
        <f t="shared" si="0"/>
        <v>7.29</v>
      </c>
    </row>
    <row r="13" spans="7:12">
      <c r="G13" t="s">
        <v>169</v>
      </c>
      <c r="H13" s="23" t="s">
        <v>267</v>
      </c>
      <c r="I13" t="s">
        <v>158</v>
      </c>
      <c r="J13">
        <v>0</v>
      </c>
      <c r="K13">
        <v>0</v>
      </c>
      <c r="L13" s="9">
        <f t="shared" si="0"/>
        <v>0</v>
      </c>
    </row>
    <row r="14" spans="7:12">
      <c r="G14" t="s">
        <v>169</v>
      </c>
      <c r="H14" s="23" t="s">
        <v>267</v>
      </c>
      <c r="I14" t="s">
        <v>167</v>
      </c>
      <c r="J14">
        <v>-510</v>
      </c>
      <c r="K14">
        <v>8</v>
      </c>
      <c r="L14" s="9">
        <f t="shared" si="0"/>
        <v>7.6499999999999995</v>
      </c>
    </row>
    <row r="15" spans="7:12">
      <c r="G15" t="s">
        <v>170</v>
      </c>
      <c r="H15" s="23" t="s">
        <v>267</v>
      </c>
      <c r="I15" t="s">
        <v>158</v>
      </c>
      <c r="J15">
        <v>3595</v>
      </c>
      <c r="K15">
        <v>53</v>
      </c>
      <c r="L15" s="9">
        <f t="shared" si="0"/>
        <v>53.924999999999997</v>
      </c>
    </row>
    <row r="16" spans="7:12">
      <c r="G16" t="s">
        <v>170</v>
      </c>
      <c r="H16" s="23" t="s">
        <v>267</v>
      </c>
      <c r="I16" t="s">
        <v>171</v>
      </c>
      <c r="J16">
        <v>1479</v>
      </c>
      <c r="K16">
        <v>22</v>
      </c>
      <c r="L16" s="9">
        <f t="shared" si="0"/>
        <v>22.184999999999999</v>
      </c>
    </row>
    <row r="17" spans="7:12">
      <c r="G17" t="s">
        <v>172</v>
      </c>
      <c r="H17" s="23" t="s">
        <v>266</v>
      </c>
      <c r="I17" t="s">
        <v>173</v>
      </c>
      <c r="J17">
        <v>447</v>
      </c>
      <c r="K17">
        <v>6</v>
      </c>
      <c r="L17" s="9">
        <f t="shared" si="0"/>
        <v>6.7050000000000001</v>
      </c>
    </row>
    <row r="18" spans="7:12">
      <c r="G18" t="s">
        <v>174</v>
      </c>
      <c r="H18" s="23" t="s">
        <v>266</v>
      </c>
      <c r="I18" t="s">
        <v>175</v>
      </c>
      <c r="J18">
        <v>-327</v>
      </c>
      <c r="K18">
        <v>5</v>
      </c>
      <c r="L18" s="9">
        <f t="shared" si="0"/>
        <v>4.9050000000000002</v>
      </c>
    </row>
    <row r="19" spans="7:12">
      <c r="G19" t="s">
        <v>176</v>
      </c>
      <c r="H19" t="s">
        <v>177</v>
      </c>
      <c r="I19" t="s">
        <v>178</v>
      </c>
      <c r="J19">
        <v>-10297</v>
      </c>
      <c r="K19">
        <v>155</v>
      </c>
      <c r="L19" s="9">
        <f t="shared" si="0"/>
        <v>154.45499999999998</v>
      </c>
    </row>
    <row r="20" spans="7:12">
      <c r="G20" t="s">
        <v>179</v>
      </c>
      <c r="H20" t="s">
        <v>177</v>
      </c>
      <c r="I20" t="s">
        <v>180</v>
      </c>
      <c r="J20">
        <v>289</v>
      </c>
      <c r="K20">
        <v>4</v>
      </c>
      <c r="L20" s="9">
        <f t="shared" si="0"/>
        <v>4.335</v>
      </c>
    </row>
    <row r="21" spans="7:12">
      <c r="G21" t="s">
        <v>181</v>
      </c>
      <c r="H21" t="s">
        <v>177</v>
      </c>
      <c r="I21" t="s">
        <v>182</v>
      </c>
      <c r="J21">
        <v>3969</v>
      </c>
      <c r="K21">
        <v>59</v>
      </c>
      <c r="L21" s="9">
        <f t="shared" si="0"/>
        <v>59.534999999999997</v>
      </c>
    </row>
    <row r="22" spans="7:12">
      <c r="G22" t="s">
        <v>181</v>
      </c>
      <c r="H22" t="s">
        <v>177</v>
      </c>
      <c r="I22" t="s">
        <v>183</v>
      </c>
      <c r="J22">
        <v>-163</v>
      </c>
      <c r="K22">
        <v>3</v>
      </c>
      <c r="L22" s="9">
        <f t="shared" si="0"/>
        <v>2.4449999999999998</v>
      </c>
    </row>
    <row r="23" spans="7:12">
      <c r="G23" t="s">
        <v>184</v>
      </c>
      <c r="H23" t="s">
        <v>177</v>
      </c>
      <c r="I23" t="s">
        <v>185</v>
      </c>
      <c r="J23">
        <v>-10417</v>
      </c>
      <c r="K23">
        <v>157</v>
      </c>
      <c r="L23" s="9">
        <f t="shared" si="0"/>
        <v>156.255</v>
      </c>
    </row>
    <row r="24" spans="7:12">
      <c r="G24" t="s">
        <v>186</v>
      </c>
      <c r="H24" t="s">
        <v>177</v>
      </c>
      <c r="I24" t="s">
        <v>187</v>
      </c>
      <c r="J24">
        <v>-35</v>
      </c>
      <c r="K24">
        <v>1</v>
      </c>
      <c r="L24" s="9">
        <f t="shared" si="0"/>
        <v>0.52500000000000002</v>
      </c>
    </row>
    <row r="25" spans="7:12">
      <c r="G25" t="s">
        <v>188</v>
      </c>
      <c r="H25" t="s">
        <v>177</v>
      </c>
      <c r="I25" t="s">
        <v>189</v>
      </c>
      <c r="J25">
        <v>575</v>
      </c>
      <c r="K25">
        <v>8</v>
      </c>
      <c r="L25" s="9">
        <f t="shared" si="0"/>
        <v>8.625</v>
      </c>
    </row>
    <row r="26" spans="7:12">
      <c r="G26" t="s">
        <v>188</v>
      </c>
      <c r="H26" t="s">
        <v>177</v>
      </c>
      <c r="I26" t="s">
        <v>190</v>
      </c>
      <c r="J26">
        <v>-5342</v>
      </c>
      <c r="K26">
        <v>81</v>
      </c>
      <c r="L26" s="9">
        <f t="shared" si="0"/>
        <v>80.13</v>
      </c>
    </row>
    <row r="27" spans="7:12">
      <c r="G27" t="s">
        <v>191</v>
      </c>
      <c r="H27" t="s">
        <v>177</v>
      </c>
      <c r="I27" t="s">
        <v>192</v>
      </c>
      <c r="J27">
        <v>-1760</v>
      </c>
      <c r="K27">
        <v>27</v>
      </c>
      <c r="L27" s="9">
        <f t="shared" si="0"/>
        <v>26.4</v>
      </c>
    </row>
    <row r="28" spans="7:12">
      <c r="G28" t="s">
        <v>193</v>
      </c>
      <c r="H28" t="s">
        <v>177</v>
      </c>
      <c r="I28" t="s">
        <v>194</v>
      </c>
      <c r="J28">
        <v>1887</v>
      </c>
      <c r="K28">
        <v>28</v>
      </c>
      <c r="L28" s="9">
        <f t="shared" si="0"/>
        <v>28.305</v>
      </c>
    </row>
    <row r="29" spans="7:12">
      <c r="G29" t="s">
        <v>195</v>
      </c>
      <c r="H29" t="s">
        <v>177</v>
      </c>
      <c r="I29" t="s">
        <v>196</v>
      </c>
      <c r="J29">
        <v>6346</v>
      </c>
      <c r="K29">
        <v>95</v>
      </c>
      <c r="L29" s="9">
        <f t="shared" si="0"/>
        <v>95.19</v>
      </c>
    </row>
    <row r="30" spans="7:12">
      <c r="G30" t="s">
        <v>197</v>
      </c>
      <c r="H30" t="s">
        <v>177</v>
      </c>
      <c r="I30" t="s">
        <v>198</v>
      </c>
      <c r="J30">
        <v>-7216</v>
      </c>
      <c r="K30">
        <v>109</v>
      </c>
      <c r="L30" s="9">
        <f t="shared" si="0"/>
        <v>108.24</v>
      </c>
    </row>
    <row r="31" spans="7:12">
      <c r="G31" t="s">
        <v>199</v>
      </c>
      <c r="H31" t="s">
        <v>177</v>
      </c>
      <c r="I31" t="s">
        <v>200</v>
      </c>
      <c r="J31">
        <v>-3953</v>
      </c>
      <c r="K31">
        <v>60</v>
      </c>
      <c r="L31" s="9">
        <f t="shared" si="0"/>
        <v>59.294999999999995</v>
      </c>
    </row>
    <row r="32" spans="7:12">
      <c r="G32" t="s">
        <v>201</v>
      </c>
      <c r="H32" t="s">
        <v>202</v>
      </c>
      <c r="I32" t="s">
        <v>203</v>
      </c>
      <c r="J32">
        <v>0</v>
      </c>
      <c r="K32">
        <v>0</v>
      </c>
      <c r="L32" s="9">
        <f>ABS(J32*0.023)</f>
        <v>0</v>
      </c>
    </row>
    <row r="33" spans="7:12">
      <c r="G33" t="s">
        <v>204</v>
      </c>
      <c r="H33" t="s">
        <v>202</v>
      </c>
      <c r="I33" t="s">
        <v>205</v>
      </c>
      <c r="J33">
        <v>5060</v>
      </c>
      <c r="K33">
        <v>116</v>
      </c>
      <c r="L33" s="9">
        <f t="shared" ref="L33:L41" si="1">ABS(J33*0.023)</f>
        <v>116.38</v>
      </c>
    </row>
    <row r="34" spans="7:12">
      <c r="G34" t="s">
        <v>206</v>
      </c>
      <c r="H34" t="s">
        <v>202</v>
      </c>
      <c r="I34" t="s">
        <v>203</v>
      </c>
      <c r="J34">
        <v>-2152</v>
      </c>
      <c r="K34">
        <v>50</v>
      </c>
      <c r="L34" s="9">
        <f t="shared" si="1"/>
        <v>49.496000000000002</v>
      </c>
    </row>
    <row r="35" spans="7:12">
      <c r="G35" t="s">
        <v>207</v>
      </c>
      <c r="H35" t="s">
        <v>202</v>
      </c>
      <c r="I35" t="s">
        <v>180</v>
      </c>
      <c r="J35">
        <v>776</v>
      </c>
      <c r="K35">
        <v>17</v>
      </c>
      <c r="L35" s="9">
        <f t="shared" si="1"/>
        <v>17.847999999999999</v>
      </c>
    </row>
    <row r="36" spans="7:12">
      <c r="G36" t="s">
        <v>208</v>
      </c>
      <c r="H36" t="s">
        <v>202</v>
      </c>
      <c r="I36" t="s">
        <v>180</v>
      </c>
      <c r="J36">
        <v>-4805</v>
      </c>
      <c r="K36">
        <v>111</v>
      </c>
      <c r="L36" s="9">
        <f t="shared" si="1"/>
        <v>110.515</v>
      </c>
    </row>
    <row r="37" spans="7:12">
      <c r="G37" t="s">
        <v>209</v>
      </c>
      <c r="H37" t="s">
        <v>202</v>
      </c>
      <c r="I37" t="s">
        <v>210</v>
      </c>
      <c r="J37">
        <v>-130</v>
      </c>
      <c r="K37">
        <v>3</v>
      </c>
      <c r="L37" s="9">
        <f t="shared" si="1"/>
        <v>2.9899999999999998</v>
      </c>
    </row>
    <row r="38" spans="7:12">
      <c r="G38" t="s">
        <v>211</v>
      </c>
      <c r="H38" t="s">
        <v>202</v>
      </c>
      <c r="I38" t="s">
        <v>187</v>
      </c>
      <c r="J38">
        <v>1271</v>
      </c>
      <c r="K38">
        <v>29</v>
      </c>
      <c r="L38" s="9">
        <f t="shared" si="1"/>
        <v>29.233000000000001</v>
      </c>
    </row>
    <row r="39" spans="7:12">
      <c r="G39" t="s">
        <v>212</v>
      </c>
      <c r="H39" t="s">
        <v>202</v>
      </c>
      <c r="I39" t="s">
        <v>213</v>
      </c>
      <c r="J39">
        <v>3908</v>
      </c>
      <c r="K39">
        <v>89</v>
      </c>
      <c r="L39" s="9">
        <f t="shared" si="1"/>
        <v>89.884</v>
      </c>
    </row>
    <row r="40" spans="7:12">
      <c r="G40" t="s">
        <v>214</v>
      </c>
      <c r="H40" t="s">
        <v>202</v>
      </c>
      <c r="I40" t="s">
        <v>215</v>
      </c>
      <c r="J40">
        <v>18716</v>
      </c>
      <c r="K40">
        <v>430</v>
      </c>
      <c r="L40" s="9">
        <f t="shared" si="1"/>
        <v>430.46800000000002</v>
      </c>
    </row>
    <row r="41" spans="7:12">
      <c r="G41" t="s">
        <v>214</v>
      </c>
      <c r="H41" t="s">
        <v>202</v>
      </c>
      <c r="I41" t="s">
        <v>216</v>
      </c>
      <c r="J41">
        <v>-4075</v>
      </c>
      <c r="K41">
        <v>94</v>
      </c>
      <c r="L41" s="9">
        <f t="shared" si="1"/>
        <v>93.724999999999994</v>
      </c>
    </row>
    <row r="42" spans="7:12">
      <c r="G42" t="s">
        <v>217</v>
      </c>
      <c r="H42" s="23" t="s">
        <v>268</v>
      </c>
      <c r="I42" t="s">
        <v>218</v>
      </c>
      <c r="J42">
        <v>718</v>
      </c>
      <c r="K42">
        <v>10</v>
      </c>
      <c r="L42" s="9">
        <f t="shared" ref="L42:L47" si="2">ABS(J42*0.015)</f>
        <v>10.77</v>
      </c>
    </row>
    <row r="43" spans="7:12">
      <c r="G43" t="s">
        <v>219</v>
      </c>
      <c r="H43" s="23" t="s">
        <v>268</v>
      </c>
      <c r="I43" t="s">
        <v>220</v>
      </c>
      <c r="J43">
        <v>-55</v>
      </c>
      <c r="K43">
        <v>1</v>
      </c>
      <c r="L43" s="9">
        <f t="shared" si="2"/>
        <v>0.82499999999999996</v>
      </c>
    </row>
    <row r="44" spans="7:12">
      <c r="G44" t="s">
        <v>219</v>
      </c>
      <c r="H44" s="23" t="s">
        <v>268</v>
      </c>
      <c r="I44" t="s">
        <v>173</v>
      </c>
      <c r="J44">
        <v>-149</v>
      </c>
      <c r="K44">
        <v>3</v>
      </c>
      <c r="L44" s="9">
        <f t="shared" si="2"/>
        <v>2.2349999999999999</v>
      </c>
    </row>
    <row r="45" spans="7:12">
      <c r="G45" t="s">
        <v>221</v>
      </c>
      <c r="H45" s="23" t="s">
        <v>268</v>
      </c>
      <c r="I45" t="s">
        <v>222</v>
      </c>
      <c r="J45">
        <v>-212</v>
      </c>
      <c r="K45">
        <v>4</v>
      </c>
      <c r="L45" s="9">
        <f t="shared" si="2"/>
        <v>3.1799999999999997</v>
      </c>
    </row>
    <row r="46" spans="7:12">
      <c r="G46" t="s">
        <v>223</v>
      </c>
      <c r="H46" s="23" t="s">
        <v>268</v>
      </c>
      <c r="I46" t="s">
        <v>224</v>
      </c>
      <c r="J46">
        <v>-62</v>
      </c>
      <c r="K46">
        <v>1</v>
      </c>
      <c r="L46" s="9">
        <f t="shared" si="2"/>
        <v>0.92999999999999994</v>
      </c>
    </row>
    <row r="47" spans="7:12">
      <c r="G47" t="s">
        <v>223</v>
      </c>
      <c r="H47" s="23" t="s">
        <v>268</v>
      </c>
      <c r="I47" t="s">
        <v>225</v>
      </c>
      <c r="J47">
        <v>-325</v>
      </c>
      <c r="K47">
        <v>5</v>
      </c>
      <c r="L47" s="9">
        <f t="shared" si="2"/>
        <v>4.875</v>
      </c>
    </row>
    <row r="48" spans="7:12">
      <c r="G48" t="s">
        <v>226</v>
      </c>
      <c r="H48" t="s">
        <v>227</v>
      </c>
      <c r="I48" t="s">
        <v>228</v>
      </c>
      <c r="J48">
        <v>90205</v>
      </c>
      <c r="K48">
        <v>2074</v>
      </c>
      <c r="L48" s="9">
        <f t="shared" ref="L48:L56" si="3">ABS(J48*0.023)</f>
        <v>2074.7150000000001</v>
      </c>
    </row>
    <row r="49" spans="7:12">
      <c r="G49" t="s">
        <v>229</v>
      </c>
      <c r="H49" t="s">
        <v>227</v>
      </c>
      <c r="I49" t="s">
        <v>228</v>
      </c>
      <c r="J49">
        <v>-12356</v>
      </c>
      <c r="K49">
        <v>285</v>
      </c>
      <c r="L49" s="9">
        <f t="shared" si="3"/>
        <v>284.18799999999999</v>
      </c>
    </row>
    <row r="50" spans="7:12">
      <c r="G50" t="s">
        <v>230</v>
      </c>
      <c r="H50" t="s">
        <v>227</v>
      </c>
      <c r="I50" t="s">
        <v>231</v>
      </c>
      <c r="J50">
        <v>-7943</v>
      </c>
      <c r="K50">
        <v>183</v>
      </c>
      <c r="L50" s="9">
        <f t="shared" si="3"/>
        <v>182.68899999999999</v>
      </c>
    </row>
    <row r="51" spans="7:12">
      <c r="G51" t="s">
        <v>232</v>
      </c>
      <c r="H51" t="s">
        <v>227</v>
      </c>
      <c r="I51" t="s">
        <v>233</v>
      </c>
      <c r="J51">
        <v>20246</v>
      </c>
      <c r="K51">
        <v>465</v>
      </c>
      <c r="L51" s="9">
        <f t="shared" si="3"/>
        <v>465.65800000000002</v>
      </c>
    </row>
    <row r="52" spans="7:12">
      <c r="G52" t="s">
        <v>234</v>
      </c>
      <c r="H52" t="s">
        <v>227</v>
      </c>
      <c r="I52" t="s">
        <v>231</v>
      </c>
      <c r="J52">
        <v>23501</v>
      </c>
      <c r="K52">
        <v>540</v>
      </c>
      <c r="L52" s="9">
        <f t="shared" si="3"/>
        <v>540.52300000000002</v>
      </c>
    </row>
    <row r="53" spans="7:12">
      <c r="G53" t="s">
        <v>235</v>
      </c>
      <c r="H53" t="s">
        <v>227</v>
      </c>
      <c r="I53" t="s">
        <v>236</v>
      </c>
      <c r="J53">
        <v>8168</v>
      </c>
      <c r="K53">
        <v>187</v>
      </c>
      <c r="L53" s="9">
        <f t="shared" si="3"/>
        <v>187.864</v>
      </c>
    </row>
    <row r="54" spans="7:12">
      <c r="G54" t="s">
        <v>237</v>
      </c>
      <c r="H54" t="s">
        <v>238</v>
      </c>
      <c r="I54" t="s">
        <v>239</v>
      </c>
      <c r="J54">
        <v>-9679</v>
      </c>
      <c r="K54">
        <v>194</v>
      </c>
      <c r="L54" s="9">
        <f t="shared" si="3"/>
        <v>222.61699999999999</v>
      </c>
    </row>
    <row r="55" spans="7:12">
      <c r="G55" t="s">
        <v>240</v>
      </c>
      <c r="H55" t="s">
        <v>238</v>
      </c>
      <c r="I55" t="s">
        <v>241</v>
      </c>
      <c r="J55">
        <v>-27705</v>
      </c>
      <c r="K55">
        <v>555</v>
      </c>
      <c r="L55" s="9">
        <f t="shared" si="3"/>
        <v>637.21500000000003</v>
      </c>
    </row>
    <row r="56" spans="7:12">
      <c r="G56" t="s">
        <v>242</v>
      </c>
      <c r="H56" t="s">
        <v>238</v>
      </c>
      <c r="I56" t="s">
        <v>243</v>
      </c>
      <c r="J56">
        <v>23570</v>
      </c>
      <c r="K56">
        <v>294</v>
      </c>
      <c r="L56" s="9">
        <f t="shared" si="3"/>
        <v>542.11</v>
      </c>
    </row>
    <row r="57" spans="7:12">
      <c r="G57" t="s">
        <v>244</v>
      </c>
      <c r="H57" s="23" t="s">
        <v>267</v>
      </c>
      <c r="I57" t="s">
        <v>245</v>
      </c>
      <c r="J57">
        <v>565</v>
      </c>
      <c r="K57">
        <v>8</v>
      </c>
      <c r="L57" s="9">
        <f t="shared" ref="L57:L73" si="4">ABS(J57*0.015)</f>
        <v>8.4749999999999996</v>
      </c>
    </row>
    <row r="58" spans="7:12">
      <c r="G58" t="s">
        <v>246</v>
      </c>
      <c r="H58" s="23" t="s">
        <v>267</v>
      </c>
      <c r="I58" t="s">
        <v>247</v>
      </c>
      <c r="J58">
        <v>-1093</v>
      </c>
      <c r="K58">
        <v>17</v>
      </c>
      <c r="L58" s="9">
        <f t="shared" si="4"/>
        <v>16.395</v>
      </c>
    </row>
    <row r="59" spans="7:12">
      <c r="G59" t="s">
        <v>248</v>
      </c>
      <c r="H59" s="23" t="s">
        <v>267</v>
      </c>
      <c r="I59" t="s">
        <v>245</v>
      </c>
      <c r="J59">
        <v>1027</v>
      </c>
      <c r="K59">
        <v>15</v>
      </c>
      <c r="L59" s="9">
        <f t="shared" si="4"/>
        <v>15.404999999999999</v>
      </c>
    </row>
    <row r="60" spans="7:12">
      <c r="G60" t="s">
        <v>249</v>
      </c>
      <c r="H60" s="23" t="s">
        <v>267</v>
      </c>
      <c r="I60" t="s">
        <v>245</v>
      </c>
      <c r="J60">
        <v>2541</v>
      </c>
      <c r="K60">
        <v>38</v>
      </c>
      <c r="L60" s="9">
        <f t="shared" si="4"/>
        <v>38.115000000000002</v>
      </c>
    </row>
    <row r="61" spans="7:12">
      <c r="G61" t="s">
        <v>250</v>
      </c>
      <c r="H61" s="23" t="s">
        <v>267</v>
      </c>
      <c r="I61" t="s">
        <v>251</v>
      </c>
      <c r="J61">
        <v>578</v>
      </c>
      <c r="K61">
        <v>8</v>
      </c>
      <c r="L61" s="9">
        <f t="shared" si="4"/>
        <v>8.67</v>
      </c>
    </row>
    <row r="62" spans="7:12">
      <c r="G62" t="s">
        <v>252</v>
      </c>
      <c r="H62" s="23" t="s">
        <v>267</v>
      </c>
      <c r="I62" t="s">
        <v>245</v>
      </c>
      <c r="J62">
        <v>183</v>
      </c>
      <c r="K62">
        <v>2</v>
      </c>
      <c r="L62" s="9">
        <f t="shared" si="4"/>
        <v>2.7450000000000001</v>
      </c>
    </row>
    <row r="63" spans="7:12">
      <c r="G63" t="s">
        <v>252</v>
      </c>
      <c r="H63" s="23" t="s">
        <v>267</v>
      </c>
      <c r="I63" t="s">
        <v>251</v>
      </c>
      <c r="J63">
        <v>-110</v>
      </c>
      <c r="K63">
        <v>2</v>
      </c>
      <c r="L63" s="9">
        <f t="shared" si="4"/>
        <v>1.65</v>
      </c>
    </row>
    <row r="64" spans="7:12">
      <c r="G64" t="s">
        <v>253</v>
      </c>
      <c r="H64" s="23" t="s">
        <v>267</v>
      </c>
      <c r="I64" t="s">
        <v>245</v>
      </c>
      <c r="J64">
        <v>1881</v>
      </c>
      <c r="K64">
        <v>28</v>
      </c>
      <c r="L64" s="9">
        <f t="shared" si="4"/>
        <v>28.215</v>
      </c>
    </row>
    <row r="65" spans="7:12">
      <c r="G65" t="s">
        <v>253</v>
      </c>
      <c r="H65" s="23" t="s">
        <v>267</v>
      </c>
      <c r="I65" t="s">
        <v>254</v>
      </c>
      <c r="J65">
        <v>510</v>
      </c>
      <c r="K65">
        <v>7</v>
      </c>
      <c r="L65" s="9">
        <f t="shared" si="4"/>
        <v>7.6499999999999995</v>
      </c>
    </row>
    <row r="66" spans="7:12">
      <c r="G66" t="s">
        <v>255</v>
      </c>
      <c r="H66" s="23" t="s">
        <v>267</v>
      </c>
      <c r="I66" t="s">
        <v>256</v>
      </c>
      <c r="J66">
        <v>-1563</v>
      </c>
      <c r="K66">
        <v>24</v>
      </c>
      <c r="L66" s="9">
        <f t="shared" si="4"/>
        <v>23.445</v>
      </c>
    </row>
    <row r="67" spans="7:12">
      <c r="G67" t="s">
        <v>257</v>
      </c>
      <c r="H67" s="23" t="s">
        <v>267</v>
      </c>
      <c r="I67" t="s">
        <v>245</v>
      </c>
      <c r="J67">
        <v>-60</v>
      </c>
      <c r="K67">
        <v>1</v>
      </c>
      <c r="L67" s="9">
        <f t="shared" si="4"/>
        <v>0.89999999999999991</v>
      </c>
    </row>
    <row r="68" spans="7:12">
      <c r="G68" t="s">
        <v>258</v>
      </c>
      <c r="H68" t="s">
        <v>177</v>
      </c>
      <c r="I68" t="s">
        <v>259</v>
      </c>
      <c r="J68">
        <v>2648</v>
      </c>
      <c r="K68">
        <v>39</v>
      </c>
      <c r="L68" s="9">
        <f t="shared" si="4"/>
        <v>39.72</v>
      </c>
    </row>
    <row r="69" spans="7:12">
      <c r="G69" t="s">
        <v>260</v>
      </c>
      <c r="H69" t="s">
        <v>177</v>
      </c>
      <c r="I69" t="s">
        <v>261</v>
      </c>
      <c r="J69">
        <v>9710</v>
      </c>
      <c r="K69">
        <v>145</v>
      </c>
      <c r="L69" s="9">
        <f t="shared" si="4"/>
        <v>145.65</v>
      </c>
    </row>
    <row r="70" spans="7:12">
      <c r="G70" t="s">
        <v>262</v>
      </c>
      <c r="H70" t="s">
        <v>177</v>
      </c>
      <c r="I70" t="s">
        <v>196</v>
      </c>
      <c r="J70">
        <v>1458</v>
      </c>
      <c r="K70">
        <v>21</v>
      </c>
      <c r="L70" s="9">
        <f t="shared" si="4"/>
        <v>21.869999999999997</v>
      </c>
    </row>
    <row r="71" spans="7:12">
      <c r="G71" t="s">
        <v>263</v>
      </c>
      <c r="H71" t="s">
        <v>177</v>
      </c>
      <c r="I71" t="s">
        <v>203</v>
      </c>
      <c r="J71">
        <v>-900</v>
      </c>
      <c r="K71">
        <v>14</v>
      </c>
      <c r="L71" s="9">
        <f t="shared" si="4"/>
        <v>13.5</v>
      </c>
    </row>
    <row r="72" spans="7:12">
      <c r="G72" t="s">
        <v>264</v>
      </c>
      <c r="H72" t="s">
        <v>177</v>
      </c>
      <c r="I72" t="s">
        <v>196</v>
      </c>
      <c r="J72">
        <v>18584</v>
      </c>
      <c r="K72">
        <v>278</v>
      </c>
      <c r="L72" s="9">
        <f t="shared" si="4"/>
        <v>278.76</v>
      </c>
    </row>
    <row r="73" spans="7:12">
      <c r="G73" t="s">
        <v>265</v>
      </c>
      <c r="H73" t="s">
        <v>177</v>
      </c>
      <c r="I73" t="s">
        <v>196</v>
      </c>
      <c r="J73">
        <v>1938</v>
      </c>
      <c r="K73">
        <v>29</v>
      </c>
      <c r="L73" s="9">
        <f t="shared" si="4"/>
        <v>29.07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T82"/>
  <sheetViews>
    <sheetView topLeftCell="A37" workbookViewId="0">
      <selection activeCell="L33" sqref="L33"/>
    </sheetView>
  </sheetViews>
  <sheetFormatPr defaultRowHeight="14.25"/>
  <cols>
    <col min="4" max="4" width="9" customWidth="1"/>
  </cols>
  <sheetData>
    <row r="2" spans="1:20">
      <c r="A2" s="24"/>
      <c r="P2" t="s">
        <v>154</v>
      </c>
      <c r="Q2">
        <v>43028</v>
      </c>
      <c r="R2" t="s">
        <v>155</v>
      </c>
      <c r="S2">
        <v>1833</v>
      </c>
      <c r="T2">
        <v>27</v>
      </c>
    </row>
    <row r="3" spans="1:20">
      <c r="A3" s="24"/>
      <c r="P3" t="s">
        <v>156</v>
      </c>
      <c r="Q3">
        <v>43028</v>
      </c>
      <c r="R3" t="s">
        <v>157</v>
      </c>
      <c r="S3">
        <v>-493</v>
      </c>
      <c r="T3">
        <v>8</v>
      </c>
    </row>
    <row r="4" spans="1:20">
      <c r="A4" s="24"/>
      <c r="P4" t="s">
        <v>156</v>
      </c>
      <c r="Q4">
        <v>43028</v>
      </c>
      <c r="R4" t="s">
        <v>158</v>
      </c>
      <c r="S4">
        <v>-3442</v>
      </c>
      <c r="T4">
        <v>52</v>
      </c>
    </row>
    <row r="5" spans="1:20">
      <c r="A5" s="24"/>
      <c r="P5" t="s">
        <v>159</v>
      </c>
      <c r="Q5">
        <v>43028</v>
      </c>
      <c r="R5" t="s">
        <v>160</v>
      </c>
      <c r="S5">
        <v>-465</v>
      </c>
      <c r="T5">
        <v>7</v>
      </c>
    </row>
    <row r="6" spans="1:20">
      <c r="A6" s="24"/>
      <c r="D6" s="9"/>
      <c r="P6" t="s">
        <v>161</v>
      </c>
      <c r="Q6">
        <v>43028</v>
      </c>
      <c r="R6" t="s">
        <v>162</v>
      </c>
      <c r="S6">
        <v>1599</v>
      </c>
      <c r="T6">
        <v>23</v>
      </c>
    </row>
    <row r="7" spans="1:20">
      <c r="A7" s="24"/>
      <c r="P7" t="s">
        <v>161</v>
      </c>
      <c r="Q7">
        <v>43028</v>
      </c>
      <c r="R7" t="s">
        <v>157</v>
      </c>
      <c r="S7">
        <v>-197</v>
      </c>
      <c r="T7">
        <v>3</v>
      </c>
    </row>
    <row r="8" spans="1:20">
      <c r="A8" s="24"/>
      <c r="P8" t="s">
        <v>163</v>
      </c>
      <c r="Q8">
        <v>43028</v>
      </c>
      <c r="R8" t="s">
        <v>162</v>
      </c>
      <c r="S8">
        <v>-5</v>
      </c>
      <c r="T8">
        <v>1</v>
      </c>
    </row>
    <row r="9" spans="1:20">
      <c r="A9" s="24"/>
      <c r="P9" t="s">
        <v>164</v>
      </c>
      <c r="Q9">
        <v>43028</v>
      </c>
      <c r="R9" t="s">
        <v>162</v>
      </c>
      <c r="S9">
        <v>35</v>
      </c>
      <c r="T9">
        <v>0</v>
      </c>
    </row>
    <row r="10" spans="1:20">
      <c r="A10" s="24"/>
      <c r="P10" t="s">
        <v>165</v>
      </c>
      <c r="Q10">
        <v>43028</v>
      </c>
      <c r="R10" t="s">
        <v>155</v>
      </c>
      <c r="S10">
        <v>-377</v>
      </c>
      <c r="T10">
        <v>6</v>
      </c>
    </row>
    <row r="11" spans="1:20">
      <c r="A11" s="24"/>
      <c r="P11" t="s">
        <v>166</v>
      </c>
      <c r="Q11">
        <v>43028</v>
      </c>
      <c r="R11" t="s">
        <v>167</v>
      </c>
      <c r="S11">
        <v>-212</v>
      </c>
      <c r="T11">
        <v>4</v>
      </c>
    </row>
    <row r="12" spans="1:20">
      <c r="A12" s="24"/>
      <c r="P12" t="s">
        <v>168</v>
      </c>
      <c r="Q12">
        <v>43028</v>
      </c>
      <c r="R12" t="s">
        <v>167</v>
      </c>
      <c r="S12">
        <v>-486</v>
      </c>
      <c r="T12">
        <v>8</v>
      </c>
    </row>
    <row r="13" spans="1:20">
      <c r="A13" s="24"/>
      <c r="I13">
        <v>65556</v>
      </c>
      <c r="P13" t="s">
        <v>169</v>
      </c>
      <c r="Q13">
        <v>43028</v>
      </c>
      <c r="R13" t="s">
        <v>158</v>
      </c>
      <c r="S13">
        <v>0</v>
      </c>
      <c r="T13">
        <v>0</v>
      </c>
    </row>
    <row r="14" spans="1:20">
      <c r="A14" s="24"/>
      <c r="I14">
        <v>31951</v>
      </c>
      <c r="P14" t="s">
        <v>169</v>
      </c>
      <c r="Q14">
        <v>43028</v>
      </c>
      <c r="R14" t="s">
        <v>167</v>
      </c>
      <c r="S14">
        <v>-510</v>
      </c>
      <c r="T14">
        <v>8</v>
      </c>
    </row>
    <row r="15" spans="1:20">
      <c r="A15" s="24"/>
      <c r="I15">
        <f>I13+I14</f>
        <v>97507</v>
      </c>
      <c r="P15" t="s">
        <v>170</v>
      </c>
      <c r="Q15">
        <v>43028</v>
      </c>
      <c r="R15" t="s">
        <v>158</v>
      </c>
      <c r="S15">
        <v>3595</v>
      </c>
      <c r="T15">
        <v>53</v>
      </c>
    </row>
    <row r="16" spans="1:20">
      <c r="P16" t="s">
        <v>170</v>
      </c>
      <c r="Q16">
        <v>43028</v>
      </c>
      <c r="R16" t="s">
        <v>171</v>
      </c>
      <c r="S16">
        <v>1479</v>
      </c>
      <c r="T16">
        <v>22</v>
      </c>
    </row>
    <row r="17" spans="10:20">
      <c r="P17" t="s">
        <v>172</v>
      </c>
      <c r="Q17">
        <v>42770</v>
      </c>
      <c r="R17" t="s">
        <v>173</v>
      </c>
      <c r="S17">
        <v>447</v>
      </c>
      <c r="T17">
        <v>6</v>
      </c>
    </row>
    <row r="18" spans="10:20">
      <c r="P18" t="s">
        <v>174</v>
      </c>
      <c r="Q18">
        <v>42770</v>
      </c>
      <c r="R18" t="s">
        <v>175</v>
      </c>
      <c r="S18">
        <v>-327</v>
      </c>
      <c r="T18">
        <v>5</v>
      </c>
    </row>
    <row r="19" spans="10:20">
      <c r="P19" t="s">
        <v>176</v>
      </c>
      <c r="Q19" t="s">
        <v>177</v>
      </c>
      <c r="R19" t="s">
        <v>178</v>
      </c>
      <c r="S19">
        <v>-10297</v>
      </c>
      <c r="T19">
        <v>155</v>
      </c>
    </row>
    <row r="20" spans="10:20">
      <c r="P20" t="s">
        <v>179</v>
      </c>
      <c r="Q20" t="s">
        <v>177</v>
      </c>
      <c r="R20" t="s">
        <v>180</v>
      </c>
      <c r="S20">
        <v>289</v>
      </c>
      <c r="T20">
        <v>4</v>
      </c>
    </row>
    <row r="21" spans="10:20">
      <c r="P21" t="s">
        <v>181</v>
      </c>
      <c r="Q21" t="s">
        <v>177</v>
      </c>
      <c r="R21" t="s">
        <v>182</v>
      </c>
      <c r="S21">
        <v>3969</v>
      </c>
      <c r="T21">
        <v>59</v>
      </c>
    </row>
    <row r="22" spans="10:20">
      <c r="P22" t="s">
        <v>181</v>
      </c>
      <c r="Q22" t="s">
        <v>177</v>
      </c>
      <c r="R22" t="s">
        <v>183</v>
      </c>
      <c r="S22">
        <v>-163</v>
      </c>
      <c r="T22">
        <v>3</v>
      </c>
    </row>
    <row r="23" spans="10:20">
      <c r="P23" t="s">
        <v>184</v>
      </c>
      <c r="Q23" t="s">
        <v>177</v>
      </c>
      <c r="R23" t="s">
        <v>185</v>
      </c>
      <c r="S23">
        <v>-10417</v>
      </c>
      <c r="T23">
        <v>157</v>
      </c>
    </row>
    <row r="24" spans="10:20">
      <c r="P24" t="s">
        <v>186</v>
      </c>
      <c r="Q24" t="s">
        <v>177</v>
      </c>
      <c r="R24" t="s">
        <v>187</v>
      </c>
      <c r="S24">
        <v>-35</v>
      </c>
      <c r="T24">
        <v>1</v>
      </c>
    </row>
    <row r="25" spans="10:20">
      <c r="P25" t="s">
        <v>188</v>
      </c>
      <c r="Q25" t="s">
        <v>177</v>
      </c>
      <c r="R25" t="s">
        <v>189</v>
      </c>
      <c r="S25">
        <v>575</v>
      </c>
      <c r="T25">
        <v>8</v>
      </c>
    </row>
    <row r="26" spans="10:20">
      <c r="P26" t="s">
        <v>188</v>
      </c>
      <c r="Q26" t="s">
        <v>177</v>
      </c>
      <c r="R26" t="s">
        <v>190</v>
      </c>
      <c r="S26">
        <v>-5342</v>
      </c>
      <c r="T26">
        <v>81</v>
      </c>
    </row>
    <row r="27" spans="10:20">
      <c r="P27" t="s">
        <v>191</v>
      </c>
      <c r="Q27" t="s">
        <v>177</v>
      </c>
      <c r="R27" t="s">
        <v>192</v>
      </c>
      <c r="S27">
        <v>-1760</v>
      </c>
      <c r="T27">
        <v>27</v>
      </c>
    </row>
    <row r="28" spans="10:20">
      <c r="P28" t="s">
        <v>193</v>
      </c>
      <c r="Q28" t="s">
        <v>177</v>
      </c>
      <c r="R28" t="s">
        <v>194</v>
      </c>
      <c r="S28">
        <v>1887</v>
      </c>
      <c r="T28">
        <v>28</v>
      </c>
    </row>
    <row r="29" spans="10:20">
      <c r="P29" t="s">
        <v>195</v>
      </c>
      <c r="Q29" t="s">
        <v>177</v>
      </c>
      <c r="R29" t="s">
        <v>196</v>
      </c>
      <c r="S29">
        <v>6346</v>
      </c>
      <c r="T29">
        <v>95</v>
      </c>
    </row>
    <row r="30" spans="10:20">
      <c r="J30" s="9" t="s">
        <v>288</v>
      </c>
      <c r="K30">
        <v>1</v>
      </c>
      <c r="L30" s="1" t="s">
        <v>304</v>
      </c>
      <c r="M30">
        <f>VLOOKUP(L30,$J$30:$K$77,2,0)</f>
        <v>17</v>
      </c>
      <c r="P30" t="s">
        <v>197</v>
      </c>
      <c r="Q30" t="s">
        <v>177</v>
      </c>
      <c r="R30" t="s">
        <v>198</v>
      </c>
      <c r="S30">
        <v>-7216</v>
      </c>
      <c r="T30">
        <v>109</v>
      </c>
    </row>
    <row r="31" spans="10:20">
      <c r="J31" s="1" t="s">
        <v>289</v>
      </c>
      <c r="K31" s="9">
        <v>2</v>
      </c>
      <c r="L31" s="9" t="s">
        <v>288</v>
      </c>
      <c r="M31" s="9">
        <f t="shared" ref="M31:M81" si="0">VLOOKUP(L31,$J$30:$K$77,2,0)</f>
        <v>1</v>
      </c>
      <c r="P31" t="s">
        <v>199</v>
      </c>
      <c r="Q31" t="s">
        <v>177</v>
      </c>
      <c r="R31" t="s">
        <v>200</v>
      </c>
      <c r="S31">
        <v>-3953</v>
      </c>
      <c r="T31">
        <v>60</v>
      </c>
    </row>
    <row r="32" spans="10:20">
      <c r="J32" s="1" t="s">
        <v>290</v>
      </c>
      <c r="K32" s="9">
        <v>3</v>
      </c>
      <c r="L32" s="1" t="s">
        <v>332</v>
      </c>
      <c r="M32" s="9">
        <f t="shared" si="0"/>
        <v>45</v>
      </c>
      <c r="P32" t="s">
        <v>201</v>
      </c>
      <c r="Q32" t="s">
        <v>202</v>
      </c>
      <c r="R32" t="s">
        <v>203</v>
      </c>
      <c r="S32">
        <v>0</v>
      </c>
      <c r="T32">
        <v>0</v>
      </c>
    </row>
    <row r="33" spans="10:20">
      <c r="J33" s="1" t="s">
        <v>291</v>
      </c>
      <c r="K33" s="9">
        <v>4</v>
      </c>
      <c r="L33" s="1" t="s">
        <v>336</v>
      </c>
      <c r="M33" s="9" t="e">
        <f t="shared" si="0"/>
        <v>#N/A</v>
      </c>
      <c r="P33" t="s">
        <v>204</v>
      </c>
      <c r="Q33" t="s">
        <v>202</v>
      </c>
      <c r="R33" t="s">
        <v>205</v>
      </c>
      <c r="S33">
        <v>5060</v>
      </c>
      <c r="T33">
        <v>116</v>
      </c>
    </row>
    <row r="34" spans="10:20">
      <c r="J34" s="1" t="s">
        <v>292</v>
      </c>
      <c r="K34" s="9">
        <v>5</v>
      </c>
      <c r="L34" s="1" t="s">
        <v>302</v>
      </c>
      <c r="M34" s="9">
        <f t="shared" si="0"/>
        <v>15</v>
      </c>
      <c r="P34" t="s">
        <v>206</v>
      </c>
      <c r="Q34" t="s">
        <v>202</v>
      </c>
      <c r="R34" t="s">
        <v>203</v>
      </c>
      <c r="S34">
        <v>-2152</v>
      </c>
      <c r="T34">
        <v>50</v>
      </c>
    </row>
    <row r="35" spans="10:20">
      <c r="J35" s="1" t="s">
        <v>293</v>
      </c>
      <c r="K35" s="9">
        <v>6</v>
      </c>
      <c r="L35" s="1" t="s">
        <v>301</v>
      </c>
      <c r="M35" s="9">
        <f t="shared" si="0"/>
        <v>14</v>
      </c>
      <c r="P35" t="s">
        <v>207</v>
      </c>
      <c r="Q35" t="s">
        <v>202</v>
      </c>
      <c r="R35" t="s">
        <v>180</v>
      </c>
      <c r="S35">
        <v>776</v>
      </c>
      <c r="T35">
        <v>17</v>
      </c>
    </row>
    <row r="36" spans="10:20">
      <c r="J36" s="1" t="s">
        <v>294</v>
      </c>
      <c r="K36" s="9">
        <v>7</v>
      </c>
      <c r="L36" s="1" t="s">
        <v>328</v>
      </c>
      <c r="M36" s="9">
        <f t="shared" si="0"/>
        <v>41</v>
      </c>
      <c r="P36" t="s">
        <v>208</v>
      </c>
      <c r="Q36" t="s">
        <v>202</v>
      </c>
      <c r="R36" t="s">
        <v>180</v>
      </c>
      <c r="S36">
        <v>-4805</v>
      </c>
      <c r="T36">
        <v>111</v>
      </c>
    </row>
    <row r="37" spans="10:20">
      <c r="J37" s="1" t="s">
        <v>295</v>
      </c>
      <c r="K37" s="9">
        <v>8</v>
      </c>
      <c r="L37" s="1" t="s">
        <v>303</v>
      </c>
      <c r="M37" s="9">
        <f t="shared" si="0"/>
        <v>16</v>
      </c>
      <c r="P37" t="s">
        <v>286</v>
      </c>
      <c r="Q37" t="s">
        <v>202</v>
      </c>
      <c r="R37" t="s">
        <v>287</v>
      </c>
      <c r="S37">
        <v>6186</v>
      </c>
      <c r="T37">
        <v>142</v>
      </c>
    </row>
    <row r="38" spans="10:20">
      <c r="J38" s="1" t="s">
        <v>296</v>
      </c>
      <c r="K38" s="9">
        <v>9</v>
      </c>
      <c r="L38" s="1" t="s">
        <v>329</v>
      </c>
      <c r="M38" s="9">
        <f t="shared" si="0"/>
        <v>42</v>
      </c>
      <c r="P38" t="s">
        <v>209</v>
      </c>
      <c r="Q38" t="s">
        <v>202</v>
      </c>
      <c r="R38" t="s">
        <v>210</v>
      </c>
      <c r="S38">
        <v>-130</v>
      </c>
      <c r="T38">
        <v>3</v>
      </c>
    </row>
    <row r="39" spans="10:20">
      <c r="J39" s="1" t="s">
        <v>297</v>
      </c>
      <c r="K39" s="9">
        <v>10</v>
      </c>
      <c r="L39" s="1" t="s">
        <v>337</v>
      </c>
      <c r="M39" s="9" t="e">
        <f t="shared" si="0"/>
        <v>#N/A</v>
      </c>
      <c r="P39" t="s">
        <v>211</v>
      </c>
      <c r="Q39" t="s">
        <v>202</v>
      </c>
      <c r="R39" t="s">
        <v>187</v>
      </c>
      <c r="S39">
        <v>1271</v>
      </c>
      <c r="T39">
        <v>29</v>
      </c>
    </row>
    <row r="40" spans="10:20">
      <c r="J40" s="1" t="s">
        <v>298</v>
      </c>
      <c r="K40" s="9">
        <v>11</v>
      </c>
      <c r="L40" s="1" t="s">
        <v>323</v>
      </c>
      <c r="M40" s="9">
        <f t="shared" si="0"/>
        <v>36</v>
      </c>
      <c r="P40" t="s">
        <v>212</v>
      </c>
      <c r="Q40" t="s">
        <v>202</v>
      </c>
      <c r="R40" t="s">
        <v>213</v>
      </c>
      <c r="S40">
        <v>3908</v>
      </c>
      <c r="T40">
        <v>89</v>
      </c>
    </row>
    <row r="41" spans="10:20">
      <c r="J41" s="1" t="s">
        <v>299</v>
      </c>
      <c r="K41" s="9">
        <v>12</v>
      </c>
      <c r="L41" s="1" t="s">
        <v>305</v>
      </c>
      <c r="M41" s="9">
        <f t="shared" si="0"/>
        <v>18</v>
      </c>
      <c r="P41" t="s">
        <v>214</v>
      </c>
      <c r="Q41" t="s">
        <v>202</v>
      </c>
      <c r="R41" t="s">
        <v>215</v>
      </c>
      <c r="S41">
        <v>18716</v>
      </c>
      <c r="T41">
        <v>430</v>
      </c>
    </row>
    <row r="42" spans="10:20">
      <c r="J42" s="1" t="s">
        <v>300</v>
      </c>
      <c r="K42" s="9">
        <v>13</v>
      </c>
      <c r="L42" s="1" t="s">
        <v>325</v>
      </c>
      <c r="M42" s="9">
        <f t="shared" si="0"/>
        <v>38</v>
      </c>
      <c r="P42" t="s">
        <v>214</v>
      </c>
      <c r="Q42" t="s">
        <v>202</v>
      </c>
      <c r="R42" t="s">
        <v>216</v>
      </c>
      <c r="S42">
        <v>-4075</v>
      </c>
      <c r="T42">
        <v>94</v>
      </c>
    </row>
    <row r="43" spans="10:20">
      <c r="J43" s="1" t="s">
        <v>301</v>
      </c>
      <c r="K43" s="9">
        <v>14</v>
      </c>
      <c r="L43" s="1" t="s">
        <v>338</v>
      </c>
      <c r="M43" s="9" t="e">
        <f t="shared" si="0"/>
        <v>#N/A</v>
      </c>
      <c r="P43" t="s">
        <v>217</v>
      </c>
      <c r="Q43">
        <v>42865</v>
      </c>
      <c r="R43" t="s">
        <v>218</v>
      </c>
      <c r="S43">
        <v>718</v>
      </c>
      <c r="T43">
        <v>10</v>
      </c>
    </row>
    <row r="44" spans="10:20">
      <c r="J44" s="1" t="s">
        <v>302</v>
      </c>
      <c r="K44" s="9">
        <v>15</v>
      </c>
      <c r="L44" s="1" t="s">
        <v>333</v>
      </c>
      <c r="M44" s="9">
        <f t="shared" si="0"/>
        <v>46</v>
      </c>
      <c r="P44" t="s">
        <v>219</v>
      </c>
      <c r="Q44">
        <v>42865</v>
      </c>
      <c r="R44" t="s">
        <v>220</v>
      </c>
      <c r="S44">
        <v>-55</v>
      </c>
      <c r="T44">
        <v>1</v>
      </c>
    </row>
    <row r="45" spans="10:20">
      <c r="J45" s="1" t="s">
        <v>303</v>
      </c>
      <c r="K45" s="9">
        <v>16</v>
      </c>
      <c r="L45" s="1" t="s">
        <v>324</v>
      </c>
      <c r="M45" s="9">
        <f t="shared" si="0"/>
        <v>37</v>
      </c>
      <c r="P45" t="s">
        <v>219</v>
      </c>
      <c r="Q45">
        <v>42865</v>
      </c>
      <c r="R45" t="s">
        <v>173</v>
      </c>
      <c r="S45">
        <v>-149</v>
      </c>
      <c r="T45">
        <v>3</v>
      </c>
    </row>
    <row r="46" spans="10:20">
      <c r="J46" s="1" t="s">
        <v>304</v>
      </c>
      <c r="K46" s="9">
        <v>17</v>
      </c>
      <c r="L46" s="1" t="s">
        <v>306</v>
      </c>
      <c r="M46" s="9">
        <f t="shared" si="0"/>
        <v>19</v>
      </c>
      <c r="P46" t="s">
        <v>221</v>
      </c>
      <c r="Q46">
        <v>42865</v>
      </c>
      <c r="R46" t="s">
        <v>222</v>
      </c>
      <c r="S46">
        <v>-212</v>
      </c>
      <c r="T46">
        <v>4</v>
      </c>
    </row>
    <row r="47" spans="10:20">
      <c r="J47" s="1" t="s">
        <v>305</v>
      </c>
      <c r="K47" s="9">
        <v>18</v>
      </c>
      <c r="L47" s="1" t="s">
        <v>289</v>
      </c>
      <c r="M47" s="9">
        <f t="shared" si="0"/>
        <v>2</v>
      </c>
      <c r="P47" t="s">
        <v>223</v>
      </c>
      <c r="Q47">
        <v>42865</v>
      </c>
      <c r="R47" t="s">
        <v>224</v>
      </c>
      <c r="S47">
        <v>-62</v>
      </c>
      <c r="T47">
        <v>1</v>
      </c>
    </row>
    <row r="48" spans="10:20">
      <c r="J48" s="1" t="s">
        <v>306</v>
      </c>
      <c r="K48" s="9">
        <v>19</v>
      </c>
      <c r="L48" s="1" t="s">
        <v>312</v>
      </c>
      <c r="M48" s="9">
        <f t="shared" si="0"/>
        <v>25</v>
      </c>
      <c r="P48" t="s">
        <v>223</v>
      </c>
      <c r="Q48">
        <v>42865</v>
      </c>
      <c r="R48" t="s">
        <v>225</v>
      </c>
      <c r="S48">
        <v>-325</v>
      </c>
      <c r="T48">
        <v>5</v>
      </c>
    </row>
    <row r="49" spans="10:20">
      <c r="J49" s="1" t="s">
        <v>307</v>
      </c>
      <c r="K49" s="9">
        <v>20</v>
      </c>
      <c r="L49" s="1" t="s">
        <v>339</v>
      </c>
      <c r="M49" s="9">
        <f t="shared" si="0"/>
        <v>26</v>
      </c>
      <c r="P49" t="s">
        <v>226</v>
      </c>
      <c r="Q49" t="s">
        <v>227</v>
      </c>
      <c r="R49" t="s">
        <v>228</v>
      </c>
      <c r="S49">
        <v>90205</v>
      </c>
      <c r="T49">
        <v>2074</v>
      </c>
    </row>
    <row r="50" spans="10:20">
      <c r="J50" s="1" t="s">
        <v>308</v>
      </c>
      <c r="K50" s="9">
        <v>21</v>
      </c>
      <c r="L50" s="1" t="s">
        <v>340</v>
      </c>
      <c r="M50" s="9">
        <f t="shared" si="0"/>
        <v>31</v>
      </c>
      <c r="P50" t="s">
        <v>229</v>
      </c>
      <c r="Q50" t="s">
        <v>227</v>
      </c>
      <c r="R50" t="s">
        <v>228</v>
      </c>
      <c r="S50">
        <v>-12356</v>
      </c>
      <c r="T50">
        <v>285</v>
      </c>
    </row>
    <row r="51" spans="10:20">
      <c r="J51" s="1" t="s">
        <v>309</v>
      </c>
      <c r="K51" s="9">
        <v>22</v>
      </c>
      <c r="L51" s="1" t="s">
        <v>320</v>
      </c>
      <c r="M51" s="9">
        <f t="shared" si="0"/>
        <v>33</v>
      </c>
      <c r="P51" t="s">
        <v>230</v>
      </c>
      <c r="Q51" t="s">
        <v>227</v>
      </c>
      <c r="R51" t="s">
        <v>231</v>
      </c>
      <c r="S51">
        <v>-7943</v>
      </c>
      <c r="T51">
        <v>183</v>
      </c>
    </row>
    <row r="52" spans="10:20">
      <c r="J52" s="1" t="s">
        <v>310</v>
      </c>
      <c r="K52" s="9">
        <v>23</v>
      </c>
      <c r="L52" s="1" t="s">
        <v>297</v>
      </c>
      <c r="M52" s="9">
        <f t="shared" si="0"/>
        <v>10</v>
      </c>
      <c r="P52" t="s">
        <v>232</v>
      </c>
      <c r="Q52" t="s">
        <v>227</v>
      </c>
      <c r="R52" t="s">
        <v>233</v>
      </c>
      <c r="S52">
        <v>20246</v>
      </c>
      <c r="T52">
        <v>465</v>
      </c>
    </row>
    <row r="53" spans="10:20">
      <c r="J53" s="1" t="s">
        <v>311</v>
      </c>
      <c r="K53" s="9">
        <v>24</v>
      </c>
      <c r="L53" s="1" t="s">
        <v>295</v>
      </c>
      <c r="M53" s="9">
        <f t="shared" si="0"/>
        <v>8</v>
      </c>
      <c r="P53" t="s">
        <v>234</v>
      </c>
      <c r="Q53" t="s">
        <v>227</v>
      </c>
      <c r="R53" t="s">
        <v>231</v>
      </c>
      <c r="S53">
        <v>23501</v>
      </c>
      <c r="T53">
        <v>540</v>
      </c>
    </row>
    <row r="54" spans="10:20">
      <c r="J54" s="1" t="s">
        <v>312</v>
      </c>
      <c r="K54" s="9">
        <v>25</v>
      </c>
      <c r="L54" s="1" t="s">
        <v>311</v>
      </c>
      <c r="M54" s="9">
        <f t="shared" si="0"/>
        <v>24</v>
      </c>
      <c r="P54" t="s">
        <v>235</v>
      </c>
      <c r="Q54" t="s">
        <v>227</v>
      </c>
      <c r="R54" t="s">
        <v>236</v>
      </c>
      <c r="S54">
        <v>8168</v>
      </c>
      <c r="T54">
        <v>187</v>
      </c>
    </row>
    <row r="55" spans="10:20">
      <c r="J55" s="1" t="s">
        <v>313</v>
      </c>
      <c r="K55" s="9">
        <v>26</v>
      </c>
      <c r="L55" s="1" t="s">
        <v>327</v>
      </c>
      <c r="M55" s="9">
        <f t="shared" si="0"/>
        <v>40</v>
      </c>
      <c r="P55" t="s">
        <v>237</v>
      </c>
      <c r="Q55" t="s">
        <v>238</v>
      </c>
      <c r="R55" t="s">
        <v>239</v>
      </c>
      <c r="S55">
        <v>-9679</v>
      </c>
      <c r="T55">
        <v>194</v>
      </c>
    </row>
    <row r="56" spans="10:20">
      <c r="J56" s="1" t="s">
        <v>314</v>
      </c>
      <c r="K56" s="9">
        <v>27</v>
      </c>
      <c r="L56" s="1" t="s">
        <v>315</v>
      </c>
      <c r="M56" s="9">
        <f t="shared" si="0"/>
        <v>28</v>
      </c>
      <c r="P56" t="s">
        <v>240</v>
      </c>
      <c r="Q56" t="s">
        <v>238</v>
      </c>
      <c r="R56" t="s">
        <v>241</v>
      </c>
      <c r="S56">
        <v>-27705</v>
      </c>
      <c r="T56">
        <v>555</v>
      </c>
    </row>
    <row r="57" spans="10:20">
      <c r="J57" s="1" t="s">
        <v>315</v>
      </c>
      <c r="K57" s="9">
        <v>28</v>
      </c>
      <c r="L57" s="1" t="s">
        <v>294</v>
      </c>
      <c r="M57" s="9">
        <f t="shared" si="0"/>
        <v>7</v>
      </c>
      <c r="P57" t="s">
        <v>242</v>
      </c>
      <c r="Q57" t="s">
        <v>238</v>
      </c>
      <c r="R57" t="s">
        <v>243</v>
      </c>
      <c r="S57">
        <v>23570</v>
      </c>
      <c r="T57">
        <v>294</v>
      </c>
    </row>
    <row r="58" spans="10:20">
      <c r="J58" s="1" t="s">
        <v>316</v>
      </c>
      <c r="K58" s="9">
        <v>29</v>
      </c>
      <c r="L58" s="1" t="s">
        <v>321</v>
      </c>
      <c r="M58" s="9">
        <f t="shared" si="0"/>
        <v>34</v>
      </c>
      <c r="P58" t="s">
        <v>244</v>
      </c>
      <c r="Q58">
        <v>43028</v>
      </c>
      <c r="R58" t="s">
        <v>245</v>
      </c>
      <c r="S58">
        <v>565</v>
      </c>
      <c r="T58">
        <v>8</v>
      </c>
    </row>
    <row r="59" spans="10:20">
      <c r="J59" s="1" t="s">
        <v>317</v>
      </c>
      <c r="K59" s="9">
        <v>30</v>
      </c>
      <c r="L59" s="1" t="s">
        <v>314</v>
      </c>
      <c r="M59" s="9">
        <f t="shared" si="0"/>
        <v>27</v>
      </c>
      <c r="P59" t="s">
        <v>246</v>
      </c>
      <c r="Q59">
        <v>43028</v>
      </c>
      <c r="R59" t="s">
        <v>247</v>
      </c>
      <c r="S59">
        <v>-1093</v>
      </c>
      <c r="T59">
        <v>17</v>
      </c>
    </row>
    <row r="60" spans="10:20">
      <c r="J60" s="1" t="s">
        <v>318</v>
      </c>
      <c r="K60" s="9">
        <v>31</v>
      </c>
      <c r="L60" s="1" t="s">
        <v>309</v>
      </c>
      <c r="M60" s="9">
        <f t="shared" si="0"/>
        <v>22</v>
      </c>
      <c r="P60" t="s">
        <v>248</v>
      </c>
      <c r="Q60">
        <v>43028</v>
      </c>
      <c r="R60" t="s">
        <v>245</v>
      </c>
      <c r="S60">
        <v>1027</v>
      </c>
      <c r="T60">
        <v>15</v>
      </c>
    </row>
    <row r="61" spans="10:20">
      <c r="J61" s="1" t="s">
        <v>319</v>
      </c>
      <c r="K61" s="9">
        <v>32</v>
      </c>
      <c r="L61" s="1" t="s">
        <v>292</v>
      </c>
      <c r="M61" s="9">
        <f t="shared" si="0"/>
        <v>5</v>
      </c>
      <c r="P61" t="s">
        <v>249</v>
      </c>
      <c r="Q61">
        <v>43028</v>
      </c>
      <c r="R61" t="s">
        <v>245</v>
      </c>
      <c r="S61">
        <v>2541</v>
      </c>
      <c r="T61">
        <v>38</v>
      </c>
    </row>
    <row r="62" spans="10:20">
      <c r="J62" s="1" t="s">
        <v>320</v>
      </c>
      <c r="K62" s="9">
        <v>33</v>
      </c>
      <c r="L62" s="1" t="s">
        <v>317</v>
      </c>
      <c r="M62" s="9">
        <f t="shared" si="0"/>
        <v>30</v>
      </c>
      <c r="P62" t="s">
        <v>250</v>
      </c>
      <c r="Q62">
        <v>43028</v>
      </c>
      <c r="R62" t="s">
        <v>251</v>
      </c>
      <c r="S62">
        <v>578</v>
      </c>
      <c r="T62">
        <v>8</v>
      </c>
    </row>
    <row r="63" spans="10:20">
      <c r="J63" s="1" t="s">
        <v>321</v>
      </c>
      <c r="K63" s="9">
        <v>34</v>
      </c>
      <c r="L63" s="1" t="s">
        <v>330</v>
      </c>
      <c r="M63" s="9">
        <f t="shared" si="0"/>
        <v>43</v>
      </c>
      <c r="P63" t="s">
        <v>252</v>
      </c>
      <c r="Q63">
        <v>43028</v>
      </c>
      <c r="R63" t="s">
        <v>245</v>
      </c>
      <c r="S63">
        <v>183</v>
      </c>
      <c r="T63">
        <v>2</v>
      </c>
    </row>
    <row r="64" spans="10:20">
      <c r="J64" s="1" t="s">
        <v>322</v>
      </c>
      <c r="K64" s="9">
        <v>35</v>
      </c>
      <c r="L64" s="1" t="s">
        <v>341</v>
      </c>
      <c r="M64" s="9" t="e">
        <f t="shared" si="0"/>
        <v>#N/A</v>
      </c>
      <c r="P64" t="s">
        <v>252</v>
      </c>
      <c r="Q64">
        <v>43028</v>
      </c>
      <c r="R64" t="s">
        <v>251</v>
      </c>
      <c r="S64">
        <v>-110</v>
      </c>
      <c r="T64">
        <v>2</v>
      </c>
    </row>
    <row r="65" spans="10:20">
      <c r="J65" s="1" t="s">
        <v>323</v>
      </c>
      <c r="K65" s="9">
        <v>36</v>
      </c>
      <c r="L65" s="1" t="s">
        <v>299</v>
      </c>
      <c r="M65" s="9">
        <f t="shared" si="0"/>
        <v>12</v>
      </c>
      <c r="P65" t="s">
        <v>253</v>
      </c>
      <c r="Q65">
        <v>43028</v>
      </c>
      <c r="R65" t="s">
        <v>245</v>
      </c>
      <c r="S65">
        <v>1881</v>
      </c>
      <c r="T65">
        <v>28</v>
      </c>
    </row>
    <row r="66" spans="10:20">
      <c r="J66" s="1" t="s">
        <v>324</v>
      </c>
      <c r="K66" s="9">
        <v>37</v>
      </c>
      <c r="L66" s="1" t="s">
        <v>291</v>
      </c>
      <c r="M66" s="9">
        <f t="shared" si="0"/>
        <v>4</v>
      </c>
      <c r="P66" t="s">
        <v>253</v>
      </c>
      <c r="Q66">
        <v>43028</v>
      </c>
      <c r="R66" t="s">
        <v>254</v>
      </c>
      <c r="S66">
        <v>510</v>
      </c>
      <c r="T66">
        <v>7</v>
      </c>
    </row>
    <row r="67" spans="10:20">
      <c r="J67" s="1" t="s">
        <v>325</v>
      </c>
      <c r="K67" s="9">
        <v>38</v>
      </c>
      <c r="L67" s="1" t="s">
        <v>307</v>
      </c>
      <c r="M67" s="9">
        <f t="shared" si="0"/>
        <v>20</v>
      </c>
      <c r="P67" t="s">
        <v>255</v>
      </c>
      <c r="Q67">
        <v>43028</v>
      </c>
      <c r="R67" t="s">
        <v>256</v>
      </c>
      <c r="S67">
        <v>-1563</v>
      </c>
      <c r="T67">
        <v>24</v>
      </c>
    </row>
    <row r="68" spans="10:20">
      <c r="J68" s="1" t="s">
        <v>326</v>
      </c>
      <c r="K68" s="9">
        <v>39</v>
      </c>
      <c r="L68" s="1" t="s">
        <v>308</v>
      </c>
      <c r="M68" s="9">
        <f t="shared" si="0"/>
        <v>21</v>
      </c>
      <c r="P68" t="s">
        <v>257</v>
      </c>
      <c r="Q68">
        <v>43028</v>
      </c>
      <c r="R68" t="s">
        <v>245</v>
      </c>
      <c r="S68">
        <v>-60</v>
      </c>
      <c r="T68">
        <v>1</v>
      </c>
    </row>
    <row r="69" spans="10:20">
      <c r="J69" s="1" t="s">
        <v>327</v>
      </c>
      <c r="K69" s="9">
        <v>40</v>
      </c>
      <c r="L69" s="1" t="s">
        <v>296</v>
      </c>
      <c r="M69" s="9">
        <f t="shared" si="0"/>
        <v>9</v>
      </c>
      <c r="P69" t="s">
        <v>258</v>
      </c>
      <c r="Q69" t="s">
        <v>177</v>
      </c>
      <c r="R69" t="s">
        <v>259</v>
      </c>
      <c r="S69">
        <v>2648</v>
      </c>
      <c r="T69">
        <v>39</v>
      </c>
    </row>
    <row r="70" spans="10:20">
      <c r="J70" s="1" t="s">
        <v>328</v>
      </c>
      <c r="K70" s="9">
        <v>41</v>
      </c>
      <c r="L70" s="1" t="s">
        <v>290</v>
      </c>
      <c r="M70" s="9">
        <f t="shared" si="0"/>
        <v>3</v>
      </c>
      <c r="P70" t="s">
        <v>260</v>
      </c>
      <c r="Q70" t="s">
        <v>177</v>
      </c>
      <c r="R70" t="s">
        <v>261</v>
      </c>
      <c r="S70">
        <v>9710</v>
      </c>
      <c r="T70">
        <v>145</v>
      </c>
    </row>
    <row r="71" spans="10:20">
      <c r="J71" s="1" t="s">
        <v>329</v>
      </c>
      <c r="K71" s="9">
        <v>42</v>
      </c>
      <c r="L71" s="1" t="s">
        <v>334</v>
      </c>
      <c r="M71" s="9">
        <f t="shared" si="0"/>
        <v>47</v>
      </c>
      <c r="P71" t="s">
        <v>262</v>
      </c>
      <c r="Q71" t="s">
        <v>177</v>
      </c>
      <c r="R71" t="s">
        <v>196</v>
      </c>
      <c r="S71">
        <v>1458</v>
      </c>
      <c r="T71">
        <v>21</v>
      </c>
    </row>
    <row r="72" spans="10:20">
      <c r="J72" s="1" t="s">
        <v>330</v>
      </c>
      <c r="K72" s="9">
        <v>43</v>
      </c>
      <c r="L72" s="1" t="s">
        <v>326</v>
      </c>
      <c r="M72" s="9">
        <f t="shared" si="0"/>
        <v>39</v>
      </c>
      <c r="P72" t="s">
        <v>263</v>
      </c>
      <c r="Q72" t="s">
        <v>177</v>
      </c>
      <c r="R72" t="s">
        <v>203</v>
      </c>
      <c r="S72">
        <v>-900</v>
      </c>
      <c r="T72">
        <v>14</v>
      </c>
    </row>
    <row r="73" spans="10:20">
      <c r="J73" s="1" t="s">
        <v>331</v>
      </c>
      <c r="K73" s="9">
        <v>44</v>
      </c>
      <c r="L73" s="1" t="s">
        <v>331</v>
      </c>
      <c r="M73" s="9">
        <f t="shared" si="0"/>
        <v>44</v>
      </c>
      <c r="P73" t="s">
        <v>264</v>
      </c>
      <c r="Q73" t="s">
        <v>177</v>
      </c>
      <c r="R73" t="s">
        <v>196</v>
      </c>
      <c r="S73">
        <v>18584</v>
      </c>
      <c r="T73">
        <v>278</v>
      </c>
    </row>
    <row r="74" spans="10:20">
      <c r="J74" s="1" t="s">
        <v>332</v>
      </c>
      <c r="K74" s="9">
        <v>45</v>
      </c>
      <c r="L74" s="1" t="s">
        <v>310</v>
      </c>
      <c r="M74" s="9">
        <f t="shared" si="0"/>
        <v>23</v>
      </c>
      <c r="P74" t="s">
        <v>265</v>
      </c>
      <c r="Q74" t="s">
        <v>177</v>
      </c>
      <c r="R74" t="s">
        <v>196</v>
      </c>
      <c r="S74">
        <v>1938</v>
      </c>
      <c r="T74">
        <v>29</v>
      </c>
    </row>
    <row r="75" spans="10:20">
      <c r="J75" s="1" t="s">
        <v>333</v>
      </c>
      <c r="K75" s="9">
        <v>46</v>
      </c>
      <c r="L75" s="1" t="s">
        <v>293</v>
      </c>
      <c r="M75" s="9">
        <f t="shared" si="0"/>
        <v>6</v>
      </c>
    </row>
    <row r="76" spans="10:20">
      <c r="J76" s="1" t="s">
        <v>334</v>
      </c>
      <c r="K76" s="9">
        <v>47</v>
      </c>
      <c r="L76" s="1" t="s">
        <v>335</v>
      </c>
      <c r="M76" s="9">
        <f t="shared" si="0"/>
        <v>48</v>
      </c>
    </row>
    <row r="77" spans="10:20">
      <c r="J77" s="1" t="s">
        <v>335</v>
      </c>
      <c r="K77" s="9">
        <v>48</v>
      </c>
      <c r="L77" s="1" t="s">
        <v>322</v>
      </c>
      <c r="M77" s="9">
        <f t="shared" si="0"/>
        <v>35</v>
      </c>
    </row>
    <row r="78" spans="10:20">
      <c r="L78" s="1" t="s">
        <v>316</v>
      </c>
      <c r="M78" s="9">
        <f t="shared" si="0"/>
        <v>29</v>
      </c>
    </row>
    <row r="79" spans="10:20">
      <c r="L79" s="1" t="s">
        <v>319</v>
      </c>
      <c r="M79" s="9">
        <f t="shared" si="0"/>
        <v>32</v>
      </c>
    </row>
    <row r="80" spans="10:20">
      <c r="L80" s="1" t="s">
        <v>298</v>
      </c>
      <c r="M80" s="9">
        <f t="shared" si="0"/>
        <v>11</v>
      </c>
    </row>
    <row r="81" spans="12:13">
      <c r="L81" s="1" t="s">
        <v>300</v>
      </c>
      <c r="M81" s="9">
        <f t="shared" si="0"/>
        <v>13</v>
      </c>
    </row>
    <row r="82" spans="12:13">
      <c r="L82" s="1" t="s">
        <v>342</v>
      </c>
      <c r="M82" s="9" t="e">
        <f>VLOOKUP(L82,$J$30:$K$77,2,0)</f>
        <v>#N/A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U21" sqref="U21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验证公式</vt:lpstr>
      <vt:lpstr>Sheet3</vt:lpstr>
      <vt:lpstr>Sheet4</vt:lpstr>
      <vt:lpstr>Sheet6</vt:lpstr>
      <vt:lpstr>Sheet2</vt:lpstr>
      <vt:lpstr>Sheet5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陆</cp:lastModifiedBy>
  <dcterms:created xsi:type="dcterms:W3CDTF">2008-09-11T17:22:52Z</dcterms:created>
  <dcterms:modified xsi:type="dcterms:W3CDTF">2017-08-30T16:57:34Z</dcterms:modified>
</cp:coreProperties>
</file>