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66e96ff7ad3bf/Bureaublad/Office/"/>
    </mc:Choice>
  </mc:AlternateContent>
  <xr:revisionPtr revIDLastSave="1467" documentId="8_{10E4C6F0-3E32-4A0B-AFAD-3D1B501AD9E0}" xr6:coauthVersionLast="41" xr6:coauthVersionMax="41" xr10:uidLastSave="{F6F92474-B8E9-432A-A57A-9C3E9C399E50}"/>
  <bookViews>
    <workbookView xWindow="-228" yWindow="-96" windowWidth="17280" windowHeight="8964" firstSheet="3" activeTab="4" xr2:uid="{1A5BD8A5-4FD3-4875-A272-E353F5599EFE}"/>
  </bookViews>
  <sheets>
    <sheet name="Opdr. 1" sheetId="1" r:id="rId1"/>
    <sheet name="Opdr. 2.1" sheetId="2" r:id="rId2"/>
    <sheet name="Opdr. 2.2" sheetId="3" r:id="rId3"/>
    <sheet name="Opdr. 3" sheetId="4" r:id="rId4"/>
    <sheet name="Opdr. 4.1" sheetId="5" r:id="rId5"/>
    <sheet name="Opdr. 4.2" sheetId="6" r:id="rId6"/>
    <sheet name="Opdr. 4.3" sheetId="7" r:id="rId7"/>
    <sheet name="Opdr. 4.4" sheetId="8" r:id="rId8"/>
    <sheet name="Opdr. 5" sheetId="9" r:id="rId9"/>
    <sheet name="Opdr. 6" sheetId="10" r:id="rId10"/>
    <sheet name="Opdr. 7" sheetId="11" r:id="rId11"/>
    <sheet name="Opdr. 8" sheetId="12" r:id="rId12"/>
  </sheets>
  <externalReferences>
    <externalReference r:id="rId13"/>
  </externalReferences>
  <definedNames>
    <definedName name="Koud">'Opdr. 3'!$K$2</definedName>
    <definedName name="Warm">'Opdr. 3'!$K$3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5" l="1"/>
  <c r="F2" i="12" l="1"/>
  <c r="F3" i="12"/>
  <c r="F4" i="12"/>
  <c r="F5" i="12"/>
  <c r="F6" i="12"/>
  <c r="F7" i="12"/>
  <c r="F8" i="12"/>
  <c r="F9" i="12"/>
  <c r="F10" i="12"/>
  <c r="F11" i="12"/>
  <c r="E22" i="12"/>
  <c r="E20" i="12"/>
  <c r="F18" i="12"/>
  <c r="E18" i="12"/>
  <c r="G17" i="11" l="1"/>
  <c r="J10" i="11"/>
  <c r="J12" i="11" s="1"/>
  <c r="E11" i="11"/>
  <c r="E12" i="11"/>
  <c r="E13" i="11"/>
  <c r="E14" i="11"/>
  <c r="E10" i="11"/>
  <c r="D11" i="11"/>
  <c r="D12" i="11"/>
  <c r="D13" i="11"/>
  <c r="D14" i="11"/>
  <c r="D10" i="11"/>
  <c r="C11" i="11"/>
  <c r="C12" i="11"/>
  <c r="C13" i="11"/>
  <c r="C14" i="11"/>
  <c r="C10" i="11"/>
  <c r="B11" i="11"/>
  <c r="B12" i="11"/>
  <c r="B13" i="11"/>
  <c r="B14" i="11"/>
  <c r="B10" i="11"/>
  <c r="G3" i="11"/>
  <c r="G4" i="11"/>
  <c r="G5" i="11"/>
  <c r="G6" i="11"/>
  <c r="G2" i="11"/>
  <c r="F3" i="11"/>
  <c r="F4" i="11"/>
  <c r="F5" i="11"/>
  <c r="F6" i="11"/>
  <c r="F2" i="11"/>
  <c r="F35" i="10"/>
  <c r="E35" i="10"/>
  <c r="D35" i="10"/>
  <c r="C35" i="10"/>
  <c r="G14" i="10"/>
  <c r="G13" i="10"/>
  <c r="G4" i="10"/>
  <c r="G5" i="10"/>
  <c r="G6" i="10"/>
  <c r="G7" i="10"/>
  <c r="G8" i="10"/>
  <c r="G9" i="10"/>
  <c r="G10" i="10"/>
  <c r="G11" i="10"/>
  <c r="G3" i="10"/>
  <c r="F4" i="10"/>
  <c r="F5" i="10"/>
  <c r="F6" i="10"/>
  <c r="F7" i="10"/>
  <c r="F8" i="10"/>
  <c r="F9" i="10"/>
  <c r="F10" i="10"/>
  <c r="F11" i="10"/>
  <c r="F3" i="10"/>
  <c r="F24" i="9"/>
  <c r="G23" i="9"/>
  <c r="F23" i="9"/>
  <c r="G22" i="9"/>
  <c r="F22" i="9"/>
  <c r="G21" i="9"/>
  <c r="F21" i="9"/>
  <c r="F20" i="9"/>
  <c r="G20" i="9"/>
  <c r="G19" i="9"/>
  <c r="F19" i="9"/>
  <c r="G18" i="9"/>
  <c r="F18" i="9"/>
  <c r="F16" i="7"/>
  <c r="F17" i="7"/>
  <c r="F18" i="7"/>
  <c r="F19" i="7"/>
  <c r="F15" i="7"/>
  <c r="F3" i="9"/>
  <c r="F4" i="9"/>
  <c r="F5" i="9"/>
  <c r="F6" i="9"/>
  <c r="F2" i="9"/>
  <c r="B19" i="9"/>
  <c r="B17" i="9"/>
  <c r="C10" i="9"/>
  <c r="C11" i="9"/>
  <c r="C12" i="9"/>
  <c r="C13" i="9"/>
  <c r="C14" i="9"/>
  <c r="C15" i="9"/>
  <c r="C9" i="9"/>
  <c r="E3" i="9"/>
  <c r="E5" i="9"/>
  <c r="E6" i="9"/>
  <c r="E2" i="9"/>
  <c r="D3" i="9"/>
  <c r="D4" i="9"/>
  <c r="E4" i="9" s="1"/>
  <c r="D5" i="9"/>
  <c r="D6" i="9"/>
  <c r="D2" i="9"/>
  <c r="D9" i="7" l="1"/>
  <c r="C9" i="7"/>
  <c r="D11" i="7"/>
  <c r="C11" i="7"/>
  <c r="B11" i="7"/>
  <c r="B9" i="7"/>
  <c r="D3" i="7" l="1"/>
  <c r="D4" i="7"/>
  <c r="D5" i="7"/>
  <c r="D6" i="7"/>
  <c r="D7" i="7"/>
  <c r="D2" i="7"/>
  <c r="C6" i="7"/>
  <c r="C5" i="7"/>
  <c r="C4" i="7"/>
  <c r="C3" i="7"/>
  <c r="C7" i="7"/>
  <c r="C2" i="7"/>
  <c r="E8" i="3" l="1"/>
  <c r="E3" i="3"/>
  <c r="E4" i="3"/>
  <c r="E5" i="3"/>
  <c r="E6" i="3"/>
  <c r="E7" i="3"/>
  <c r="E2" i="3"/>
  <c r="F3" i="4" l="1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C17" i="4" l="1"/>
  <c r="B17" i="4"/>
  <c r="C16" i="4"/>
  <c r="B16" i="4"/>
  <c r="C15" i="4"/>
  <c r="B15" i="4"/>
  <c r="B18" i="2" l="1"/>
  <c r="B17" i="2"/>
  <c r="B16" i="2"/>
  <c r="D5" i="2"/>
  <c r="C5" i="2"/>
  <c r="D4" i="2"/>
  <c r="C4" i="2"/>
  <c r="C3" i="2"/>
  <c r="D3" i="2" s="1"/>
  <c r="C2" i="2"/>
  <c r="D2" i="2" s="1"/>
  <c r="K25" i="1" l="1"/>
  <c r="J25" i="1"/>
  <c r="I25" i="1"/>
  <c r="K24" i="1"/>
  <c r="J24" i="1"/>
  <c r="I24" i="1"/>
  <c r="K23" i="1"/>
  <c r="K22" i="1"/>
  <c r="K21" i="1"/>
  <c r="K20" i="1"/>
  <c r="K19" i="1"/>
  <c r="K18" i="1"/>
  <c r="K17" i="1"/>
  <c r="K16" i="1"/>
  <c r="K15" i="1"/>
  <c r="K14" i="1"/>
  <c r="K13" i="1"/>
  <c r="K12" i="1"/>
  <c r="L9" i="1"/>
  <c r="L7" i="1"/>
  <c r="L6" i="1"/>
  <c r="L5" i="1"/>
  <c r="L4" i="1"/>
  <c r="L3" i="1"/>
  <c r="L2" i="1"/>
  <c r="J4" i="1"/>
  <c r="J5" i="1"/>
  <c r="J6" i="1"/>
  <c r="J7" i="1"/>
  <c r="J3" i="1"/>
  <c r="J2" i="1"/>
  <c r="E13" i="1"/>
  <c r="E12" i="1"/>
  <c r="E11" i="1"/>
  <c r="E10" i="1"/>
  <c r="E9" i="1"/>
  <c r="E8" i="1"/>
  <c r="E7" i="1"/>
  <c r="D12" i="1"/>
  <c r="D11" i="1"/>
  <c r="D10" i="1"/>
  <c r="D9" i="1"/>
  <c r="D8" i="1"/>
  <c r="D7" i="1"/>
  <c r="C13" i="1"/>
  <c r="B13" i="1"/>
  <c r="E4" i="1"/>
  <c r="E3" i="1"/>
  <c r="E2" i="1"/>
  <c r="D4" i="1"/>
  <c r="D3" i="1"/>
  <c r="D2" i="1"/>
  <c r="C4" i="1"/>
  <c r="C3" i="1"/>
  <c r="C2" i="1"/>
</calcChain>
</file>

<file path=xl/sharedStrings.xml><?xml version="1.0" encoding="utf-8"?>
<sst xmlns="http://schemas.openxmlformats.org/spreadsheetml/2006/main" count="356" uniqueCount="233">
  <si>
    <t>Getal 1</t>
  </si>
  <si>
    <t>Getal 2</t>
  </si>
  <si>
    <t>SOM</t>
  </si>
  <si>
    <t>Product</t>
  </si>
  <si>
    <t>Qoutiënt</t>
  </si>
  <si>
    <t>Som:</t>
  </si>
  <si>
    <t>BTW</t>
  </si>
  <si>
    <t>Prijs inc. BTW</t>
  </si>
  <si>
    <t>Artikel</t>
  </si>
  <si>
    <t>Prijs ex.</t>
  </si>
  <si>
    <t>Prijs inc.</t>
  </si>
  <si>
    <t>Aantal</t>
  </si>
  <si>
    <t>Totaal</t>
  </si>
  <si>
    <t>Coca Cola</t>
  </si>
  <si>
    <t>Kippensoep</t>
  </si>
  <si>
    <t>Tomatensoep</t>
  </si>
  <si>
    <t>Kroepoek</t>
  </si>
  <si>
    <t>Pindasaus</t>
  </si>
  <si>
    <t>Loempia</t>
  </si>
  <si>
    <t>Eindbedrag</t>
  </si>
  <si>
    <t>Maand</t>
  </si>
  <si>
    <t>Omzet</t>
  </si>
  <si>
    <t>Kosten</t>
  </si>
  <si>
    <t>Winst/Verlies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</si>
  <si>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</si>
  <si>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</si>
  <si>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</si>
  <si>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</si>
  <si>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</si>
  <si>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</si>
  <si>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</si>
  <si>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</si>
  <si>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</si>
  <si>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</si>
  <si>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</si>
  <si>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</si>
  <si>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Gemiddeld</t>
  </si>
  <si>
    <t>Kroket</t>
  </si>
  <si>
    <t>Patat</t>
  </si>
  <si>
    <t>Kip</t>
  </si>
  <si>
    <t>Burger</t>
  </si>
  <si>
    <t>Dag</t>
  </si>
  <si>
    <t>Inkomsten</t>
  </si>
  <si>
    <t>Matig/Goed</t>
  </si>
  <si>
    <t>Maandag</t>
  </si>
  <si>
    <t>Matig hoor!!</t>
  </si>
  <si>
    <t>Dinsdag</t>
  </si>
  <si>
    <t>Woensdag</t>
  </si>
  <si>
    <t>Goed Gedaan</t>
  </si>
  <si>
    <t>Donderdag</t>
  </si>
  <si>
    <t>Vrijdag</t>
  </si>
  <si>
    <t>Zaterdag</t>
  </si>
  <si>
    <t>Zondag</t>
  </si>
  <si>
    <t>Gem.:</t>
  </si>
  <si>
    <t>Max.:</t>
  </si>
  <si>
    <t>Aantal:</t>
  </si>
  <si>
    <t>Naam</t>
  </si>
  <si>
    <t>Toets-1</t>
  </si>
  <si>
    <t>Herkansing</t>
  </si>
  <si>
    <t>Toets-2</t>
  </si>
  <si>
    <t>Khadaffi</t>
  </si>
  <si>
    <t>Jourie</t>
  </si>
  <si>
    <t>Simon</t>
  </si>
  <si>
    <t>Linda</t>
  </si>
  <si>
    <t>Jeroen</t>
  </si>
  <si>
    <t>Gregory</t>
  </si>
  <si>
    <t>NEE</t>
  </si>
  <si>
    <t>JA</t>
  </si>
  <si>
    <t>LOSER???</t>
  </si>
  <si>
    <t>Januari</t>
  </si>
  <si>
    <t>Februari</t>
  </si>
  <si>
    <t>Maart</t>
  </si>
  <si>
    <t>April</t>
  </si>
  <si>
    <t>Juni</t>
  </si>
  <si>
    <t>Juli</t>
  </si>
  <si>
    <t>Augustus</t>
  </si>
  <si>
    <t>September</t>
  </si>
  <si>
    <t>Oktober</t>
  </si>
  <si>
    <t>November</t>
  </si>
  <si>
    <t>December</t>
  </si>
  <si>
    <t>Nacht</t>
  </si>
  <si>
    <t>GEM.</t>
  </si>
  <si>
    <t>MIN.</t>
  </si>
  <si>
    <t>MAX.</t>
  </si>
  <si>
    <t>KOUD?</t>
  </si>
  <si>
    <t>WARM?</t>
  </si>
  <si>
    <t>Lekker op vakantie op de camping</t>
  </si>
  <si>
    <t>Aantal personen</t>
  </si>
  <si>
    <t>Aantal nachten</t>
  </si>
  <si>
    <t>:</t>
  </si>
  <si>
    <t>Instellingen</t>
  </si>
  <si>
    <t>Koud</t>
  </si>
  <si>
    <t>Warm</t>
  </si>
  <si>
    <t>februari</t>
  </si>
  <si>
    <t>Aantal verkoop</t>
  </si>
  <si>
    <t>Trui</t>
  </si>
  <si>
    <t>Broek</t>
  </si>
  <si>
    <t>Sokken</t>
  </si>
  <si>
    <t>Schoenen</t>
  </si>
  <si>
    <t>T-Shirt</t>
  </si>
  <si>
    <t>Piet</t>
  </si>
  <si>
    <t>Klaas</t>
  </si>
  <si>
    <t>Kleding</t>
  </si>
  <si>
    <t>Eten</t>
  </si>
  <si>
    <t>Uitgaan</t>
  </si>
  <si>
    <t>Sport</t>
  </si>
  <si>
    <t>Body Lotion</t>
  </si>
  <si>
    <t>Tandpasta</t>
  </si>
  <si>
    <t>Zeep</t>
  </si>
  <si>
    <t>Scheerschuim</t>
  </si>
  <si>
    <t>Scheermesjes</t>
  </si>
  <si>
    <t>Shampo</t>
  </si>
  <si>
    <t>Gemiddeld :</t>
  </si>
  <si>
    <t>Aantal :</t>
  </si>
  <si>
    <t>Totaal :</t>
  </si>
  <si>
    <t>Test 1</t>
  </si>
  <si>
    <t>Test 2</t>
  </si>
  <si>
    <t>Caro</t>
  </si>
  <si>
    <t>Mustafa</t>
  </si>
  <si>
    <t>Daniellie</t>
  </si>
  <si>
    <t>Hans</t>
  </si>
  <si>
    <t>Aantal Onvoldoendes</t>
  </si>
  <si>
    <t>Prijs/nacht/persoon</t>
  </si>
  <si>
    <t>januari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</si>
  <si>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</si>
  <si>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</si>
  <si>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</si>
  <si>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</si>
  <si>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</si>
  <si>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</si>
  <si>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</si>
  <si>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</si>
  <si>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</si>
  <si>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</si>
  <si>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Met korting</t>
  </si>
  <si>
    <t>Rapport</t>
  </si>
  <si>
    <t>Aantal Onvoldoende</t>
  </si>
  <si>
    <t>Britney</t>
  </si>
  <si>
    <t>Cameron</t>
  </si>
  <si>
    <t>Bob</t>
  </si>
  <si>
    <t>Julia</t>
  </si>
  <si>
    <t>Christel</t>
  </si>
  <si>
    <t>Leeftijd</t>
  </si>
  <si>
    <t>Cadeau?</t>
  </si>
  <si>
    <t>Paul</t>
  </si>
  <si>
    <t>Suzie</t>
  </si>
  <si>
    <t>Ronald</t>
  </si>
  <si>
    <t>Huidige Datum</t>
  </si>
  <si>
    <t>Geboortedatum</t>
  </si>
  <si>
    <t>Jaar</t>
  </si>
  <si>
    <t>Bedrag</t>
  </si>
  <si>
    <t>Rente</t>
  </si>
  <si>
    <t>Inleg per jaar</t>
  </si>
  <si>
    <t>Vak</t>
  </si>
  <si>
    <t>R1</t>
  </si>
  <si>
    <t>R2</t>
  </si>
  <si>
    <t>R3</t>
  </si>
  <si>
    <t>Gem1</t>
  </si>
  <si>
    <t>Eind</t>
  </si>
  <si>
    <t>Aardrijkskunde</t>
  </si>
  <si>
    <t>Biologie</t>
  </si>
  <si>
    <t>Duits</t>
  </si>
  <si>
    <t>Frans</t>
  </si>
  <si>
    <t>Geschiedenis</t>
  </si>
  <si>
    <t>Gymnastiek</t>
  </si>
  <si>
    <t>Muziek</t>
  </si>
  <si>
    <t>Nederlands</t>
  </si>
  <si>
    <t>Wiskunde</t>
  </si>
  <si>
    <t>Rapport van Jan Jansen</t>
  </si>
  <si>
    <t>Gemiddelde :</t>
  </si>
  <si>
    <t>Aantal Onvoldoende :</t>
  </si>
  <si>
    <t>Gaat over(onv &lt;=2) :</t>
  </si>
  <si>
    <t>?</t>
  </si>
  <si>
    <t>Cijfer zoeken:</t>
  </si>
  <si>
    <t>Student</t>
  </si>
  <si>
    <t>Hardware</t>
  </si>
  <si>
    <t>Besturing 2</t>
  </si>
  <si>
    <t>Kantoor applicatie</t>
  </si>
  <si>
    <t>Besturing 1</t>
  </si>
  <si>
    <t>Aantal onvoldoendes</t>
  </si>
  <si>
    <t>Johan</t>
  </si>
  <si>
    <t>Dzanan</t>
  </si>
  <si>
    <t>Lianne</t>
  </si>
  <si>
    <t>Tom</t>
  </si>
  <si>
    <t>Mohammed</t>
  </si>
  <si>
    <t>HW</t>
  </si>
  <si>
    <t>B2</t>
  </si>
  <si>
    <t>KA</t>
  </si>
  <si>
    <t>B1</t>
  </si>
  <si>
    <t>H  e  r  k  a  n  s  i  n  g  e  n</t>
  </si>
  <si>
    <t>Naam student</t>
  </si>
  <si>
    <t>Eindcijfer</t>
  </si>
  <si>
    <t>Waardering :</t>
  </si>
  <si>
    <t>zit</t>
  </si>
  <si>
    <t>in de klas</t>
  </si>
  <si>
    <t>Wel/Niet</t>
  </si>
  <si>
    <t>NR.</t>
  </si>
  <si>
    <t>V-naam</t>
  </si>
  <si>
    <t>A-naam</t>
  </si>
  <si>
    <t>Plaats</t>
  </si>
  <si>
    <t>Ali</t>
  </si>
  <si>
    <t>Jannes</t>
  </si>
  <si>
    <t>Truus</t>
  </si>
  <si>
    <t>Ben</t>
  </si>
  <si>
    <t>Benny</t>
  </si>
  <si>
    <t>Pamela</t>
  </si>
  <si>
    <t>George</t>
  </si>
  <si>
    <t>Micheal</t>
  </si>
  <si>
    <t>Katja</t>
  </si>
  <si>
    <t>Willem</t>
  </si>
  <si>
    <t>Pali</t>
  </si>
  <si>
    <t>Pannes</t>
  </si>
  <si>
    <t>Opdekoffie</t>
  </si>
  <si>
    <t>Stiller</t>
  </si>
  <si>
    <t>Baster</t>
  </si>
  <si>
    <t>Anderson</t>
  </si>
  <si>
    <t>Michael</t>
  </si>
  <si>
    <t>Jackson</t>
  </si>
  <si>
    <t>Maaskant</t>
  </si>
  <si>
    <t>Bever</t>
  </si>
  <si>
    <t>Hengelo</t>
  </si>
  <si>
    <t>Madrid</t>
  </si>
  <si>
    <t>Dubai</t>
  </si>
  <si>
    <t>Maastricht</t>
  </si>
  <si>
    <t>de Lutte</t>
  </si>
  <si>
    <t>Weerselo</t>
  </si>
  <si>
    <t>Enschede</t>
  </si>
  <si>
    <t>Amsterdam</t>
  </si>
  <si>
    <t>Type nummer in :</t>
  </si>
  <si>
    <t>Naam :</t>
  </si>
  <si>
    <t>Plaats :</t>
  </si>
  <si>
    <t>Leeftijd :</t>
  </si>
  <si>
    <t>Ouder dan 18?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</si>
</sst>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&quot;€&quot;\ #,##0.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BBE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475C1"/>
        <bgColor indexed="64"/>
      </patternFill>
    </fill>
    <fill>
      <patternFill patternType="solid">
        <fgColor rgb="FFDBC9B3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6">
    <xf numFmtId="0" fontId="0" fillId="0" borderId="0" xfId="0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9" fontId="0" fillId="0" borderId="1" xfId="0" applyNumberFormat="1" applyBorder="1"/>
    <xf numFmtId="164" fontId="0" fillId="0" borderId="2" xfId="0" applyNumberFormat="1" applyBorder="1"/>
    <xf numFmtId="0" fontId="0" fillId="0" borderId="1" xfId="0" applyNumberFormat="1" applyBorder="1"/>
    <xf numFmtId="9" fontId="1" fillId="0" borderId="1" xfId="0" applyNumberFormat="1" applyFont="1" applyBorder="1"/>
    <xf numFmtId="0" fontId="1" fillId="0" borderId="1" xfId="0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0" borderId="3" xfId="0" applyBorder="1"/>
    <xf numFmtId="0" fontId="0" fillId="0" borderId="0" xfId="0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5" borderId="1" xfId="0" applyNumberFormat="1" applyFill="1" applyBorder="1"/>
    <xf numFmtId="164" fontId="0" fillId="5" borderId="2" xfId="0" applyNumberFormat="1" applyFill="1" applyBorder="1"/>
    <xf numFmtId="165" fontId="0" fillId="0" borderId="1" xfId="0" applyNumberFormat="1" applyBorder="1"/>
    <xf numFmtId="0" fontId="0" fillId="0" borderId="4" xfId="0" applyBorder="1"/>
    <xf numFmtId="165" fontId="1" fillId="2" borderId="1" xfId="0" applyNumberFormat="1" applyFont="1" applyFill="1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1" fillId="3" borderId="5" xfId="0" applyFont="1" applyFill="1" applyBorder="1"/>
    <xf numFmtId="44" fontId="0" fillId="0" borderId="1" xfId="1" applyFont="1" applyBorder="1"/>
    <xf numFmtId="9" fontId="0" fillId="0" borderId="1" xfId="0" applyNumberFormat="1" applyBorder="1" applyAlignment="1">
      <alignment horizontal="center"/>
    </xf>
    <xf numFmtId="44" fontId="0" fillId="0" borderId="1" xfId="0" applyNumberFormat="1" applyBorder="1"/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Fill="1" applyBorder="1"/>
    <xf numFmtId="44" fontId="0" fillId="0" borderId="1" xfId="1" applyFont="1" applyBorder="1" applyAlignment="1"/>
    <xf numFmtId="44" fontId="0" fillId="0" borderId="0" xfId="1" applyFont="1" applyBorder="1"/>
    <xf numFmtId="0" fontId="1" fillId="0" borderId="0" xfId="0" applyFont="1" applyFill="1" applyBorder="1"/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1" fillId="0" borderId="0" xfId="0" applyFont="1"/>
    <xf numFmtId="14" fontId="0" fillId="7" borderId="1" xfId="0" applyNumberFormat="1" applyFill="1" applyBorder="1"/>
    <xf numFmtId="0" fontId="3" fillId="6" borderId="1" xfId="0" applyFont="1" applyFill="1" applyBorder="1"/>
    <xf numFmtId="9" fontId="4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44" fontId="4" fillId="0" borderId="1" xfId="1" applyFont="1" applyBorder="1"/>
    <xf numFmtId="0" fontId="1" fillId="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7" xfId="0" applyFill="1" applyBorder="1"/>
    <xf numFmtId="0" fontId="1" fillId="3" borderId="5" xfId="0" applyFont="1" applyFill="1" applyBorder="1" applyAlignment="1">
      <alignment horizontal="center"/>
    </xf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5" fontId="4" fillId="9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8" xfId="0" applyFill="1" applyBorder="1"/>
    <xf numFmtId="0" fontId="5" fillId="0" borderId="1" xfId="0" applyFont="1" applyBorder="1" applyAlignment="1">
      <alignment horizontal="center" textRotation="90"/>
    </xf>
    <xf numFmtId="165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5" fillId="10" borderId="1" xfId="0" applyFont="1" applyFill="1" applyBorder="1" applyAlignment="1">
      <alignment horizontal="center" textRotation="90"/>
    </xf>
    <xf numFmtId="0" fontId="5" fillId="11" borderId="1" xfId="0" applyFont="1" applyFill="1" applyBorder="1" applyAlignment="1">
      <alignment horizontal="center" textRotation="90"/>
    </xf>
    <xf numFmtId="0" fontId="1" fillId="1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3" borderId="0" xfId="0" applyFill="1" applyBorder="1"/>
    <xf numFmtId="0" fontId="0" fillId="13" borderId="15" xfId="0" applyFill="1" applyBorder="1"/>
    <xf numFmtId="0" fontId="0" fillId="13" borderId="16" xfId="0" applyFill="1" applyBorder="1"/>
    <xf numFmtId="0" fontId="0" fillId="13" borderId="17" xfId="0" applyFill="1" applyBorder="1"/>
    <xf numFmtId="0" fontId="0" fillId="13" borderId="18" xfId="0" applyFill="1" applyBorder="1"/>
    <xf numFmtId="0" fontId="0" fillId="13" borderId="19" xfId="0" applyFill="1" applyBorder="1"/>
    <xf numFmtId="0" fontId="0" fillId="13" borderId="20" xfId="0" applyFill="1" applyBorder="1"/>
    <xf numFmtId="0" fontId="0" fillId="13" borderId="21" xfId="0" applyFill="1" applyBorder="1"/>
    <xf numFmtId="0" fontId="0" fillId="13" borderId="22" xfId="0" applyFill="1" applyBorder="1"/>
    <xf numFmtId="165" fontId="0" fillId="14" borderId="19" xfId="0" applyNumberFormat="1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6" fillId="13" borderId="15" xfId="0" applyFont="1" applyFill="1" applyBorder="1"/>
    <xf numFmtId="0" fontId="6" fillId="13" borderId="17" xfId="0" applyFont="1" applyFill="1" applyBorder="1"/>
    <xf numFmtId="0" fontId="6" fillId="13" borderId="20" xfId="0" applyFont="1" applyFill="1" applyBorder="1"/>
    <xf numFmtId="0" fontId="0" fillId="0" borderId="1" xfId="0" applyBorder="1" applyAlignment="1">
      <alignment horizontal="center"/>
    </xf>
    <xf numFmtId="0" fontId="8" fillId="0" borderId="0" xfId="0" applyFont="1" applyAlignment="1">
      <alignment textRotation="90"/>
    </xf>
    <xf numFmtId="0" fontId="3" fillId="15" borderId="1" xfId="0" applyFont="1" applyFill="1" applyBorder="1"/>
    <xf numFmtId="0" fontId="0" fillId="16" borderId="23" xfId="0" applyFill="1" applyBorder="1"/>
    <xf numFmtId="0" fontId="0" fillId="16" borderId="24" xfId="0" applyFill="1" applyBorder="1"/>
    <xf numFmtId="0" fontId="0" fillId="16" borderId="25" xfId="0" applyFill="1" applyBorder="1"/>
    <xf numFmtId="0" fontId="0" fillId="16" borderId="26" xfId="0" applyFill="1" applyBorder="1"/>
    <xf numFmtId="0" fontId="0" fillId="16" borderId="0" xfId="0" applyFill="1" applyBorder="1"/>
    <xf numFmtId="0" fontId="0" fillId="16" borderId="27" xfId="0" applyFill="1" applyBorder="1"/>
    <xf numFmtId="0" fontId="0" fillId="16" borderId="28" xfId="0" applyFill="1" applyBorder="1"/>
    <xf numFmtId="0" fontId="0" fillId="16" borderId="29" xfId="0" applyFill="1" applyBorder="1"/>
    <xf numFmtId="0" fontId="0" fillId="16" borderId="30" xfId="0" applyFill="1" applyBorder="1"/>
    <xf numFmtId="0" fontId="1" fillId="16" borderId="0" xfId="0" applyFont="1" applyFill="1" applyBorder="1"/>
    <xf numFmtId="0" fontId="4" fillId="5" borderId="31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1" fillId="16" borderId="0" xfId="0" applyFont="1" applyFill="1" applyBorder="1" applyAlignment="1">
      <alignment horizontal="left"/>
    </xf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17" borderId="26" xfId="0" applyFill="1" applyBorder="1"/>
    <xf numFmtId="0" fontId="0" fillId="17" borderId="0" xfId="0" applyFill="1" applyBorder="1"/>
    <xf numFmtId="0" fontId="0" fillId="17" borderId="27" xfId="0" applyFill="1" applyBorder="1"/>
    <xf numFmtId="0" fontId="0" fillId="17" borderId="26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1" fillId="17" borderId="28" xfId="0" applyFont="1" applyFill="1" applyBorder="1" applyAlignment="1">
      <alignment horizontal="center"/>
    </xf>
    <xf numFmtId="0" fontId="9" fillId="17" borderId="23" xfId="0" applyFont="1" applyFill="1" applyBorder="1" applyAlignment="1">
      <alignment horizontal="center"/>
    </xf>
    <xf numFmtId="0" fontId="9" fillId="17" borderId="24" xfId="0" applyFont="1" applyFill="1" applyBorder="1" applyAlignment="1">
      <alignment horizontal="center"/>
    </xf>
    <xf numFmtId="0" fontId="9" fillId="17" borderId="25" xfId="0" applyFont="1" applyFill="1" applyBorder="1" applyAlignment="1">
      <alignment horizontal="center"/>
    </xf>
    <xf numFmtId="44" fontId="2" fillId="16" borderId="33" xfId="1" applyNumberFormat="1" applyFont="1" applyFill="1" applyBorder="1"/>
    <xf numFmtId="0" fontId="0" fillId="16" borderId="34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3" xfId="0" applyFill="1" applyBorder="1" applyAlignment="1">
      <alignment horizontal="center"/>
    </xf>
  </cellXfs>
  <cellStyles count="2">
    <cellStyle name="Standaard" xfId="0" builtinId="0"/>
    <cellStyle name="Valuta" xfId="1" builtinId="4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4BFF33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yy\A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BC9B3"/>
      <color rgb="FFB475C1"/>
      <color rgb="FF3BBEFF"/>
      <color rgb="FF4B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Inkomsten</a:t>
            </a:r>
            <a:r>
              <a:rPr lang="nl-NL" baseline="0"/>
              <a:t> van bedrijf 'PC-Compleet'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[1]Blad1!$A$8:$A$14</c:f>
              <c:strCache>
                <c:ptCount val="7"/>
                <c:pt idx="0">
                  <c:v>Maandag</c:v>
                </c:pt>
                <c:pt idx="1">
                  <c:v>Dinsdag</c:v>
                </c:pt>
                <c:pt idx="2">
                  <c:v>Woensdag</c:v>
                </c:pt>
                <c:pt idx="3">
                  <c:v>Donderdag</c:v>
                </c:pt>
                <c:pt idx="4">
                  <c:v>Vrijdag</c:v>
                </c:pt>
                <c:pt idx="5">
                  <c:v>Zaterdag</c:v>
                </c:pt>
                <c:pt idx="6">
                  <c:v>Zondag</c:v>
                </c:pt>
              </c:strCache>
            </c:strRef>
          </c:cat>
          <c:val>
            <c:numRef>
              <c:f>[1]Blad1!$B$8:$B$14</c:f>
              <c:numCache>
                <c:formatCode>General</c:formatCode>
                <c:ptCount val="7"/>
                <c:pt idx="0">
                  <c:v>500</c:v>
                </c:pt>
                <c:pt idx="1">
                  <c:v>750</c:v>
                </c:pt>
                <c:pt idx="2">
                  <c:v>1250</c:v>
                </c:pt>
                <c:pt idx="3">
                  <c:v>1050</c:v>
                </c:pt>
                <c:pt idx="4">
                  <c:v>955</c:v>
                </c:pt>
                <c:pt idx="5">
                  <c:v>1500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F-421A-897F-F20EA9EB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008063"/>
        <c:axId val="1706610111"/>
      </c:barChart>
      <c:catAx>
        <c:axId val="17080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6610111"/>
        <c:crosses val="autoZero"/>
        <c:auto val="1"/>
        <c:lblAlgn val="ctr"/>
        <c:lblOffset val="100"/>
        <c:noMultiLvlLbl val="0"/>
      </c:catAx>
      <c:valAx>
        <c:axId val="17066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80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Gemiddelde Temp. (1999)</a:t>
            </a:r>
          </a:p>
        </c:rich>
      </c:tx>
      <c:layout>
        <c:manualLayout>
          <c:xMode val="edge"/>
          <c:yMode val="edge"/>
          <c:x val="0.298305555555555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4438670166229223"/>
          <c:y val="0.16708333333333336"/>
          <c:w val="0.82505774278215227"/>
          <c:h val="0.39951881014873142"/>
        </c:manualLayout>
      </c:layout>
      <c:lineChart>
        <c:grouping val="standard"/>
        <c:varyColors val="0"/>
        <c:ser>
          <c:idx val="0"/>
          <c:order val="0"/>
          <c:tx>
            <c:strRef>
              <c:f>'Opdr. 3'!$B$1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'Opdr. 3'!$A$2:$A$13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'Opdr. 3'!$B$2:$B$13</c:f>
              <c:numCache>
                <c:formatCode>0.0</c:formatCode>
                <c:ptCount val="12"/>
                <c:pt idx="0">
                  <c:v>4.3</c:v>
                </c:pt>
                <c:pt idx="1">
                  <c:v>6.2</c:v>
                </c:pt>
                <c:pt idx="2">
                  <c:v>8.6</c:v>
                </c:pt>
                <c:pt idx="3">
                  <c:v>9.8000000000000007</c:v>
                </c:pt>
                <c:pt idx="4">
                  <c:v>15.8</c:v>
                </c:pt>
                <c:pt idx="5">
                  <c:v>18.899999999999999</c:v>
                </c:pt>
                <c:pt idx="6">
                  <c:v>20.9</c:v>
                </c:pt>
                <c:pt idx="7">
                  <c:v>20.399999999999999</c:v>
                </c:pt>
                <c:pt idx="8">
                  <c:v>16.7</c:v>
                </c:pt>
                <c:pt idx="9">
                  <c:v>10.5</c:v>
                </c:pt>
                <c:pt idx="10">
                  <c:v>8.6</c:v>
                </c:pt>
                <c:pt idx="11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E-4EF4-AEA1-BFE1FF1393D4}"/>
            </c:ext>
          </c:extLst>
        </c:ser>
        <c:ser>
          <c:idx val="1"/>
          <c:order val="1"/>
          <c:tx>
            <c:strRef>
              <c:f>'Opdr. 3'!$C$1</c:f>
              <c:strCache>
                <c:ptCount val="1"/>
                <c:pt idx="0">
                  <c:v>Nacht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'Opdr. 3'!$A$2:$A$13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'Opdr. 3'!$C$2:$C$13</c:f>
              <c:numCache>
                <c:formatCode>0.0</c:formatCode>
                <c:ptCount val="12"/>
                <c:pt idx="0">
                  <c:v>0.6</c:v>
                </c:pt>
                <c:pt idx="1">
                  <c:v>2.5</c:v>
                </c:pt>
                <c:pt idx="2">
                  <c:v>4.8</c:v>
                </c:pt>
                <c:pt idx="3">
                  <c:v>5.9</c:v>
                </c:pt>
                <c:pt idx="4">
                  <c:v>10.1</c:v>
                </c:pt>
                <c:pt idx="5">
                  <c:v>14.9</c:v>
                </c:pt>
                <c:pt idx="6">
                  <c:v>16.8</c:v>
                </c:pt>
                <c:pt idx="7">
                  <c:v>15.9</c:v>
                </c:pt>
                <c:pt idx="8">
                  <c:v>12.2</c:v>
                </c:pt>
                <c:pt idx="9">
                  <c:v>8.6999999999999993</c:v>
                </c:pt>
                <c:pt idx="10">
                  <c:v>5.3</c:v>
                </c:pt>
                <c:pt idx="1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E-4EF4-AEA1-BFE1FF13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06960"/>
        <c:axId val="134544544"/>
      </c:lineChart>
      <c:catAx>
        <c:axId val="18010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Maand</a:t>
                </a:r>
              </a:p>
            </c:rich>
          </c:tx>
          <c:layout>
            <c:manualLayout>
              <c:xMode val="edge"/>
              <c:yMode val="edge"/>
              <c:x val="0.45974890638670168"/>
              <c:y val="0.7542585301837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544544"/>
        <c:crosses val="autoZero"/>
        <c:auto val="1"/>
        <c:lblAlgn val="ctr"/>
        <c:lblOffset val="100"/>
        <c:noMultiLvlLbl val="0"/>
      </c:catAx>
      <c:valAx>
        <c:axId val="1345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Temp</a:t>
                </a:r>
                <a:r>
                  <a:rPr lang="nl-NL" b="1" baseline="0"/>
                  <a:t> (C)</a:t>
                </a:r>
                <a:endParaRPr lang="nl-N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1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749781277340336E-2"/>
          <c:y val="0.75520778652668419"/>
          <c:w val="0.2791671041119859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65266841644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'Opdr. 4.2'!$B$1</c:f>
              <c:strCache>
                <c:ptCount val="1"/>
                <c:pt idx="0">
                  <c:v>Aantal verkoop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98-460F-9C55-E88123E74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A98-460F-9C55-E88123E74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A98-460F-9C55-E88123E74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A98-460F-9C55-E88123E74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A98-460F-9C55-E88123E74CD9}"/>
              </c:ext>
            </c:extLst>
          </c:dPt>
          <c:cat>
            <c:strRef>
              <c:f>'Opdr. 4.2'!$A$2:$A$6</c:f>
              <c:strCache>
                <c:ptCount val="5"/>
                <c:pt idx="0">
                  <c:v>Trui</c:v>
                </c:pt>
                <c:pt idx="1">
                  <c:v>Broek</c:v>
                </c:pt>
                <c:pt idx="2">
                  <c:v>Sokken</c:v>
                </c:pt>
                <c:pt idx="3">
                  <c:v>Schoenen</c:v>
                </c:pt>
                <c:pt idx="4">
                  <c:v>T-Shirt</c:v>
                </c:pt>
              </c:strCache>
            </c:strRef>
          </c:cat>
          <c:val>
            <c:numRef>
              <c:f>'Opdr. 4.2'!$B$2:$B$6</c:f>
              <c:numCache>
                <c:formatCode>General</c:formatCode>
                <c:ptCount val="5"/>
                <c:pt idx="0">
                  <c:v>12</c:v>
                </c:pt>
                <c:pt idx="1">
                  <c:v>25</c:v>
                </c:pt>
                <c:pt idx="2">
                  <c:v>14</c:v>
                </c:pt>
                <c:pt idx="3">
                  <c:v>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7-4926-B3DD-7DDB8D22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'Opdr. 4.2'!$B$1</c:f>
              <c:strCache>
                <c:ptCount val="1"/>
                <c:pt idx="0">
                  <c:v>Aantal verkoop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B-4CE8-83DE-B9D17526C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B-4CE8-83DE-B9D17526CC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0B-4CE8-83DE-B9D17526CC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0B-4CE8-83DE-B9D17526CC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0B-4CE8-83DE-B9D17526CC0F}"/>
              </c:ext>
            </c:extLst>
          </c:dPt>
          <c:cat>
            <c:strRef>
              <c:f>'Opdr. 4.2'!$A$2:$A$6</c:f>
              <c:strCache>
                <c:ptCount val="5"/>
                <c:pt idx="0">
                  <c:v>Trui</c:v>
                </c:pt>
                <c:pt idx="1">
                  <c:v>Broek</c:v>
                </c:pt>
                <c:pt idx="2">
                  <c:v>Sokken</c:v>
                </c:pt>
                <c:pt idx="3">
                  <c:v>Schoenen</c:v>
                </c:pt>
                <c:pt idx="4">
                  <c:v>T-Shirt</c:v>
                </c:pt>
              </c:strCache>
            </c:strRef>
          </c:cat>
          <c:val>
            <c:numRef>
              <c:f>'Opdr. 4.2'!$B$2:$B$6</c:f>
              <c:numCache>
                <c:formatCode>General</c:formatCode>
                <c:ptCount val="5"/>
                <c:pt idx="0">
                  <c:v>12</c:v>
                </c:pt>
                <c:pt idx="1">
                  <c:v>25</c:v>
                </c:pt>
                <c:pt idx="2">
                  <c:v>14</c:v>
                </c:pt>
                <c:pt idx="3">
                  <c:v>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C-4A66-ACF6-F1D7B8136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'Opdr. 4.2'!$B$23</c:f>
              <c:strCache>
                <c:ptCount val="1"/>
                <c:pt idx="0">
                  <c:v>Kleding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'Opdr. 4.2'!$A$24:$A$26</c:f>
              <c:strCache>
                <c:ptCount val="3"/>
                <c:pt idx="0">
                  <c:v>Jan</c:v>
                </c:pt>
                <c:pt idx="1">
                  <c:v>Piet</c:v>
                </c:pt>
                <c:pt idx="2">
                  <c:v>Klaas</c:v>
                </c:pt>
              </c:strCache>
            </c:strRef>
          </c:cat>
          <c:val>
            <c:numRef>
              <c:f>'Opdr. 4.2'!$B$24:$B$26</c:f>
              <c:numCache>
                <c:formatCode>General</c:formatCode>
                <c:ptCount val="3"/>
                <c:pt idx="0">
                  <c:v>80</c:v>
                </c:pt>
                <c:pt idx="1">
                  <c:v>120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4DB9-8A5B-574BE457E4A8}"/>
            </c:ext>
          </c:extLst>
        </c:ser>
        <c:ser>
          <c:idx val="1"/>
          <c:order val="1"/>
          <c:tx>
            <c:strRef>
              <c:f>'Opdr. 4.2'!$C$23</c:f>
              <c:strCache>
                <c:ptCount val="1"/>
                <c:pt idx="0">
                  <c:v>Eten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'Opdr. 4.2'!$A$24:$A$26</c:f>
              <c:strCache>
                <c:ptCount val="3"/>
                <c:pt idx="0">
                  <c:v>Jan</c:v>
                </c:pt>
                <c:pt idx="1">
                  <c:v>Piet</c:v>
                </c:pt>
                <c:pt idx="2">
                  <c:v>Klaas</c:v>
                </c:pt>
              </c:strCache>
            </c:strRef>
          </c:cat>
          <c:val>
            <c:numRef>
              <c:f>'Opdr. 4.2'!$C$24:$C$26</c:f>
              <c:numCache>
                <c:formatCode>General</c:formatCode>
                <c:ptCount val="3"/>
                <c:pt idx="0">
                  <c:v>45</c:v>
                </c:pt>
                <c:pt idx="1">
                  <c:v>142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D-4DB9-8A5B-574BE457E4A8}"/>
            </c:ext>
          </c:extLst>
        </c:ser>
        <c:ser>
          <c:idx val="2"/>
          <c:order val="2"/>
          <c:tx>
            <c:strRef>
              <c:f>'Opdr. 4.2'!$D$23</c:f>
              <c:strCache>
                <c:ptCount val="1"/>
                <c:pt idx="0">
                  <c:v>Uitgaan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'Opdr. 4.2'!$A$24:$A$26</c:f>
              <c:strCache>
                <c:ptCount val="3"/>
                <c:pt idx="0">
                  <c:v>Jan</c:v>
                </c:pt>
                <c:pt idx="1">
                  <c:v>Piet</c:v>
                </c:pt>
                <c:pt idx="2">
                  <c:v>Klaas</c:v>
                </c:pt>
              </c:strCache>
            </c:strRef>
          </c:cat>
          <c:val>
            <c:numRef>
              <c:f>'Opdr. 4.2'!$D$24:$D$26</c:f>
              <c:numCache>
                <c:formatCode>General</c:formatCode>
                <c:ptCount val="3"/>
                <c:pt idx="0">
                  <c:v>25</c:v>
                </c:pt>
                <c:pt idx="1">
                  <c:v>75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D-4DB9-8A5B-574BE457E4A8}"/>
            </c:ext>
          </c:extLst>
        </c:ser>
        <c:ser>
          <c:idx val="3"/>
          <c:order val="3"/>
          <c:tx>
            <c:strRef>
              <c:f>'Opdr. 4.2'!$E$23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'Opdr. 4.2'!$A$24:$A$26</c:f>
              <c:strCache>
                <c:ptCount val="3"/>
                <c:pt idx="0">
                  <c:v>Jan</c:v>
                </c:pt>
                <c:pt idx="1">
                  <c:v>Piet</c:v>
                </c:pt>
                <c:pt idx="2">
                  <c:v>Klaas</c:v>
                </c:pt>
              </c:strCache>
            </c:strRef>
          </c:cat>
          <c:val>
            <c:numRef>
              <c:f>'Opdr. 4.2'!$E$24:$E$26</c:f>
              <c:numCache>
                <c:formatCode>General</c:formatCode>
                <c:ptCount val="3"/>
                <c:pt idx="0">
                  <c:v>21</c:v>
                </c:pt>
                <c:pt idx="1">
                  <c:v>28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D-4DB9-8A5B-574BE457E4A8}"/>
            </c:ext>
          </c:extLst>
        </c:ser>
        <c:ser>
          <c:idx val="4"/>
          <c:order val="4"/>
          <c:tx>
            <c:strRef>
              <c:f>'Opdr. 4.2'!$F$23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'Opdr. 4.2'!$A$24:$A$26</c:f>
              <c:strCache>
                <c:ptCount val="3"/>
                <c:pt idx="0">
                  <c:v>Jan</c:v>
                </c:pt>
                <c:pt idx="1">
                  <c:v>Piet</c:v>
                </c:pt>
                <c:pt idx="2">
                  <c:v>Klaas</c:v>
                </c:pt>
              </c:strCache>
            </c:strRef>
          </c:cat>
          <c:val>
            <c:numRef>
              <c:f>'Opdr. 4.2'!$F$24:$F$26</c:f>
              <c:numCache>
                <c:formatCode>General</c:formatCode>
                <c:ptCount val="3"/>
                <c:pt idx="0">
                  <c:v>171</c:v>
                </c:pt>
                <c:pt idx="1">
                  <c:v>365</c:v>
                </c:pt>
                <c:pt idx="2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D-4DB9-8A5B-574BE457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542639"/>
        <c:axId val="250523423"/>
        <c:axId val="0"/>
      </c:bar3DChart>
      <c:catAx>
        <c:axId val="18654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0523423"/>
        <c:crosses val="autoZero"/>
        <c:auto val="1"/>
        <c:lblAlgn val="ctr"/>
        <c:lblOffset val="100"/>
        <c:noMultiLvlLbl val="0"/>
      </c:catAx>
      <c:valAx>
        <c:axId val="2505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654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'Opdr. 4.2'!$B$23</c:f>
              <c:strCache>
                <c:ptCount val="1"/>
                <c:pt idx="0">
                  <c:v>Kleding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'Opdr. 4.2'!$A$24:$A$26</c:f>
              <c:strCache>
                <c:ptCount val="3"/>
                <c:pt idx="0">
                  <c:v>Jan</c:v>
                </c:pt>
                <c:pt idx="1">
                  <c:v>Piet</c:v>
                </c:pt>
                <c:pt idx="2">
                  <c:v>Klaas</c:v>
                </c:pt>
              </c:strCache>
            </c:strRef>
          </c:cat>
          <c:val>
            <c:numRef>
              <c:f>'Opdr. 4.2'!$B$24:$B$26</c:f>
              <c:numCache>
                <c:formatCode>General</c:formatCode>
                <c:ptCount val="3"/>
                <c:pt idx="0">
                  <c:v>80</c:v>
                </c:pt>
                <c:pt idx="1">
                  <c:v>120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3-4412-AFCD-CE32BFBDF9E8}"/>
            </c:ext>
          </c:extLst>
        </c:ser>
        <c:ser>
          <c:idx val="1"/>
          <c:order val="1"/>
          <c:tx>
            <c:strRef>
              <c:f>'Opdr. 4.2'!$C$23</c:f>
              <c:strCache>
                <c:ptCount val="1"/>
                <c:pt idx="0">
                  <c:v>Eten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'Opdr. 4.2'!$A$24:$A$26</c:f>
              <c:strCache>
                <c:ptCount val="3"/>
                <c:pt idx="0">
                  <c:v>Jan</c:v>
                </c:pt>
                <c:pt idx="1">
                  <c:v>Piet</c:v>
                </c:pt>
                <c:pt idx="2">
                  <c:v>Klaas</c:v>
                </c:pt>
              </c:strCache>
            </c:strRef>
          </c:cat>
          <c:val>
            <c:numRef>
              <c:f>'Opdr. 4.2'!$C$24:$C$26</c:f>
              <c:numCache>
                <c:formatCode>General</c:formatCode>
                <c:ptCount val="3"/>
                <c:pt idx="0">
                  <c:v>45</c:v>
                </c:pt>
                <c:pt idx="1">
                  <c:v>142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3-4412-AFCD-CE32BFBDF9E8}"/>
            </c:ext>
          </c:extLst>
        </c:ser>
        <c:ser>
          <c:idx val="2"/>
          <c:order val="2"/>
          <c:tx>
            <c:strRef>
              <c:f>'Opdr. 4.2'!$D$23</c:f>
              <c:strCache>
                <c:ptCount val="1"/>
                <c:pt idx="0">
                  <c:v>Uitgaan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'Opdr. 4.2'!$A$24:$A$26</c:f>
              <c:strCache>
                <c:ptCount val="3"/>
                <c:pt idx="0">
                  <c:v>Jan</c:v>
                </c:pt>
                <c:pt idx="1">
                  <c:v>Piet</c:v>
                </c:pt>
                <c:pt idx="2">
                  <c:v>Klaas</c:v>
                </c:pt>
              </c:strCache>
            </c:strRef>
          </c:cat>
          <c:val>
            <c:numRef>
              <c:f>'Opdr. 4.2'!$D$24:$D$26</c:f>
              <c:numCache>
                <c:formatCode>General</c:formatCode>
                <c:ptCount val="3"/>
                <c:pt idx="0">
                  <c:v>25</c:v>
                </c:pt>
                <c:pt idx="1">
                  <c:v>75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3-4412-AFCD-CE32BFBDF9E8}"/>
            </c:ext>
          </c:extLst>
        </c:ser>
        <c:ser>
          <c:idx val="3"/>
          <c:order val="3"/>
          <c:tx>
            <c:strRef>
              <c:f>'Opdr. 4.2'!$E$23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'Opdr. 4.2'!$A$24:$A$26</c:f>
              <c:strCache>
                <c:ptCount val="3"/>
                <c:pt idx="0">
                  <c:v>Jan</c:v>
                </c:pt>
                <c:pt idx="1">
                  <c:v>Piet</c:v>
                </c:pt>
                <c:pt idx="2">
                  <c:v>Klaas</c:v>
                </c:pt>
              </c:strCache>
            </c:strRef>
          </c:cat>
          <c:val>
            <c:numRef>
              <c:f>'Opdr. 4.2'!$E$24:$E$26</c:f>
              <c:numCache>
                <c:formatCode>General</c:formatCode>
                <c:ptCount val="3"/>
                <c:pt idx="0">
                  <c:v>21</c:v>
                </c:pt>
                <c:pt idx="1">
                  <c:v>28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3-4412-AFCD-CE32BFBDF9E8}"/>
            </c:ext>
          </c:extLst>
        </c:ser>
        <c:ser>
          <c:idx val="4"/>
          <c:order val="4"/>
          <c:tx>
            <c:strRef>
              <c:f>'Opdr. 4.2'!$F$23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'Opdr. 4.2'!$A$24:$A$26</c:f>
              <c:strCache>
                <c:ptCount val="3"/>
                <c:pt idx="0">
                  <c:v>Jan</c:v>
                </c:pt>
                <c:pt idx="1">
                  <c:v>Piet</c:v>
                </c:pt>
                <c:pt idx="2">
                  <c:v>Klaas</c:v>
                </c:pt>
              </c:strCache>
            </c:strRef>
          </c:cat>
          <c:val>
            <c:numRef>
              <c:f>'Opdr. 4.2'!$F$24:$F$26</c:f>
              <c:numCache>
                <c:formatCode>General</c:formatCode>
                <c:ptCount val="3"/>
                <c:pt idx="0">
                  <c:v>171</c:v>
                </c:pt>
                <c:pt idx="1">
                  <c:v>365</c:v>
                </c:pt>
                <c:pt idx="2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B3-4412-AFCD-CE32BFBD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908159"/>
        <c:axId val="250093887"/>
      </c:barChart>
      <c:catAx>
        <c:axId val="33690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0093887"/>
        <c:crosses val="autoZero"/>
        <c:auto val="1"/>
        <c:lblAlgn val="ctr"/>
        <c:lblOffset val="100"/>
        <c:noMultiLvlLbl val="0"/>
      </c:catAx>
      <c:valAx>
        <c:axId val="2500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690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Rapport</a:t>
            </a:r>
            <a:r>
              <a:rPr lang="nl-NL" baseline="0"/>
              <a:t> van Jan Jansen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'Opdr. 6'!$C$2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'Opdr. 6'!$B$3:$B$11</c:f>
              <c:strCache>
                <c:ptCount val="9"/>
                <c:pt idx="0">
                  <c:v>Aardrijkskunde</c:v>
                </c:pt>
                <c:pt idx="1">
                  <c:v>Biologie</c:v>
                </c:pt>
                <c:pt idx="2">
                  <c:v>Duits</c:v>
                </c:pt>
                <c:pt idx="3">
                  <c:v>Frans</c:v>
                </c:pt>
                <c:pt idx="4">
                  <c:v>Geschiedenis</c:v>
                </c:pt>
                <c:pt idx="5">
                  <c:v>Gymnastiek</c:v>
                </c:pt>
                <c:pt idx="6">
                  <c:v>Muziek</c:v>
                </c:pt>
                <c:pt idx="7">
                  <c:v>Nederlands</c:v>
                </c:pt>
                <c:pt idx="8">
                  <c:v>Wiskunde</c:v>
                </c:pt>
              </c:strCache>
            </c:strRef>
          </c:cat>
          <c:val>
            <c:numRef>
              <c:f>'Opdr. 6'!$C$3:$C$11</c:f>
              <c:numCache>
                <c:formatCode>0.0</c:formatCode>
                <c:ptCount val="9"/>
                <c:pt idx="0">
                  <c:v>6</c:v>
                </c:pt>
                <c:pt idx="1">
                  <c:v>2.5</c:v>
                </c:pt>
                <c:pt idx="2">
                  <c:v>4.2</c:v>
                </c:pt>
                <c:pt idx="3">
                  <c:v>6.5</c:v>
                </c:pt>
                <c:pt idx="4">
                  <c:v>5</c:v>
                </c:pt>
                <c:pt idx="5">
                  <c:v>8.1</c:v>
                </c:pt>
                <c:pt idx="6">
                  <c:v>7.2</c:v>
                </c:pt>
                <c:pt idx="7">
                  <c:v>3.2</c:v>
                </c:pt>
                <c:pt idx="8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C-4C6A-95C5-9B0016AE7354}"/>
            </c:ext>
          </c:extLst>
        </c:ser>
        <c:ser>
          <c:idx val="1"/>
          <c:order val="1"/>
          <c:tx>
            <c:strRef>
              <c:f>'Opdr. 6'!$D$2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'Opdr. 6'!$B$3:$B$11</c:f>
              <c:strCache>
                <c:ptCount val="9"/>
                <c:pt idx="0">
                  <c:v>Aardrijkskunde</c:v>
                </c:pt>
                <c:pt idx="1">
                  <c:v>Biologie</c:v>
                </c:pt>
                <c:pt idx="2">
                  <c:v>Duits</c:v>
                </c:pt>
                <c:pt idx="3">
                  <c:v>Frans</c:v>
                </c:pt>
                <c:pt idx="4">
                  <c:v>Geschiedenis</c:v>
                </c:pt>
                <c:pt idx="5">
                  <c:v>Gymnastiek</c:v>
                </c:pt>
                <c:pt idx="6">
                  <c:v>Muziek</c:v>
                </c:pt>
                <c:pt idx="7">
                  <c:v>Nederlands</c:v>
                </c:pt>
                <c:pt idx="8">
                  <c:v>Wiskunde</c:v>
                </c:pt>
              </c:strCache>
            </c:strRef>
          </c:cat>
          <c:val>
            <c:numRef>
              <c:f>'Opdr. 6'!$D$3:$D$11</c:f>
              <c:numCache>
                <c:formatCode>0.0</c:formatCode>
                <c:ptCount val="9"/>
                <c:pt idx="0">
                  <c:v>5.5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5.3</c:v>
                </c:pt>
                <c:pt idx="5">
                  <c:v>7.1</c:v>
                </c:pt>
                <c:pt idx="6">
                  <c:v>8.3000000000000007</c:v>
                </c:pt>
                <c:pt idx="7">
                  <c:v>4.3</c:v>
                </c:pt>
                <c:pt idx="8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C6A-95C5-9B0016AE7354}"/>
            </c:ext>
          </c:extLst>
        </c:ser>
        <c:ser>
          <c:idx val="2"/>
          <c:order val="2"/>
          <c:tx>
            <c:strRef>
              <c:f>'Opdr. 6'!$E$2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'Opdr. 6'!$B$3:$B$11</c:f>
              <c:strCache>
                <c:ptCount val="9"/>
                <c:pt idx="0">
                  <c:v>Aardrijkskunde</c:v>
                </c:pt>
                <c:pt idx="1">
                  <c:v>Biologie</c:v>
                </c:pt>
                <c:pt idx="2">
                  <c:v>Duits</c:v>
                </c:pt>
                <c:pt idx="3">
                  <c:v>Frans</c:v>
                </c:pt>
                <c:pt idx="4">
                  <c:v>Geschiedenis</c:v>
                </c:pt>
                <c:pt idx="5">
                  <c:v>Gymnastiek</c:v>
                </c:pt>
                <c:pt idx="6">
                  <c:v>Muziek</c:v>
                </c:pt>
                <c:pt idx="7">
                  <c:v>Nederlands</c:v>
                </c:pt>
                <c:pt idx="8">
                  <c:v>Wiskunde</c:v>
                </c:pt>
              </c:strCache>
            </c:strRef>
          </c:cat>
          <c:val>
            <c:numRef>
              <c:f>'Opdr. 6'!$E$3:$E$11</c:f>
              <c:numCache>
                <c:formatCode>0.0</c:formatCode>
                <c:ptCount val="9"/>
                <c:pt idx="0">
                  <c:v>8.9</c:v>
                </c:pt>
                <c:pt idx="1">
                  <c:v>8</c:v>
                </c:pt>
                <c:pt idx="2">
                  <c:v>6.2</c:v>
                </c:pt>
                <c:pt idx="3">
                  <c:v>5.4</c:v>
                </c:pt>
                <c:pt idx="4">
                  <c:v>6</c:v>
                </c:pt>
                <c:pt idx="5">
                  <c:v>8</c:v>
                </c:pt>
                <c:pt idx="6">
                  <c:v>4.5</c:v>
                </c:pt>
                <c:pt idx="7">
                  <c:v>6.2</c:v>
                </c:pt>
                <c:pt idx="8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C6A-95C5-9B0016AE7354}"/>
            </c:ext>
          </c:extLst>
        </c:ser>
        <c:ser>
          <c:idx val="3"/>
          <c:order val="3"/>
          <c:tx>
            <c:strRef>
              <c:f>'Opdr. 6'!$F$2</c:f>
              <c:strCache>
                <c:ptCount val="1"/>
                <c:pt idx="0">
                  <c:v>Gem1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'Opdr. 6'!$B$3:$B$11</c:f>
              <c:strCache>
                <c:ptCount val="9"/>
                <c:pt idx="0">
                  <c:v>Aardrijkskunde</c:v>
                </c:pt>
                <c:pt idx="1">
                  <c:v>Biologie</c:v>
                </c:pt>
                <c:pt idx="2">
                  <c:v>Duits</c:v>
                </c:pt>
                <c:pt idx="3">
                  <c:v>Frans</c:v>
                </c:pt>
                <c:pt idx="4">
                  <c:v>Geschiedenis</c:v>
                </c:pt>
                <c:pt idx="5">
                  <c:v>Gymnastiek</c:v>
                </c:pt>
                <c:pt idx="6">
                  <c:v>Muziek</c:v>
                </c:pt>
                <c:pt idx="7">
                  <c:v>Nederlands</c:v>
                </c:pt>
                <c:pt idx="8">
                  <c:v>Wiskunde</c:v>
                </c:pt>
              </c:strCache>
            </c:strRef>
          </c:cat>
          <c:val>
            <c:numRef>
              <c:f>'Opdr. 6'!$F$3:$F$11</c:f>
              <c:numCache>
                <c:formatCode>0.0</c:formatCode>
                <c:ptCount val="9"/>
                <c:pt idx="0">
                  <c:v>6.8</c:v>
                </c:pt>
                <c:pt idx="1">
                  <c:v>5.5</c:v>
                </c:pt>
                <c:pt idx="2">
                  <c:v>5.4666666666666659</c:v>
                </c:pt>
                <c:pt idx="3">
                  <c:v>5.9666666666666659</c:v>
                </c:pt>
                <c:pt idx="4">
                  <c:v>5.4333333333333336</c:v>
                </c:pt>
                <c:pt idx="5">
                  <c:v>7.7333333333333334</c:v>
                </c:pt>
                <c:pt idx="6">
                  <c:v>6.666666666666667</c:v>
                </c:pt>
                <c:pt idx="7">
                  <c:v>4.5666666666666664</c:v>
                </c:pt>
                <c:pt idx="8">
                  <c:v>7.5999999999999988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C6A-95C5-9B0016AE7354}"/>
            </c:ext>
          </c:extLst>
        </c:ser>
        <c:ser>
          <c:idx val="4"/>
          <c:order val="4"/>
          <c:tx>
            <c:strRef>
              <c:f>'Opdr. 6'!$G$2</c:f>
              <c:strCache>
                <c:ptCount val="1"/>
                <c:pt idx="0">
                  <c:v>Eind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'Opdr. 6'!$B$3:$B$11</c:f>
              <c:strCache>
                <c:ptCount val="9"/>
                <c:pt idx="0">
                  <c:v>Aardrijkskunde</c:v>
                </c:pt>
                <c:pt idx="1">
                  <c:v>Biologie</c:v>
                </c:pt>
                <c:pt idx="2">
                  <c:v>Duits</c:v>
                </c:pt>
                <c:pt idx="3">
                  <c:v>Frans</c:v>
                </c:pt>
                <c:pt idx="4">
                  <c:v>Geschiedenis</c:v>
                </c:pt>
                <c:pt idx="5">
                  <c:v>Gymnastiek</c:v>
                </c:pt>
                <c:pt idx="6">
                  <c:v>Muziek</c:v>
                </c:pt>
                <c:pt idx="7">
                  <c:v>Nederlands</c:v>
                </c:pt>
                <c:pt idx="8">
                  <c:v>Wiskunde</c:v>
                </c:pt>
              </c:strCache>
            </c:strRef>
          </c:cat>
          <c:val>
            <c:numRef>
              <c:f>'Opdr. 6'!$G$3:$G$11</c:f>
              <c:numCache>
                <c:formatCode>0</c:formatCode>
                <c:ptCount val="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C6A-95C5-9B0016AE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378016"/>
        <c:axId val="1498810560"/>
      </c:barChart>
      <c:catAx>
        <c:axId val="138537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Vak</a:t>
                </a:r>
              </a:p>
            </c:rich>
          </c:tx>
          <c:layout>
            <c:manualLayout>
              <c:xMode val="edge"/>
              <c:yMode val="edge"/>
              <c:x val="0.4666237970253718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8810560"/>
        <c:crosses val="autoZero"/>
        <c:auto val="1"/>
        <c:lblAlgn val="ctr"/>
        <c:lblOffset val="100"/>
        <c:noMultiLvlLbl val="0"/>
      </c:catAx>
      <c:valAx>
        <c:axId val="14988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Cijfer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53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6</xdr:row>
      <xdr:rowOff>7620</xdr:rowOff>
    </xdr:from>
    <xdr:to>
      <xdr:col>11</xdr:col>
      <xdr:colOff>297180</xdr:colOff>
      <xdr:row>21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5BA50CB-266A-4FC8-BF37-87741D45F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BF8ABE8-654F-47D8-8834-CFA65A425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0</xdr:rowOff>
    </xdr:from>
    <xdr:to>
      <xdr:col>8</xdr:col>
      <xdr:colOff>160020</xdr:colOff>
      <xdr:row>11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F625215-AFC9-4B87-AD81-268824DA0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594360</xdr:colOff>
      <xdr:row>11</xdr:row>
      <xdr:rowOff>22860</xdr:rowOff>
    </xdr:from>
    <xdr:to>
      <xdr:col>8</xdr:col>
      <xdr:colOff>175260</xdr:colOff>
      <xdr:row>21</xdr:row>
      <xdr:rowOff>22860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A249084-6191-4923-A87A-381F16C2B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28</xdr:row>
      <xdr:rowOff>22860</xdr:rowOff>
    </xdr:from>
    <xdr:to>
      <xdr:col>4</xdr:col>
      <xdr:colOff>335280</xdr:colOff>
      <xdr:row>38</xdr:row>
      <xdr:rowOff>7620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3FFA542-E22C-47D8-82AB-5B64CF322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525780</xdr:colOff>
      <xdr:row>27</xdr:row>
      <xdr:rowOff>175260</xdr:rowOff>
    </xdr:from>
    <xdr:to>
      <xdr:col>10</xdr:col>
      <xdr:colOff>381000</xdr:colOff>
      <xdr:row>38</xdr:row>
      <xdr:rowOff>7620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36DCB0C-E16E-4F68-9885-88EBD196E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175260</xdr:rowOff>
    </xdr:from>
    <xdr:to>
      <xdr:col>7</xdr:col>
      <xdr:colOff>0</xdr:colOff>
      <xdr:row>30</xdr:row>
      <xdr:rowOff>175260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51844EB-E5DD-4EFC-8233-E117A728E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um%20Excel%20Opdrach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8">
          <cell r="A8" t="str">
            <v>Maandag</v>
          </cell>
          <cell r="B8">
            <v>500</v>
          </cell>
        </row>
        <row r="9">
          <cell r="A9" t="str">
            <v>Dinsdag</v>
          </cell>
          <cell r="B9">
            <v>750</v>
          </cell>
        </row>
        <row r="10">
          <cell r="A10" t="str">
            <v>Woensdag</v>
          </cell>
          <cell r="B10">
            <v>1250</v>
          </cell>
        </row>
        <row r="11">
          <cell r="A11" t="str">
            <v>Donderdag</v>
          </cell>
          <cell r="B11">
            <v>1050</v>
          </cell>
        </row>
        <row r="12">
          <cell r="A12" t="str">
            <v>Vrijdag</v>
          </cell>
          <cell r="B12">
            <v>955</v>
          </cell>
        </row>
        <row r="13">
          <cell r="A13" t="str">
            <v>Zaterdag</v>
          </cell>
          <cell r="B13">
            <v>1500</v>
          </cell>
        </row>
        <row r="14">
          <cell r="A14" t="str">
            <v>Zondag</v>
          </cell>
          <cell r="B14">
            <v>250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FDF3-EF9A-44FD-A753-DD9EDA876E65}">
  <dimension ref="A1:L25"/>
  <sheetViews>
    <sheetView topLeftCell="B1" workbookViewId="0">
      <selection activeCell="D3" sqref="D3"/>
    </sheetView>
  </sheetViews>
  <sheetFormatPr defaultRowHeight="14.4" x14ac:dyDescent="0.3"/>
  <cols>
    <col min="2" max="2" width="8.88671875" customWidth="1"/>
    <col min="5" max="5" width="12" bestFit="1" customWidth="1"/>
    <col min="8" max="8" width="12.21875" bestFit="1" customWidth="1"/>
    <col min="9" max="9" width="10.44140625" bestFit="1" customWidth="1"/>
    <col min="10" max="10" width="10.5546875" bestFit="1" customWidth="1"/>
    <col min="11" max="11" width="12.21875" bestFit="1" customWidth="1"/>
    <col min="12" max="12" width="10" bestFit="1" customWidth="1"/>
  </cols>
  <sheetData>
    <row r="1" spans="1:12" x14ac:dyDescent="0.3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4" t="s">
        <v>6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</row>
    <row r="2" spans="1:12" x14ac:dyDescent="0.3">
      <c r="A2" s="13">
        <v>12</v>
      </c>
      <c r="B2" s="13">
        <v>8</v>
      </c>
      <c r="C2" s="6">
        <f>A2+B2</f>
        <v>20</v>
      </c>
      <c r="D2" s="6">
        <f>A2*B2</f>
        <v>96</v>
      </c>
      <c r="E2" s="6">
        <f>A2/B2</f>
        <v>1.5</v>
      </c>
      <c r="G2" s="10">
        <v>0.19</v>
      </c>
      <c r="H2" s="6" t="s">
        <v>13</v>
      </c>
      <c r="I2" s="1">
        <v>1.8</v>
      </c>
      <c r="J2" s="1">
        <f>I2*G2</f>
        <v>0.34200000000000003</v>
      </c>
      <c r="K2" s="9">
        <v>4</v>
      </c>
      <c r="L2" s="1">
        <f t="shared" ref="L2:L7" si="0">I2+J2</f>
        <v>2.1419999999999999</v>
      </c>
    </row>
    <row r="3" spans="1:12" x14ac:dyDescent="0.3">
      <c r="A3" s="13">
        <v>20</v>
      </c>
      <c r="B3" s="13">
        <v>4</v>
      </c>
      <c r="C3" s="6">
        <f>A3+B3</f>
        <v>24</v>
      </c>
      <c r="D3" s="6">
        <f>A3*B3</f>
        <v>80</v>
      </c>
      <c r="E3" s="6">
        <f>A3/B3</f>
        <v>5</v>
      </c>
      <c r="H3" s="6" t="s">
        <v>14</v>
      </c>
      <c r="I3" s="1">
        <v>2.5</v>
      </c>
      <c r="J3" s="1">
        <f>I3*G2</f>
        <v>0.47499999999999998</v>
      </c>
      <c r="K3" s="9">
        <v>1</v>
      </c>
      <c r="L3" s="1">
        <f t="shared" si="0"/>
        <v>2.9750000000000001</v>
      </c>
    </row>
    <row r="4" spans="1:12" x14ac:dyDescent="0.3">
      <c r="A4" s="13">
        <v>15</v>
      </c>
      <c r="B4" s="13">
        <v>30</v>
      </c>
      <c r="C4" s="6">
        <f>A4+B4</f>
        <v>45</v>
      </c>
      <c r="D4" s="6">
        <f>A4*B4</f>
        <v>450</v>
      </c>
      <c r="E4" s="6">
        <f>A4/B4</f>
        <v>0.5</v>
      </c>
      <c r="H4" s="6" t="s">
        <v>15</v>
      </c>
      <c r="I4" s="1">
        <v>2.5</v>
      </c>
      <c r="J4" s="1">
        <f>I4*G2</f>
        <v>0.47499999999999998</v>
      </c>
      <c r="K4" s="9">
        <v>3</v>
      </c>
      <c r="L4" s="1">
        <f t="shared" si="0"/>
        <v>2.9750000000000001</v>
      </c>
    </row>
    <row r="5" spans="1:12" x14ac:dyDescent="0.3">
      <c r="H5" s="6" t="s">
        <v>16</v>
      </c>
      <c r="I5" s="1">
        <v>1</v>
      </c>
      <c r="J5" s="1">
        <f>I5*G2</f>
        <v>0.19</v>
      </c>
      <c r="K5" s="9">
        <v>1</v>
      </c>
      <c r="L5" s="1">
        <f t="shared" si="0"/>
        <v>1.19</v>
      </c>
    </row>
    <row r="6" spans="1:12" x14ac:dyDescent="0.3">
      <c r="D6" s="4" t="s">
        <v>6</v>
      </c>
      <c r="E6" s="4" t="s">
        <v>7</v>
      </c>
      <c r="H6" s="6" t="s">
        <v>17</v>
      </c>
      <c r="I6" s="1">
        <v>1.75</v>
      </c>
      <c r="J6" s="1">
        <f>I6*G2</f>
        <v>0.33250000000000002</v>
      </c>
      <c r="K6" s="9">
        <v>1</v>
      </c>
      <c r="L6" s="1">
        <f t="shared" si="0"/>
        <v>2.0825</v>
      </c>
    </row>
    <row r="7" spans="1:12" x14ac:dyDescent="0.3">
      <c r="B7" s="13">
        <v>4</v>
      </c>
      <c r="C7" s="8">
        <v>12</v>
      </c>
      <c r="D7" s="1">
        <f>C7*B14</f>
        <v>2.2800000000000002</v>
      </c>
      <c r="E7" s="1">
        <f t="shared" ref="E7:E12" si="1">SUM(C7:D7)</f>
        <v>14.280000000000001</v>
      </c>
      <c r="H7" s="6" t="s">
        <v>18</v>
      </c>
      <c r="I7" s="1">
        <v>3</v>
      </c>
      <c r="J7" s="1">
        <f>I7*G2</f>
        <v>0.57000000000000006</v>
      </c>
      <c r="K7" s="9">
        <v>2</v>
      </c>
      <c r="L7" s="1">
        <f t="shared" si="0"/>
        <v>3.5700000000000003</v>
      </c>
    </row>
    <row r="8" spans="1:12" x14ac:dyDescent="0.3">
      <c r="B8" s="13">
        <v>5</v>
      </c>
      <c r="C8" s="8">
        <v>13.5</v>
      </c>
      <c r="D8" s="1">
        <f>C8*B14</f>
        <v>2.5649999999999999</v>
      </c>
      <c r="E8" s="1">
        <f t="shared" si="1"/>
        <v>16.065000000000001</v>
      </c>
    </row>
    <row r="9" spans="1:12" x14ac:dyDescent="0.3">
      <c r="B9" s="13">
        <v>12</v>
      </c>
      <c r="C9" s="8">
        <v>7.65</v>
      </c>
      <c r="D9" s="1">
        <f>C9*B14</f>
        <v>1.4535</v>
      </c>
      <c r="E9" s="1">
        <f t="shared" si="1"/>
        <v>9.1035000000000004</v>
      </c>
      <c r="K9" s="4" t="s">
        <v>19</v>
      </c>
      <c r="L9" s="3">
        <f>SUM(L2:L7)</f>
        <v>14.9345</v>
      </c>
    </row>
    <row r="10" spans="1:12" x14ac:dyDescent="0.3">
      <c r="B10" s="13">
        <v>14</v>
      </c>
      <c r="C10" s="8">
        <v>2.25</v>
      </c>
      <c r="D10" s="1">
        <f>C10*B14</f>
        <v>0.42749999999999999</v>
      </c>
      <c r="E10" s="1">
        <f t="shared" si="1"/>
        <v>2.6775000000000002</v>
      </c>
    </row>
    <row r="11" spans="1:12" x14ac:dyDescent="0.3">
      <c r="B11" s="13">
        <v>8</v>
      </c>
      <c r="C11" s="8">
        <v>3.12</v>
      </c>
      <c r="D11" s="1">
        <f>C11*B14</f>
        <v>0.59279999999999999</v>
      </c>
      <c r="E11" s="1">
        <f t="shared" si="1"/>
        <v>3.7128000000000001</v>
      </c>
      <c r="H11" s="4" t="s">
        <v>20</v>
      </c>
      <c r="I11" s="4" t="s">
        <v>21</v>
      </c>
      <c r="J11" s="4" t="s">
        <v>22</v>
      </c>
      <c r="K11" s="4" t="s">
        <v>23</v>
      </c>
    </row>
    <row r="12" spans="1:12" x14ac:dyDescent="0.3">
      <c r="B12" s="13">
        <v>11</v>
      </c>
      <c r="C12" s="8">
        <v>0.75</v>
      </c>
      <c r="D12" s="1">
        <f>C12*B14</f>
        <v>0.14250000000000002</v>
      </c>
      <c r="E12" s="1">
        <f t="shared" si="1"/>
        <v>0.89250000000000007</v>
      </c>
      <c r="H12" s="2" t="s">
        <v>24</v>
      </c>
      <c r="I12" s="12">
        <v>3000</v>
      </c>
      <c r="J12" s="12">
        <v>1200</v>
      </c>
      <c r="K12" s="1">
        <f t="shared" ref="K12:K23" si="2">I12-J12</f>
        <v>1800</v>
      </c>
    </row>
    <row r="13" spans="1:12" x14ac:dyDescent="0.3">
      <c r="A13" s="4" t="s">
        <v>5</v>
      </c>
      <c r="B13" s="2">
        <f>SUM(B7:B12)</f>
        <v>54</v>
      </c>
      <c r="C13" s="3">
        <f>SUM(C7:C12)</f>
        <v>39.269999999999996</v>
      </c>
      <c r="E13" s="3">
        <f>SUM(E7:E12)</f>
        <v>46.731300000000005</v>
      </c>
      <c r="H13" s="2" t="s">
        <v>25</v>
      </c>
      <c r="I13" s="12">
        <v>2550</v>
      </c>
      <c r="J13" s="12">
        <v>250</v>
      </c>
      <c r="K13" s="1">
        <f t="shared" si="2"/>
        <v>2300</v>
      </c>
    </row>
    <row r="14" spans="1:12" x14ac:dyDescent="0.3">
      <c r="A14" s="4" t="s">
        <v>6</v>
      </c>
      <c r="B14" s="7">
        <v>0.19</v>
      </c>
      <c r="H14" s="2" t="s">
        <v>26</v>
      </c>
      <c r="I14" s="12">
        <v>3625</v>
      </c>
      <c r="J14" s="12">
        <v>1300</v>
      </c>
      <c r="K14" s="1">
        <f t="shared" si="2"/>
        <v>2325</v>
      </c>
    </row>
    <row r="15" spans="1:12" x14ac:dyDescent="0.3">
      <c r="H15" s="2" t="s">
        <v>27</v>
      </c>
      <c r="I15" s="12">
        <v>2250</v>
      </c>
      <c r="J15" s="12">
        <v>1450</v>
      </c>
      <c r="K15" s="1">
        <f t="shared" si="2"/>
        <v>800</v>
      </c>
    </row>
    <row r="16" spans="1:12" x14ac:dyDescent="0.3">
      <c r="H16" s="2" t="s">
        <v>28</v>
      </c>
      <c r="I16" s="12">
        <v>4500</v>
      </c>
      <c r="J16" s="12">
        <v>2200</v>
      </c>
      <c r="K16" s="1">
        <f t="shared" si="2"/>
        <v>2300</v>
      </c>
    </row>
    <row r="17" spans="8:11" x14ac:dyDescent="0.3">
      <c r="H17" s="2" t="s">
        <v>29</v>
      </c>
      <c r="I17" s="12">
        <v>6600</v>
      </c>
      <c r="J17" s="12">
        <v>2500</v>
      </c>
      <c r="K17" s="1">
        <f t="shared" si="2"/>
        <v>4100</v>
      </c>
    </row>
    <row r="18" spans="8:11" x14ac:dyDescent="0.3">
      <c r="H18" s="2" t="s">
        <v>30</v>
      </c>
      <c r="I18" s="12">
        <v>5420</v>
      </c>
      <c r="J18" s="12">
        <v>2100</v>
      </c>
      <c r="K18" s="1">
        <f t="shared" si="2"/>
        <v>3320</v>
      </c>
    </row>
    <row r="19" spans="8:11" x14ac:dyDescent="0.3">
      <c r="H19" s="2" t="s">
        <v>31</v>
      </c>
      <c r="I19" s="12">
        <v>1200</v>
      </c>
      <c r="J19" s="12">
        <v>1500</v>
      </c>
      <c r="K19" s="1">
        <f t="shared" si="2"/>
        <v>-300</v>
      </c>
    </row>
    <row r="20" spans="8:11" x14ac:dyDescent="0.3">
      <c r="H20" s="2" t="s">
        <v>32</v>
      </c>
      <c r="I20" s="12">
        <v>7500</v>
      </c>
      <c r="J20" s="12">
        <v>2750</v>
      </c>
      <c r="K20" s="1">
        <f t="shared" si="2"/>
        <v>4750</v>
      </c>
    </row>
    <row r="21" spans="8:11" x14ac:dyDescent="0.3">
      <c r="H21" s="2" t="s">
        <v>33</v>
      </c>
      <c r="I21" s="12">
        <v>8500</v>
      </c>
      <c r="J21" s="12">
        <v>2300</v>
      </c>
      <c r="K21" s="1">
        <f t="shared" si="2"/>
        <v>6200</v>
      </c>
    </row>
    <row r="22" spans="8:11" x14ac:dyDescent="0.3">
      <c r="H22" s="2" t="s">
        <v>34</v>
      </c>
      <c r="I22" s="12">
        <v>3750</v>
      </c>
      <c r="J22" s="12">
        <v>1200</v>
      </c>
      <c r="K22" s="1">
        <f t="shared" si="2"/>
        <v>2550</v>
      </c>
    </row>
    <row r="23" spans="8:11" x14ac:dyDescent="0.3">
      <c r="H23" s="2" t="s">
        <v>35</v>
      </c>
      <c r="I23" s="12">
        <v>2000</v>
      </c>
      <c r="J23" s="12">
        <v>2650</v>
      </c>
      <c r="K23" s="1">
        <f t="shared" si="2"/>
        <v>-650</v>
      </c>
    </row>
    <row r="24" spans="8:11" x14ac:dyDescent="0.3">
      <c r="H24" s="11" t="s">
        <v>36</v>
      </c>
      <c r="I24" s="3">
        <f>AVERAGE(I12:I23)</f>
        <v>4241.25</v>
      </c>
      <c r="J24" s="3">
        <f>AVERAGE(J12:J23)</f>
        <v>1783.3333333333333</v>
      </c>
      <c r="K24" s="3">
        <f>AVERAGE(K12:K23)</f>
        <v>2457.9166666666665</v>
      </c>
    </row>
    <row r="25" spans="8:11" x14ac:dyDescent="0.3">
      <c r="H25" s="11" t="s">
        <v>12</v>
      </c>
      <c r="I25" s="3">
        <f>SUM(I12:I23)</f>
        <v>50895</v>
      </c>
      <c r="J25" s="3">
        <f>SUM(J12:J23)</f>
        <v>21400</v>
      </c>
      <c r="K25" s="3">
        <f>SUM(K11:K23)</f>
        <v>29495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C133-4784-422E-BEC4-A51E30D41959}">
  <dimension ref="A1:G36"/>
  <sheetViews>
    <sheetView topLeftCell="A10" workbookViewId="0">
      <selection activeCell="B35" sqref="B35"/>
    </sheetView>
  </sheetViews>
  <sheetFormatPr defaultRowHeight="14.4" x14ac:dyDescent="0.3"/>
  <cols>
    <col min="2" max="2" width="12.88671875" bestFit="1" customWidth="1"/>
  </cols>
  <sheetData>
    <row r="1" spans="1:7" ht="18" x14ac:dyDescent="0.35">
      <c r="A1" s="107" t="s">
        <v>168</v>
      </c>
      <c r="B1" s="107"/>
      <c r="C1" s="107"/>
      <c r="D1" s="107"/>
      <c r="E1" s="107"/>
      <c r="F1" s="107"/>
      <c r="G1" s="107"/>
    </row>
    <row r="2" spans="1:7" x14ac:dyDescent="0.3">
      <c r="B2" s="49" t="s">
        <v>153</v>
      </c>
      <c r="C2" s="49" t="s">
        <v>154</v>
      </c>
      <c r="D2" s="49" t="s">
        <v>155</v>
      </c>
      <c r="E2" s="49" t="s">
        <v>156</v>
      </c>
      <c r="F2" s="49" t="s">
        <v>157</v>
      </c>
      <c r="G2" s="49" t="s">
        <v>158</v>
      </c>
    </row>
    <row r="3" spans="1:7" x14ac:dyDescent="0.3">
      <c r="A3" s="26">
        <v>1</v>
      </c>
      <c r="B3" s="6" t="s">
        <v>159</v>
      </c>
      <c r="C3" s="37">
        <v>6</v>
      </c>
      <c r="D3" s="37">
        <v>5.5</v>
      </c>
      <c r="E3" s="37">
        <v>8.9</v>
      </c>
      <c r="F3" s="51">
        <f>AVERAGE(C3:E3)</f>
        <v>6.8</v>
      </c>
      <c r="G3" s="50">
        <f>ROUND(F3, 0)</f>
        <v>7</v>
      </c>
    </row>
    <row r="4" spans="1:7" x14ac:dyDescent="0.3">
      <c r="A4" s="26">
        <v>2</v>
      </c>
      <c r="B4" s="6" t="s">
        <v>160</v>
      </c>
      <c r="C4" s="37">
        <v>2.5</v>
      </c>
      <c r="D4" s="37">
        <v>6</v>
      </c>
      <c r="E4" s="37">
        <v>8</v>
      </c>
      <c r="F4" s="51">
        <f t="shared" ref="F4:F11" si="0">AVERAGE(C4:E4)</f>
        <v>5.5</v>
      </c>
      <c r="G4" s="50">
        <f t="shared" ref="G4:G11" si="1">ROUND(F4, 0)</f>
        <v>6</v>
      </c>
    </row>
    <row r="5" spans="1:7" x14ac:dyDescent="0.3">
      <c r="A5" s="26">
        <v>3</v>
      </c>
      <c r="B5" s="6" t="s">
        <v>161</v>
      </c>
      <c r="C5" s="37">
        <v>4.2</v>
      </c>
      <c r="D5" s="37">
        <v>6</v>
      </c>
      <c r="E5" s="37">
        <v>6.2</v>
      </c>
      <c r="F5" s="51">
        <f t="shared" si="0"/>
        <v>5.4666666666666659</v>
      </c>
      <c r="G5" s="50">
        <f t="shared" si="1"/>
        <v>5</v>
      </c>
    </row>
    <row r="6" spans="1:7" x14ac:dyDescent="0.3">
      <c r="A6" s="48">
        <v>4</v>
      </c>
      <c r="B6" s="6" t="s">
        <v>162</v>
      </c>
      <c r="C6" s="37">
        <v>6.5</v>
      </c>
      <c r="D6" s="37">
        <v>6</v>
      </c>
      <c r="E6" s="37">
        <v>5.4</v>
      </c>
      <c r="F6" s="51">
        <f t="shared" si="0"/>
        <v>5.9666666666666659</v>
      </c>
      <c r="G6" s="50">
        <f t="shared" si="1"/>
        <v>6</v>
      </c>
    </row>
    <row r="7" spans="1:7" x14ac:dyDescent="0.3">
      <c r="A7" s="48">
        <v>5</v>
      </c>
      <c r="B7" s="6" t="s">
        <v>163</v>
      </c>
      <c r="C7" s="37">
        <v>5</v>
      </c>
      <c r="D7" s="37">
        <v>5.3</v>
      </c>
      <c r="E7" s="37">
        <v>6</v>
      </c>
      <c r="F7" s="51">
        <f t="shared" si="0"/>
        <v>5.4333333333333336</v>
      </c>
      <c r="G7" s="50">
        <f t="shared" si="1"/>
        <v>5</v>
      </c>
    </row>
    <row r="8" spans="1:7" x14ac:dyDescent="0.3">
      <c r="A8" s="48">
        <v>6</v>
      </c>
      <c r="B8" s="6" t="s">
        <v>164</v>
      </c>
      <c r="C8" s="37">
        <v>8.1</v>
      </c>
      <c r="D8" s="37">
        <v>7.1</v>
      </c>
      <c r="E8" s="37">
        <v>8</v>
      </c>
      <c r="F8" s="51">
        <f t="shared" si="0"/>
        <v>7.7333333333333334</v>
      </c>
      <c r="G8" s="50">
        <f t="shared" si="1"/>
        <v>8</v>
      </c>
    </row>
    <row r="9" spans="1:7" x14ac:dyDescent="0.3">
      <c r="A9" s="48">
        <v>7</v>
      </c>
      <c r="B9" s="6" t="s">
        <v>165</v>
      </c>
      <c r="C9" s="37">
        <v>7.2</v>
      </c>
      <c r="D9" s="37">
        <v>8.3000000000000007</v>
      </c>
      <c r="E9" s="37">
        <v>4.5</v>
      </c>
      <c r="F9" s="51">
        <f t="shared" si="0"/>
        <v>6.666666666666667</v>
      </c>
      <c r="G9" s="50">
        <f t="shared" si="1"/>
        <v>7</v>
      </c>
    </row>
    <row r="10" spans="1:7" x14ac:dyDescent="0.3">
      <c r="A10" s="48">
        <v>8</v>
      </c>
      <c r="B10" s="6" t="s">
        <v>166</v>
      </c>
      <c r="C10" s="37">
        <v>3.2</v>
      </c>
      <c r="D10" s="37">
        <v>4.3</v>
      </c>
      <c r="E10" s="37">
        <v>6.2</v>
      </c>
      <c r="F10" s="51">
        <f t="shared" si="0"/>
        <v>4.5666666666666664</v>
      </c>
      <c r="G10" s="50">
        <f t="shared" si="1"/>
        <v>5</v>
      </c>
    </row>
    <row r="11" spans="1:7" x14ac:dyDescent="0.3">
      <c r="A11" s="48">
        <v>9</v>
      </c>
      <c r="B11" s="6" t="s">
        <v>167</v>
      </c>
      <c r="C11" s="37">
        <v>8.1</v>
      </c>
      <c r="D11" s="37">
        <v>6.3</v>
      </c>
      <c r="E11" s="37">
        <v>8.4</v>
      </c>
      <c r="F11" s="51">
        <f t="shared" si="0"/>
        <v>7.5999999999999988</v>
      </c>
      <c r="G11" s="50">
        <f t="shared" si="1"/>
        <v>8</v>
      </c>
    </row>
    <row r="13" spans="1:7" x14ac:dyDescent="0.3">
      <c r="E13" s="108" t="s">
        <v>169</v>
      </c>
      <c r="F13" s="108"/>
      <c r="G13" s="51">
        <f>AVERAGE(C3:E11)</f>
        <v>6.1925925925925922</v>
      </c>
    </row>
    <row r="14" spans="1:7" x14ac:dyDescent="0.3">
      <c r="E14" s="108" t="s">
        <v>170</v>
      </c>
      <c r="F14" s="108"/>
      <c r="G14" s="53">
        <f>COUNTIF(F3:F11,"&lt;5,5")</f>
        <v>3</v>
      </c>
    </row>
    <row r="15" spans="1:7" x14ac:dyDescent="0.3">
      <c r="E15" s="108" t="s">
        <v>171</v>
      </c>
      <c r="F15" s="108"/>
      <c r="G15" s="52" t="s">
        <v>172</v>
      </c>
    </row>
    <row r="33" spans="1:7" x14ac:dyDescent="0.3">
      <c r="B33" s="6" t="s">
        <v>173</v>
      </c>
    </row>
    <row r="34" spans="1:7" x14ac:dyDescent="0.3">
      <c r="A34" s="58"/>
      <c r="B34" s="56" t="s">
        <v>153</v>
      </c>
      <c r="C34" s="54" t="s">
        <v>154</v>
      </c>
      <c r="D34" s="54" t="s">
        <v>155</v>
      </c>
      <c r="E34" s="54" t="s">
        <v>156</v>
      </c>
      <c r="F34" s="54" t="s">
        <v>158</v>
      </c>
      <c r="G34" s="63"/>
    </row>
    <row r="35" spans="1:7" x14ac:dyDescent="0.3">
      <c r="A35" s="59"/>
      <c r="B35" s="6" t="s">
        <v>166</v>
      </c>
      <c r="C35" s="61">
        <f>VLOOKUP(B35,B3:G11,2,FALSE)</f>
        <v>3.2</v>
      </c>
      <c r="D35" s="61">
        <f>VLOOKUP(B35,B3:G11,3,FALSE)</f>
        <v>4.3</v>
      </c>
      <c r="E35" s="61">
        <f>VLOOKUP(B35,B3:G11,4,FALSE)</f>
        <v>6.2</v>
      </c>
      <c r="F35" s="62">
        <f>VLOOKUP(B35,B3:G11,6,FALSE)</f>
        <v>5</v>
      </c>
      <c r="G35" s="64"/>
    </row>
    <row r="36" spans="1:7" x14ac:dyDescent="0.3">
      <c r="A36" s="60"/>
      <c r="B36" s="55"/>
      <c r="C36" s="55"/>
      <c r="D36" s="55"/>
      <c r="E36" s="55"/>
      <c r="F36" s="66"/>
      <c r="G36" s="65"/>
    </row>
  </sheetData>
  <mergeCells count="4">
    <mergeCell ref="A1:G1"/>
    <mergeCell ref="E14:F14"/>
    <mergeCell ref="E13:F13"/>
    <mergeCell ref="E15:F15"/>
  </mergeCells>
  <dataValidations count="1">
    <dataValidation type="list" allowBlank="1" showInputMessage="1" showErrorMessage="1" sqref="B35" xr:uid="{44A82FC4-9741-44E3-9CB5-389AD5042750}">
      <formula1>$B$3:$B$11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605A-1FC1-4920-97DA-280CD28BD0A9}">
  <dimension ref="A1:U17"/>
  <sheetViews>
    <sheetView workbookViewId="0">
      <selection activeCell="J10" sqref="J10"/>
    </sheetView>
  </sheetViews>
  <sheetFormatPr defaultRowHeight="14.4" x14ac:dyDescent="0.3"/>
  <cols>
    <col min="1" max="1" width="10.88671875" bestFit="1" customWidth="1"/>
    <col min="7" max="7" width="10" bestFit="1" customWidth="1"/>
    <col min="8" max="8" width="12.88671875" bestFit="1" customWidth="1"/>
  </cols>
  <sheetData>
    <row r="1" spans="1:21" ht="127.2" x14ac:dyDescent="0.3">
      <c r="A1" s="67" t="s">
        <v>174</v>
      </c>
      <c r="B1" s="70" t="s">
        <v>175</v>
      </c>
      <c r="C1" s="70" t="s">
        <v>176</v>
      </c>
      <c r="D1" s="70" t="s">
        <v>177</v>
      </c>
      <c r="E1" s="70" t="s">
        <v>178</v>
      </c>
      <c r="F1" s="71" t="s">
        <v>158</v>
      </c>
      <c r="G1" s="71" t="s">
        <v>179</v>
      </c>
      <c r="U1" s="90"/>
    </row>
    <row r="2" spans="1:21" x14ac:dyDescent="0.3">
      <c r="A2" s="6" t="s">
        <v>180</v>
      </c>
      <c r="B2" s="37">
        <v>4</v>
      </c>
      <c r="C2" s="37">
        <v>5</v>
      </c>
      <c r="D2" s="37">
        <v>5</v>
      </c>
      <c r="E2" s="37">
        <v>5.5</v>
      </c>
      <c r="F2" s="68">
        <f>AVERAGE(B2:E2)</f>
        <v>4.875</v>
      </c>
      <c r="G2" s="69">
        <f>COUNTIF(B2:E2, "&lt;5,5")</f>
        <v>3</v>
      </c>
    </row>
    <row r="3" spans="1:21" x14ac:dyDescent="0.3">
      <c r="A3" s="6" t="s">
        <v>181</v>
      </c>
      <c r="B3" s="37">
        <v>6.8</v>
      </c>
      <c r="C3" s="37">
        <v>5.7</v>
      </c>
      <c r="D3" s="37">
        <v>4.3</v>
      </c>
      <c r="E3" s="37">
        <v>5</v>
      </c>
      <c r="F3" s="68">
        <f t="shared" ref="F3:F6" si="0">AVERAGE(B3:E3)</f>
        <v>5.45</v>
      </c>
      <c r="G3" s="69">
        <f t="shared" ref="G3:G6" si="1">COUNTIF(B3:E3, "&lt;5,5")</f>
        <v>2</v>
      </c>
    </row>
    <row r="4" spans="1:21" x14ac:dyDescent="0.3">
      <c r="A4" s="6" t="s">
        <v>182</v>
      </c>
      <c r="B4" s="37">
        <v>8</v>
      </c>
      <c r="C4" s="37">
        <v>7.7</v>
      </c>
      <c r="D4" s="37">
        <v>6.2</v>
      </c>
      <c r="E4" s="37">
        <v>4</v>
      </c>
      <c r="F4" s="68">
        <f t="shared" si="0"/>
        <v>6.4749999999999996</v>
      </c>
      <c r="G4" s="69">
        <f t="shared" si="1"/>
        <v>1</v>
      </c>
    </row>
    <row r="5" spans="1:21" x14ac:dyDescent="0.3">
      <c r="A5" s="6" t="s">
        <v>183</v>
      </c>
      <c r="B5" s="37">
        <v>10</v>
      </c>
      <c r="C5" s="37">
        <v>9.1999999999999993</v>
      </c>
      <c r="D5" s="37">
        <v>7.3</v>
      </c>
      <c r="E5" s="37">
        <v>8.5</v>
      </c>
      <c r="F5" s="68">
        <f t="shared" si="0"/>
        <v>8.75</v>
      </c>
      <c r="G5" s="69">
        <f t="shared" si="1"/>
        <v>0</v>
      </c>
    </row>
    <row r="6" spans="1:21" x14ac:dyDescent="0.3">
      <c r="A6" s="6" t="s">
        <v>184</v>
      </c>
      <c r="B6" s="37">
        <v>3.5</v>
      </c>
      <c r="C6" s="37">
        <v>6.4</v>
      </c>
      <c r="D6" s="37">
        <v>4.9000000000000004</v>
      </c>
      <c r="E6" s="37">
        <v>7</v>
      </c>
      <c r="F6" s="68">
        <f t="shared" si="0"/>
        <v>5.45</v>
      </c>
      <c r="G6" s="69">
        <f t="shared" si="1"/>
        <v>2</v>
      </c>
    </row>
    <row r="7" spans="1:21" ht="15" thickBot="1" x14ac:dyDescent="0.35">
      <c r="G7" s="57"/>
    </row>
    <row r="8" spans="1:21" ht="18.600000000000001" thickBot="1" x14ac:dyDescent="0.4">
      <c r="A8" s="109" t="s">
        <v>189</v>
      </c>
      <c r="B8" s="109"/>
      <c r="C8" s="109"/>
      <c r="D8" s="109"/>
      <c r="E8" s="109"/>
      <c r="G8" s="75"/>
      <c r="H8" s="76"/>
      <c r="I8" s="76"/>
      <c r="J8" s="76"/>
      <c r="K8" s="77"/>
    </row>
    <row r="9" spans="1:21" x14ac:dyDescent="0.3">
      <c r="A9" s="6"/>
      <c r="B9" s="72" t="s">
        <v>185</v>
      </c>
      <c r="C9" s="72" t="s">
        <v>186</v>
      </c>
      <c r="D9" s="72" t="s">
        <v>187</v>
      </c>
      <c r="E9" s="72" t="s">
        <v>188</v>
      </c>
      <c r="G9" s="78"/>
      <c r="H9" s="86" t="s">
        <v>190</v>
      </c>
      <c r="I9" s="76"/>
      <c r="J9" s="87" t="s">
        <v>191</v>
      </c>
      <c r="K9" s="79"/>
    </row>
    <row r="10" spans="1:21" x14ac:dyDescent="0.3">
      <c r="A10" s="6" t="s">
        <v>180</v>
      </c>
      <c r="B10" s="73" t="str">
        <f>IF(B2&lt;5.5,"X","")</f>
        <v>X</v>
      </c>
      <c r="C10" s="73" t="str">
        <f>IF(C2&lt;5.5,"X","")</f>
        <v>X</v>
      </c>
      <c r="D10" s="73" t="str">
        <f>IF(D2&lt;5.5,"X","")</f>
        <v>X</v>
      </c>
      <c r="E10" s="73" t="str">
        <f>IF(E2&lt;5.5,"X","")</f>
        <v/>
      </c>
      <c r="G10" s="78"/>
      <c r="H10" s="84" t="s">
        <v>180</v>
      </c>
      <c r="I10" s="74"/>
      <c r="J10" s="83">
        <f>VLOOKUP(H10,A2:G6,6,)</f>
        <v>4.875</v>
      </c>
      <c r="K10" s="79"/>
    </row>
    <row r="11" spans="1:21" x14ac:dyDescent="0.3">
      <c r="A11" s="6" t="s">
        <v>181</v>
      </c>
      <c r="B11" s="73" t="str">
        <f t="shared" ref="B11:E14" si="2">IF(B3&lt;5.5,"X","")</f>
        <v/>
      </c>
      <c r="C11" s="73" t="str">
        <f t="shared" si="2"/>
        <v/>
      </c>
      <c r="D11" s="73" t="str">
        <f t="shared" si="2"/>
        <v>X</v>
      </c>
      <c r="E11" s="73" t="str">
        <f t="shared" si="2"/>
        <v>X</v>
      </c>
      <c r="G11" s="78"/>
      <c r="H11" s="78"/>
      <c r="I11" s="74"/>
      <c r="J11" s="79"/>
      <c r="K11" s="79"/>
    </row>
    <row r="12" spans="1:21" ht="15" thickBot="1" x14ac:dyDescent="0.35">
      <c r="A12" s="6" t="s">
        <v>182</v>
      </c>
      <c r="B12" s="73" t="str">
        <f t="shared" si="2"/>
        <v/>
      </c>
      <c r="C12" s="73" t="str">
        <f t="shared" si="2"/>
        <v/>
      </c>
      <c r="D12" s="73" t="str">
        <f t="shared" si="2"/>
        <v/>
      </c>
      <c r="E12" s="73" t="str">
        <f t="shared" si="2"/>
        <v>X</v>
      </c>
      <c r="G12" s="78"/>
      <c r="H12" s="88" t="s">
        <v>192</v>
      </c>
      <c r="I12" s="81"/>
      <c r="J12" s="85" t="str">
        <f>IF(J10&lt;4,"A",IF(J10&gt;=5.5,"C","B"))</f>
        <v>B</v>
      </c>
      <c r="K12" s="79"/>
    </row>
    <row r="13" spans="1:21" ht="15" thickBot="1" x14ac:dyDescent="0.35">
      <c r="A13" s="6" t="s">
        <v>183</v>
      </c>
      <c r="B13" s="73" t="str">
        <f t="shared" si="2"/>
        <v/>
      </c>
      <c r="C13" s="73" t="str">
        <f t="shared" si="2"/>
        <v/>
      </c>
      <c r="D13" s="73" t="str">
        <f t="shared" si="2"/>
        <v/>
      </c>
      <c r="E13" s="73" t="str">
        <f t="shared" si="2"/>
        <v/>
      </c>
      <c r="G13" s="80"/>
      <c r="H13" s="81"/>
      <c r="I13" s="81"/>
      <c r="J13" s="81"/>
      <c r="K13" s="82"/>
    </row>
    <row r="14" spans="1:21" x14ac:dyDescent="0.3">
      <c r="A14" s="6" t="s">
        <v>184</v>
      </c>
      <c r="B14" s="73" t="str">
        <f t="shared" si="2"/>
        <v>X</v>
      </c>
      <c r="C14" s="73" t="str">
        <f t="shared" si="2"/>
        <v/>
      </c>
      <c r="D14" s="73" t="str">
        <f t="shared" si="2"/>
        <v>X</v>
      </c>
      <c r="E14" s="73" t="str">
        <f t="shared" si="2"/>
        <v/>
      </c>
    </row>
    <row r="16" spans="1:21" x14ac:dyDescent="0.3">
      <c r="E16" s="41" t="s">
        <v>56</v>
      </c>
      <c r="G16" s="41" t="s">
        <v>195</v>
      </c>
    </row>
    <row r="17" spans="5:8" x14ac:dyDescent="0.3">
      <c r="E17" t="s">
        <v>180</v>
      </c>
      <c r="F17" s="24" t="s">
        <v>193</v>
      </c>
      <c r="G17" t="e">
        <f>IF(E17=A10:A14,"wel","niet")</f>
        <v>#VALUE!</v>
      </c>
      <c r="H17" t="s">
        <v>194</v>
      </c>
    </row>
  </sheetData>
  <mergeCells count="1">
    <mergeCell ref="A8:E8"/>
  </mergeCells>
  <dataValidations count="1">
    <dataValidation type="list" allowBlank="1" showInputMessage="1" showErrorMessage="1" sqref="H10" xr:uid="{8A420B5D-C435-4B13-BCEF-0D45F56E8771}">
      <formula1>$A$2:$A$6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9FEC-E9D1-494D-97B9-C03538FCCFFC}">
  <dimension ref="A1:G23"/>
  <sheetViews>
    <sheetView workbookViewId="0">
      <selection activeCell="J20" sqref="J20"/>
    </sheetView>
  </sheetViews>
  <sheetFormatPr defaultRowHeight="14.4" x14ac:dyDescent="0.3"/>
  <cols>
    <col min="1" max="1" width="4" bestFit="1" customWidth="1"/>
    <col min="3" max="3" width="10.109375" bestFit="1" customWidth="1"/>
    <col min="4" max="4" width="10.33203125" bestFit="1" customWidth="1"/>
  </cols>
  <sheetData>
    <row r="1" spans="1:7" x14ac:dyDescent="0.3">
      <c r="A1" s="91" t="s">
        <v>196</v>
      </c>
      <c r="B1" s="91" t="s">
        <v>197</v>
      </c>
      <c r="C1" s="91" t="s">
        <v>198</v>
      </c>
      <c r="D1" s="91" t="s">
        <v>199</v>
      </c>
      <c r="E1" s="91" t="s">
        <v>142</v>
      </c>
      <c r="F1" s="112" t="s">
        <v>232</v>
      </c>
      <c r="G1" s="112"/>
    </row>
    <row r="2" spans="1:7" x14ac:dyDescent="0.3">
      <c r="A2" s="39">
        <v>1</v>
      </c>
      <c r="B2" s="6" t="s">
        <v>205</v>
      </c>
      <c r="C2" s="6" t="s">
        <v>215</v>
      </c>
      <c r="D2" s="6" t="s">
        <v>220</v>
      </c>
      <c r="E2" s="89">
        <v>43</v>
      </c>
      <c r="F2" s="108" t="str">
        <f>IF(E2&gt;18,"Ja","Nee")</f>
        <v>Ja</v>
      </c>
      <c r="G2" s="108"/>
    </row>
    <row r="3" spans="1:7" x14ac:dyDescent="0.3">
      <c r="A3" s="39">
        <v>2</v>
      </c>
      <c r="B3" s="6" t="s">
        <v>204</v>
      </c>
      <c r="C3" s="6" t="s">
        <v>214</v>
      </c>
      <c r="D3" s="6" t="s">
        <v>221</v>
      </c>
      <c r="E3" s="89">
        <v>80</v>
      </c>
      <c r="F3" s="108" t="str">
        <f t="shared" ref="F3:F11" si="0">IF(E3&gt;18,"Ja","Nee")</f>
        <v>Ja</v>
      </c>
      <c r="G3" s="108"/>
    </row>
    <row r="4" spans="1:7" x14ac:dyDescent="0.3">
      <c r="A4" s="39">
        <v>3</v>
      </c>
      <c r="B4" s="6" t="s">
        <v>209</v>
      </c>
      <c r="C4" s="6" t="s">
        <v>219</v>
      </c>
      <c r="D4" s="6" t="s">
        <v>220</v>
      </c>
      <c r="E4" s="89">
        <v>17</v>
      </c>
      <c r="F4" s="108" t="str">
        <f t="shared" si="0"/>
        <v>Nee</v>
      </c>
      <c r="G4" s="108"/>
    </row>
    <row r="5" spans="1:7" x14ac:dyDescent="0.3">
      <c r="A5" s="39">
        <v>4</v>
      </c>
      <c r="B5" s="6" t="s">
        <v>207</v>
      </c>
      <c r="C5" s="6" t="s">
        <v>217</v>
      </c>
      <c r="D5" s="6" t="s">
        <v>222</v>
      </c>
      <c r="E5" s="89">
        <v>50</v>
      </c>
      <c r="F5" s="108" t="str">
        <f t="shared" si="0"/>
        <v>Ja</v>
      </c>
      <c r="G5" s="108"/>
    </row>
    <row r="6" spans="1:7" x14ac:dyDescent="0.3">
      <c r="A6" s="39">
        <v>5</v>
      </c>
      <c r="B6" s="6" t="s">
        <v>208</v>
      </c>
      <c r="C6" s="6" t="s">
        <v>218</v>
      </c>
      <c r="D6" s="6" t="s">
        <v>223</v>
      </c>
      <c r="E6" s="89">
        <v>28</v>
      </c>
      <c r="F6" s="108" t="str">
        <f t="shared" si="0"/>
        <v>Ja</v>
      </c>
      <c r="G6" s="108"/>
    </row>
    <row r="7" spans="1:7" x14ac:dyDescent="0.3">
      <c r="A7" s="39">
        <v>6</v>
      </c>
      <c r="B7" s="6" t="s">
        <v>206</v>
      </c>
      <c r="C7" s="6" t="s">
        <v>216</v>
      </c>
      <c r="D7" s="6" t="s">
        <v>224</v>
      </c>
      <c r="E7" s="89">
        <v>49</v>
      </c>
      <c r="F7" s="108" t="str">
        <f t="shared" si="0"/>
        <v>Ja</v>
      </c>
      <c r="G7" s="108"/>
    </row>
    <row r="8" spans="1:7" x14ac:dyDescent="0.3">
      <c r="A8" s="39">
        <v>7</v>
      </c>
      <c r="B8" s="6" t="s">
        <v>202</v>
      </c>
      <c r="C8" s="6" t="s">
        <v>212</v>
      </c>
      <c r="D8" s="6" t="s">
        <v>225</v>
      </c>
      <c r="E8" s="89">
        <v>62</v>
      </c>
      <c r="F8" s="108" t="str">
        <f t="shared" si="0"/>
        <v>Ja</v>
      </c>
      <c r="G8" s="108"/>
    </row>
    <row r="9" spans="1:7" x14ac:dyDescent="0.3">
      <c r="A9" s="39">
        <v>8</v>
      </c>
      <c r="B9" s="6" t="s">
        <v>200</v>
      </c>
      <c r="C9" s="6" t="s">
        <v>210</v>
      </c>
      <c r="D9" s="6" t="s">
        <v>220</v>
      </c>
      <c r="E9" s="89">
        <v>43</v>
      </c>
      <c r="F9" s="108" t="str">
        <f t="shared" si="0"/>
        <v>Ja</v>
      </c>
      <c r="G9" s="108"/>
    </row>
    <row r="10" spans="1:7" x14ac:dyDescent="0.3">
      <c r="A10" s="39">
        <v>9</v>
      </c>
      <c r="B10" s="6" t="s">
        <v>201</v>
      </c>
      <c r="C10" s="6" t="s">
        <v>211</v>
      </c>
      <c r="D10" s="6" t="s">
        <v>226</v>
      </c>
      <c r="E10" s="89">
        <v>32</v>
      </c>
      <c r="F10" s="108" t="str">
        <f t="shared" si="0"/>
        <v>Ja</v>
      </c>
      <c r="G10" s="108"/>
    </row>
    <row r="11" spans="1:7" x14ac:dyDescent="0.3">
      <c r="A11" s="39">
        <v>10</v>
      </c>
      <c r="B11" s="6" t="s">
        <v>203</v>
      </c>
      <c r="C11" s="6" t="s">
        <v>213</v>
      </c>
      <c r="D11" s="6" t="s">
        <v>227</v>
      </c>
      <c r="E11" s="89">
        <v>4</v>
      </c>
      <c r="F11" s="108" t="str">
        <f t="shared" si="0"/>
        <v>Nee</v>
      </c>
      <c r="G11" s="108"/>
    </row>
    <row r="14" spans="1:7" ht="15" thickBot="1" x14ac:dyDescent="0.35"/>
    <row r="15" spans="1:7" ht="15" thickBot="1" x14ac:dyDescent="0.35">
      <c r="B15" s="92"/>
      <c r="C15" s="93"/>
      <c r="D15" s="93"/>
      <c r="E15" s="93"/>
      <c r="F15" s="93"/>
      <c r="G15" s="94"/>
    </row>
    <row r="16" spans="1:7" ht="15" thickBot="1" x14ac:dyDescent="0.35">
      <c r="B16" s="95"/>
      <c r="C16" s="113" t="s">
        <v>228</v>
      </c>
      <c r="D16" s="113"/>
      <c r="E16" s="110">
        <v>5</v>
      </c>
      <c r="F16" s="111"/>
      <c r="G16" s="97"/>
    </row>
    <row r="17" spans="2:7" ht="15" thickBot="1" x14ac:dyDescent="0.35">
      <c r="B17" s="95"/>
      <c r="C17" s="96"/>
      <c r="D17" s="96"/>
      <c r="E17" s="96"/>
      <c r="F17" s="96"/>
      <c r="G17" s="97"/>
    </row>
    <row r="18" spans="2:7" ht="15" thickBot="1" x14ac:dyDescent="0.35">
      <c r="B18" s="95"/>
      <c r="C18" s="113" t="s">
        <v>229</v>
      </c>
      <c r="D18" s="113"/>
      <c r="E18" s="102" t="str">
        <f>VLOOKUP(E16,A2:E11,2,)</f>
        <v>Katja</v>
      </c>
      <c r="F18" s="103" t="str">
        <f>VLOOKUP(E16,A2:E11,3,)</f>
        <v>Maaskant</v>
      </c>
      <c r="G18" s="97"/>
    </row>
    <row r="19" spans="2:7" ht="15" thickBot="1" x14ac:dyDescent="0.35">
      <c r="B19" s="95"/>
      <c r="C19" s="96"/>
      <c r="D19" s="96"/>
      <c r="E19" s="96"/>
      <c r="F19" s="96"/>
      <c r="G19" s="97"/>
    </row>
    <row r="20" spans="2:7" ht="15" thickBot="1" x14ac:dyDescent="0.35">
      <c r="B20" s="95"/>
      <c r="C20" s="113" t="s">
        <v>230</v>
      </c>
      <c r="D20" s="113"/>
      <c r="E20" s="110" t="str">
        <f>VLOOKUP(E16,A2:E11,4)</f>
        <v>Maastricht</v>
      </c>
      <c r="F20" s="111"/>
      <c r="G20" s="97"/>
    </row>
    <row r="21" spans="2:7" ht="15" thickBot="1" x14ac:dyDescent="0.35">
      <c r="B21" s="95"/>
      <c r="C21" s="96"/>
      <c r="D21" s="96"/>
      <c r="E21" s="96"/>
      <c r="F21" s="96"/>
      <c r="G21" s="97"/>
    </row>
    <row r="22" spans="2:7" ht="15" thickBot="1" x14ac:dyDescent="0.35">
      <c r="B22" s="95"/>
      <c r="C22" s="101" t="s">
        <v>231</v>
      </c>
      <c r="D22" s="96"/>
      <c r="E22" s="110">
        <f>VLOOKUP(E16,A2:E11,5)</f>
        <v>28</v>
      </c>
      <c r="F22" s="111"/>
      <c r="G22" s="97"/>
    </row>
    <row r="23" spans="2:7" ht="15" thickBot="1" x14ac:dyDescent="0.35">
      <c r="B23" s="98"/>
      <c r="C23" s="99"/>
      <c r="D23" s="99"/>
      <c r="E23" s="99"/>
      <c r="F23" s="99"/>
      <c r="G23" s="100"/>
    </row>
  </sheetData>
  <sortState xmlns:xlrd2="http://schemas.microsoft.com/office/spreadsheetml/2017/richdata2" ref="B2:D11">
    <sortCondition ref="C2:C11"/>
  </sortState>
  <mergeCells count="17">
    <mergeCell ref="C16:D16"/>
    <mergeCell ref="C18:D18"/>
    <mergeCell ref="C20:D20"/>
    <mergeCell ref="E16:F16"/>
    <mergeCell ref="E20:F20"/>
    <mergeCell ref="F10:G10"/>
    <mergeCell ref="F11:G11"/>
    <mergeCell ref="E22:F22"/>
    <mergeCell ref="F1:G1"/>
    <mergeCell ref="F2:G2"/>
    <mergeCell ref="F3:G3"/>
    <mergeCell ref="F4:G4"/>
    <mergeCell ref="F5:G5"/>
    <mergeCell ref="F6:G6"/>
    <mergeCell ref="F7:G7"/>
    <mergeCell ref="F8:G8"/>
    <mergeCell ref="F9:G9"/>
  </mergeCells>
  <conditionalFormatting sqref="F2:G11">
    <cfRule type="containsText" dxfId="1" priority="1" operator="containsText" text="Nee">
      <formula>NOT(ISERROR(SEARCH("Nee",F2)))</formula>
    </cfRule>
    <cfRule type="containsText" dxfId="0" priority="2" operator="containsText" text="Ja">
      <formula>NOT(ISERROR(SEARCH("Ja",F2)))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00BA-B142-4043-866C-AA60F02F4F6F}">
  <dimension ref="A1:E19"/>
  <sheetViews>
    <sheetView workbookViewId="0">
      <selection activeCell="O7" sqref="O7"/>
    </sheetView>
  </sheetViews>
  <sheetFormatPr defaultRowHeight="14.4" x14ac:dyDescent="0.3"/>
  <cols>
    <col min="2" max="2" width="10" bestFit="1" customWidth="1"/>
    <col min="3" max="3" width="12" bestFit="1" customWidth="1"/>
    <col min="4" max="4" width="8" bestFit="1" customWidth="1"/>
  </cols>
  <sheetData>
    <row r="1" spans="1:5" x14ac:dyDescent="0.3">
      <c r="A1" s="14" t="s">
        <v>8</v>
      </c>
      <c r="B1" s="14" t="s">
        <v>9</v>
      </c>
      <c r="C1" s="14" t="s">
        <v>6</v>
      </c>
      <c r="D1" s="14" t="s">
        <v>10</v>
      </c>
      <c r="E1" s="14" t="s">
        <v>6</v>
      </c>
    </row>
    <row r="2" spans="1:5" x14ac:dyDescent="0.3">
      <c r="A2" s="2" t="s">
        <v>37</v>
      </c>
      <c r="B2" s="1">
        <v>1.55</v>
      </c>
      <c r="C2" s="1">
        <f>B2*E2</f>
        <v>0.32550000000000001</v>
      </c>
      <c r="D2" s="1">
        <f>SUM(B2:C2)</f>
        <v>1.8755000000000002</v>
      </c>
      <c r="E2" s="10">
        <v>0.21</v>
      </c>
    </row>
    <row r="3" spans="1:5" x14ac:dyDescent="0.3">
      <c r="A3" s="2" t="s">
        <v>38</v>
      </c>
      <c r="B3" s="1">
        <v>2</v>
      </c>
      <c r="C3" s="1">
        <f>B3*E2</f>
        <v>0.42</v>
      </c>
      <c r="D3" s="1">
        <f>SUM(B3:C3)</f>
        <v>2.42</v>
      </c>
    </row>
    <row r="4" spans="1:5" x14ac:dyDescent="0.3">
      <c r="A4" s="2" t="s">
        <v>39</v>
      </c>
      <c r="B4" s="1">
        <v>2.4</v>
      </c>
      <c r="C4" s="1">
        <f>B4*E2</f>
        <v>0.504</v>
      </c>
      <c r="D4" s="1">
        <f>SUM(B4:C4)</f>
        <v>2.9039999999999999</v>
      </c>
    </row>
    <row r="5" spans="1:5" x14ac:dyDescent="0.3">
      <c r="A5" s="2" t="s">
        <v>40</v>
      </c>
      <c r="B5" s="1">
        <v>1</v>
      </c>
      <c r="C5" s="1">
        <f>B5*E2</f>
        <v>0.21</v>
      </c>
      <c r="D5" s="1">
        <f>SUM(B5:C5)</f>
        <v>1.21</v>
      </c>
    </row>
    <row r="7" spans="1:5" x14ac:dyDescent="0.3">
      <c r="A7" s="4" t="s">
        <v>41</v>
      </c>
      <c r="B7" s="4" t="s">
        <v>42</v>
      </c>
      <c r="C7" s="4" t="s">
        <v>43</v>
      </c>
    </row>
    <row r="8" spans="1:5" x14ac:dyDescent="0.3">
      <c r="A8" s="2" t="s">
        <v>44</v>
      </c>
      <c r="B8" s="19">
        <v>500</v>
      </c>
      <c r="C8" s="6" t="s">
        <v>45</v>
      </c>
    </row>
    <row r="9" spans="1:5" x14ac:dyDescent="0.3">
      <c r="A9" s="2" t="s">
        <v>46</v>
      </c>
      <c r="B9" s="19">
        <v>750</v>
      </c>
      <c r="C9" s="6" t="s">
        <v>45</v>
      </c>
    </row>
    <row r="10" spans="1:5" x14ac:dyDescent="0.3">
      <c r="A10" s="2" t="s">
        <v>47</v>
      </c>
      <c r="B10" s="1">
        <v>1250</v>
      </c>
      <c r="C10" s="6" t="s">
        <v>48</v>
      </c>
    </row>
    <row r="11" spans="1:5" x14ac:dyDescent="0.3">
      <c r="A11" s="2" t="s">
        <v>49</v>
      </c>
      <c r="B11" s="1">
        <v>1050</v>
      </c>
      <c r="C11" s="6" t="s">
        <v>48</v>
      </c>
    </row>
    <row r="12" spans="1:5" x14ac:dyDescent="0.3">
      <c r="A12" s="2" t="s">
        <v>50</v>
      </c>
      <c r="B12" s="19">
        <v>955</v>
      </c>
      <c r="C12" s="6" t="s">
        <v>45</v>
      </c>
    </row>
    <row r="13" spans="1:5" x14ac:dyDescent="0.3">
      <c r="A13" s="2" t="s">
        <v>51</v>
      </c>
      <c r="B13" s="1">
        <v>1500</v>
      </c>
      <c r="C13" s="15" t="s">
        <v>48</v>
      </c>
    </row>
    <row r="14" spans="1:5" x14ac:dyDescent="0.3">
      <c r="A14" s="2" t="s">
        <v>52</v>
      </c>
      <c r="B14" s="20">
        <v>250</v>
      </c>
      <c r="C14" s="6" t="s">
        <v>45</v>
      </c>
    </row>
    <row r="15" spans="1:5" x14ac:dyDescent="0.3">
      <c r="A15" s="6"/>
      <c r="B15" s="6"/>
      <c r="C15" s="16"/>
    </row>
    <row r="16" spans="1:5" x14ac:dyDescent="0.3">
      <c r="A16" s="4" t="s">
        <v>53</v>
      </c>
      <c r="B16" s="17">
        <f>AVERAGE(B8:B15)</f>
        <v>893.57142857142856</v>
      </c>
      <c r="C16" s="16"/>
    </row>
    <row r="17" spans="1:3" x14ac:dyDescent="0.3">
      <c r="A17" s="4" t="s">
        <v>54</v>
      </c>
      <c r="B17" s="17">
        <f>MAX(B8:B14)</f>
        <v>1500</v>
      </c>
      <c r="C17" s="16"/>
    </row>
    <row r="18" spans="1:3" x14ac:dyDescent="0.3">
      <c r="A18" s="4" t="s">
        <v>55</v>
      </c>
      <c r="B18" s="18">
        <f>COUNT(B8:B14)</f>
        <v>7</v>
      </c>
      <c r="C18" s="16"/>
    </row>
    <row r="19" spans="1:3" x14ac:dyDescent="0.3">
      <c r="A19" s="16"/>
      <c r="B19" s="16"/>
      <c r="C19" s="16"/>
    </row>
  </sheetData>
  <conditionalFormatting sqref="B14">
    <cfRule type="cellIs" dxfId="13" priority="1" operator="lessThan">
      <formula>$B$11</formula>
    </cfRule>
    <cfRule type="cellIs" dxfId="12" priority="6" operator="lessThan">
      <formula>1000</formula>
    </cfRule>
  </conditionalFormatting>
  <conditionalFormatting sqref="B9">
    <cfRule type="cellIs" dxfId="11" priority="4" operator="lessThan">
      <formula>$B$11</formula>
    </cfRule>
    <cfRule type="cellIs" dxfId="10" priority="5" operator="lessThan">
      <formula>$B$12</formula>
    </cfRule>
  </conditionalFormatting>
  <conditionalFormatting sqref="B12">
    <cfRule type="cellIs" dxfId="9" priority="3" operator="lessThan">
      <formula>1000</formula>
    </cfRule>
  </conditionalFormatting>
  <conditionalFormatting sqref="B8">
    <cfRule type="cellIs" dxfId="8" priority="2" operator="lessThan">
      <formula>$B$11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1180-79C7-49B3-9EA7-2D380C1F123B}">
  <dimension ref="A1:E8"/>
  <sheetViews>
    <sheetView workbookViewId="0">
      <selection activeCell="K8" sqref="K8"/>
    </sheetView>
  </sheetViews>
  <sheetFormatPr defaultRowHeight="14.4" x14ac:dyDescent="0.3"/>
  <cols>
    <col min="3" max="3" width="9.88671875" bestFit="1" customWidth="1"/>
    <col min="5" max="5" width="9" bestFit="1" customWidth="1"/>
  </cols>
  <sheetData>
    <row r="1" spans="1:5" x14ac:dyDescent="0.3">
      <c r="A1" s="4" t="s">
        <v>56</v>
      </c>
      <c r="B1" s="4" t="s">
        <v>57</v>
      </c>
      <c r="C1" s="4" t="s">
        <v>58</v>
      </c>
      <c r="D1" s="4" t="s">
        <v>59</v>
      </c>
      <c r="E1" s="4" t="s">
        <v>68</v>
      </c>
    </row>
    <row r="2" spans="1:5" x14ac:dyDescent="0.3">
      <c r="A2" s="6" t="s">
        <v>60</v>
      </c>
      <c r="B2" s="21">
        <v>10</v>
      </c>
      <c r="C2" s="6" t="s">
        <v>66</v>
      </c>
      <c r="D2" s="21">
        <v>2.5</v>
      </c>
      <c r="E2" s="6" t="str">
        <f>IF(AND(B2&lt;5,D2&lt;6.1),"LOSER!!!","")</f>
        <v/>
      </c>
    </row>
    <row r="3" spans="1:5" x14ac:dyDescent="0.3">
      <c r="A3" s="6" t="s">
        <v>61</v>
      </c>
      <c r="B3" s="21">
        <v>4.5</v>
      </c>
      <c r="C3" s="6" t="s">
        <v>67</v>
      </c>
      <c r="D3" s="21">
        <v>4</v>
      </c>
      <c r="E3" s="6" t="str">
        <f t="shared" ref="E3:E7" si="0">IF(AND(B3&lt;5,D3&lt;6.1),"LOSER!!!","")</f>
        <v>LOSER!!!</v>
      </c>
    </row>
    <row r="4" spans="1:5" x14ac:dyDescent="0.3">
      <c r="A4" s="6" t="s">
        <v>62</v>
      </c>
      <c r="B4" s="21">
        <v>7</v>
      </c>
      <c r="C4" s="6" t="s">
        <v>66</v>
      </c>
      <c r="D4" s="21">
        <v>5</v>
      </c>
      <c r="E4" s="6" t="str">
        <f t="shared" si="0"/>
        <v/>
      </c>
    </row>
    <row r="5" spans="1:5" x14ac:dyDescent="0.3">
      <c r="A5" s="6" t="s">
        <v>63</v>
      </c>
      <c r="B5" s="21">
        <v>8.5</v>
      </c>
      <c r="C5" s="6" t="s">
        <v>66</v>
      </c>
      <c r="D5" s="21">
        <v>8</v>
      </c>
      <c r="E5" s="6" t="str">
        <f t="shared" si="0"/>
        <v/>
      </c>
    </row>
    <row r="6" spans="1:5" x14ac:dyDescent="0.3">
      <c r="A6" s="6" t="s">
        <v>64</v>
      </c>
      <c r="B6" s="21">
        <v>4</v>
      </c>
      <c r="C6" s="6" t="s">
        <v>67</v>
      </c>
      <c r="D6" s="21">
        <v>3</v>
      </c>
      <c r="E6" s="6" t="str">
        <f t="shared" si="0"/>
        <v>LOSER!!!</v>
      </c>
    </row>
    <row r="7" spans="1:5" x14ac:dyDescent="0.3">
      <c r="A7" s="6" t="s">
        <v>65</v>
      </c>
      <c r="B7" s="21">
        <v>3.5</v>
      </c>
      <c r="C7" s="6" t="s">
        <v>67</v>
      </c>
      <c r="D7" s="21">
        <v>6</v>
      </c>
      <c r="E7" s="6" t="str">
        <f t="shared" si="0"/>
        <v>LOSER!!!</v>
      </c>
    </row>
    <row r="8" spans="1:5" x14ac:dyDescent="0.3">
      <c r="A8" s="6" t="s">
        <v>24</v>
      </c>
      <c r="B8" s="21">
        <v>7</v>
      </c>
      <c r="C8" s="6" t="s">
        <v>66</v>
      </c>
      <c r="D8" s="21">
        <v>7</v>
      </c>
      <c r="E8" s="6" t="str">
        <f>IF(AND(B8&lt;5,D8&lt;6.1),"LOSER!!!","")</f>
        <v/>
      </c>
    </row>
  </sheetData>
  <conditionalFormatting sqref="C2">
    <cfRule type="containsText" dxfId="7" priority="2" operator="containsText" text="JA">
      <formula>NOT(ISERROR(SEARCH("JA",C2)))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D6A9134-F24B-436A-9339-A02AB6A86631}">
            <xm:f>NOT(ISERROR(SEARCH($C$3,C2)))</xm:f>
            <xm:f>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1868-2F03-4650-B07B-6F816CFBDEBC}">
  <dimension ref="A1:K17"/>
  <sheetViews>
    <sheetView workbookViewId="0">
      <selection activeCell="F6" sqref="F6"/>
    </sheetView>
  </sheetViews>
  <sheetFormatPr defaultRowHeight="14.4" x14ac:dyDescent="0.3"/>
  <cols>
    <col min="1" max="1" width="9.77734375" bestFit="1" customWidth="1"/>
    <col min="10" max="10" width="17.5546875" bestFit="1" customWidth="1"/>
  </cols>
  <sheetData>
    <row r="1" spans="1:11" x14ac:dyDescent="0.3">
      <c r="A1" s="13" t="s">
        <v>20</v>
      </c>
      <c r="B1" s="13" t="s">
        <v>41</v>
      </c>
      <c r="C1" s="13" t="s">
        <v>80</v>
      </c>
      <c r="E1" s="13" t="s">
        <v>84</v>
      </c>
      <c r="F1" s="13" t="s">
        <v>85</v>
      </c>
      <c r="J1" s="13" t="s">
        <v>90</v>
      </c>
    </row>
    <row r="2" spans="1:11" x14ac:dyDescent="0.3">
      <c r="A2" s="22" t="s">
        <v>69</v>
      </c>
      <c r="B2" s="21">
        <v>4.3</v>
      </c>
      <c r="C2" s="21">
        <v>0.6</v>
      </c>
      <c r="E2" s="21" t="str">
        <f t="shared" ref="E2:E13" si="0">IF(C2&lt;Koud,"ja","")</f>
        <v>ja</v>
      </c>
      <c r="F2" s="21" t="str">
        <f t="shared" ref="F2:F13" si="1">IF(AND(B2&gt;Warm,C2&gt;Warm),"ja","")</f>
        <v/>
      </c>
      <c r="J2" s="6" t="s">
        <v>91</v>
      </c>
      <c r="K2" s="6">
        <v>5</v>
      </c>
    </row>
    <row r="3" spans="1:11" x14ac:dyDescent="0.3">
      <c r="A3" s="6" t="s">
        <v>70</v>
      </c>
      <c r="B3" s="21">
        <v>6.2</v>
      </c>
      <c r="C3" s="21">
        <v>2.5</v>
      </c>
      <c r="E3" s="21" t="str">
        <f t="shared" si="0"/>
        <v>ja</v>
      </c>
      <c r="F3" s="21" t="str">
        <f t="shared" si="1"/>
        <v/>
      </c>
      <c r="J3" s="6" t="s">
        <v>92</v>
      </c>
      <c r="K3" s="6">
        <v>10</v>
      </c>
    </row>
    <row r="4" spans="1:11" x14ac:dyDescent="0.3">
      <c r="A4" s="6" t="s">
        <v>71</v>
      </c>
      <c r="B4" s="21">
        <v>8.6</v>
      </c>
      <c r="C4" s="21">
        <v>4.8</v>
      </c>
      <c r="E4" s="21" t="str">
        <f t="shared" si="0"/>
        <v>ja</v>
      </c>
      <c r="F4" s="21" t="str">
        <f t="shared" si="1"/>
        <v/>
      </c>
    </row>
    <row r="5" spans="1:11" x14ac:dyDescent="0.3">
      <c r="A5" s="6" t="s">
        <v>72</v>
      </c>
      <c r="B5" s="21">
        <v>9.8000000000000007</v>
      </c>
      <c r="C5" s="21">
        <v>5.9</v>
      </c>
      <c r="E5" s="21" t="str">
        <f t="shared" si="0"/>
        <v/>
      </c>
      <c r="F5" s="21" t="str">
        <f t="shared" si="1"/>
        <v/>
      </c>
    </row>
    <row r="6" spans="1:11" x14ac:dyDescent="0.3">
      <c r="A6" s="6" t="s">
        <v>28</v>
      </c>
      <c r="B6" s="21">
        <v>15.8</v>
      </c>
      <c r="C6" s="21">
        <v>10.1</v>
      </c>
      <c r="E6" s="21" t="str">
        <f t="shared" si="0"/>
        <v/>
      </c>
      <c r="F6" s="21" t="str">
        <f t="shared" si="1"/>
        <v>ja</v>
      </c>
    </row>
    <row r="7" spans="1:11" x14ac:dyDescent="0.3">
      <c r="A7" s="6" t="s">
        <v>73</v>
      </c>
      <c r="B7" s="21">
        <v>18.899999999999999</v>
      </c>
      <c r="C7" s="21">
        <v>14.9</v>
      </c>
      <c r="E7" s="21" t="str">
        <f t="shared" si="0"/>
        <v/>
      </c>
      <c r="F7" s="21" t="str">
        <f t="shared" si="1"/>
        <v>ja</v>
      </c>
    </row>
    <row r="8" spans="1:11" x14ac:dyDescent="0.3">
      <c r="A8" s="6" t="s">
        <v>74</v>
      </c>
      <c r="B8" s="21">
        <v>20.9</v>
      </c>
      <c r="C8" s="21">
        <v>16.8</v>
      </c>
      <c r="E8" s="21" t="str">
        <f t="shared" si="0"/>
        <v/>
      </c>
      <c r="F8" s="21" t="str">
        <f t="shared" si="1"/>
        <v>ja</v>
      </c>
    </row>
    <row r="9" spans="1:11" x14ac:dyDescent="0.3">
      <c r="A9" s="6" t="s">
        <v>75</v>
      </c>
      <c r="B9" s="21">
        <v>20.399999999999999</v>
      </c>
      <c r="C9" s="21">
        <v>15.9</v>
      </c>
      <c r="E9" s="21" t="str">
        <f t="shared" si="0"/>
        <v/>
      </c>
      <c r="F9" s="21" t="str">
        <f t="shared" si="1"/>
        <v>ja</v>
      </c>
    </row>
    <row r="10" spans="1:11" x14ac:dyDescent="0.3">
      <c r="A10" s="6" t="s">
        <v>76</v>
      </c>
      <c r="B10" s="21">
        <v>16.7</v>
      </c>
      <c r="C10" s="21">
        <v>12.2</v>
      </c>
      <c r="E10" s="21" t="str">
        <f t="shared" si="0"/>
        <v/>
      </c>
      <c r="F10" s="21" t="str">
        <f t="shared" si="1"/>
        <v>ja</v>
      </c>
    </row>
    <row r="11" spans="1:11" x14ac:dyDescent="0.3">
      <c r="A11" s="6" t="s">
        <v>77</v>
      </c>
      <c r="B11" s="21">
        <v>10.5</v>
      </c>
      <c r="C11" s="21">
        <v>8.6999999999999993</v>
      </c>
      <c r="E11" s="21" t="str">
        <f t="shared" si="0"/>
        <v/>
      </c>
      <c r="F11" s="21" t="str">
        <f t="shared" si="1"/>
        <v/>
      </c>
    </row>
    <row r="12" spans="1:11" x14ac:dyDescent="0.3">
      <c r="A12" s="6" t="s">
        <v>78</v>
      </c>
      <c r="B12" s="21">
        <v>8.6</v>
      </c>
      <c r="C12" s="21">
        <v>5.3</v>
      </c>
      <c r="E12" s="21" t="str">
        <f t="shared" si="0"/>
        <v/>
      </c>
      <c r="F12" s="21" t="str">
        <f t="shared" si="1"/>
        <v/>
      </c>
    </row>
    <row r="13" spans="1:11" x14ac:dyDescent="0.3">
      <c r="A13" s="6" t="s">
        <v>79</v>
      </c>
      <c r="B13" s="21">
        <v>5.9</v>
      </c>
      <c r="C13" s="21">
        <v>1.6</v>
      </c>
      <c r="E13" s="21" t="str">
        <f t="shared" si="0"/>
        <v>ja</v>
      </c>
      <c r="F13" s="21" t="str">
        <f t="shared" si="1"/>
        <v/>
      </c>
    </row>
    <row r="15" spans="1:11" x14ac:dyDescent="0.3">
      <c r="A15" s="4" t="s">
        <v>81</v>
      </c>
      <c r="B15" s="23">
        <f>AVERAGE(B2:B13)</f>
        <v>12.216666666666669</v>
      </c>
      <c r="C15" s="23">
        <f>AVERAGE(C2:C13)</f>
        <v>8.2750000000000004</v>
      </c>
    </row>
    <row r="16" spans="1:11" x14ac:dyDescent="0.3">
      <c r="A16" s="4" t="s">
        <v>82</v>
      </c>
      <c r="B16" s="23">
        <f>MIN(B2:B13)</f>
        <v>4.3</v>
      </c>
      <c r="C16" s="23">
        <f>MIN(C2:C13)</f>
        <v>0.6</v>
      </c>
    </row>
    <row r="17" spans="1:3" x14ac:dyDescent="0.3">
      <c r="A17" s="4" t="s">
        <v>83</v>
      </c>
      <c r="B17" s="23">
        <f>MAX(B2:B13)</f>
        <v>20.9</v>
      </c>
      <c r="C17" s="23">
        <f>MAX(C2:C13)</f>
        <v>16.8</v>
      </c>
    </row>
  </sheetData>
  <conditionalFormatting sqref="E2:E13">
    <cfRule type="cellIs" dxfId="5" priority="1" operator="lessThan">
      <formula>4.3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0D59-7EBD-487E-879B-7C9DF774CD73}">
  <dimension ref="A2:H18"/>
  <sheetViews>
    <sheetView tabSelected="1" zoomScaleNormal="100" workbookViewId="0">
      <selection activeCell="I13" sqref="I13"/>
    </sheetView>
  </sheetViews>
  <sheetFormatPr defaultRowHeight="14.4" x14ac:dyDescent="0.3"/>
  <cols>
    <col min="1" max="1" width="8.88671875" customWidth="1"/>
    <col min="2" max="2" width="28.88671875" bestFit="1" customWidth="1"/>
    <col min="3" max="3" width="3.6640625" customWidth="1"/>
  </cols>
  <sheetData>
    <row r="2" spans="1:8" x14ac:dyDescent="0.3">
      <c r="D2" s="16"/>
      <c r="E2" s="16"/>
      <c r="F2" s="16"/>
      <c r="G2" s="16"/>
      <c r="H2" s="16"/>
    </row>
    <row r="3" spans="1:8" x14ac:dyDescent="0.3">
      <c r="D3" s="16"/>
      <c r="E3" s="16"/>
      <c r="F3" s="16"/>
      <c r="G3" s="16"/>
      <c r="H3" s="16"/>
    </row>
    <row r="4" spans="1:8" x14ac:dyDescent="0.3">
      <c r="D4" s="16"/>
      <c r="E4" s="16"/>
      <c r="F4" s="16"/>
      <c r="G4" s="16"/>
      <c r="H4" s="16"/>
    </row>
    <row r="5" spans="1:8" x14ac:dyDescent="0.3">
      <c r="D5" s="35">
        <v>20</v>
      </c>
      <c r="E5" s="16"/>
      <c r="F5" s="16"/>
      <c r="G5" s="16"/>
      <c r="H5" s="16"/>
    </row>
    <row r="6" spans="1:8" x14ac:dyDescent="0.3">
      <c r="D6" s="16"/>
      <c r="E6" s="16"/>
      <c r="F6" s="16"/>
      <c r="G6" s="16"/>
      <c r="H6" s="16"/>
    </row>
    <row r="7" spans="1:8" ht="15" thickBot="1" x14ac:dyDescent="0.35">
      <c r="D7" s="16"/>
      <c r="E7" s="16"/>
      <c r="F7" s="16"/>
      <c r="G7" s="16"/>
      <c r="H7" s="16"/>
    </row>
    <row r="8" spans="1:8" ht="15" thickBot="1" x14ac:dyDescent="0.35">
      <c r="A8" s="114"/>
      <c r="B8" s="115"/>
      <c r="C8" s="115"/>
      <c r="D8" s="115"/>
      <c r="E8" s="116"/>
      <c r="F8" s="16"/>
      <c r="G8" s="16"/>
      <c r="H8" s="16"/>
    </row>
    <row r="9" spans="1:8" x14ac:dyDescent="0.3">
      <c r="A9" s="117"/>
      <c r="B9" s="129" t="s">
        <v>86</v>
      </c>
      <c r="C9" s="130"/>
      <c r="D9" s="131"/>
      <c r="E9" s="118"/>
      <c r="F9" s="16"/>
      <c r="G9" s="16"/>
      <c r="H9" s="16"/>
    </row>
    <row r="10" spans="1:8" ht="15" thickBot="1" x14ac:dyDescent="0.35">
      <c r="A10" s="117"/>
      <c r="B10" s="122"/>
      <c r="C10" s="123"/>
      <c r="D10" s="124"/>
      <c r="E10" s="118"/>
      <c r="F10" s="16"/>
      <c r="G10" s="16"/>
      <c r="H10" s="16"/>
    </row>
    <row r="11" spans="1:8" ht="15" thickBot="1" x14ac:dyDescent="0.35">
      <c r="A11" s="117"/>
      <c r="B11" s="125" t="s">
        <v>20</v>
      </c>
      <c r="C11" s="126" t="s">
        <v>89</v>
      </c>
      <c r="D11" s="133" t="s">
        <v>93</v>
      </c>
      <c r="E11" s="118"/>
      <c r="F11" s="16"/>
      <c r="G11" s="16"/>
      <c r="H11" s="16"/>
    </row>
    <row r="12" spans="1:8" ht="15" thickBot="1" x14ac:dyDescent="0.35">
      <c r="A12" s="117"/>
      <c r="B12" s="125" t="s">
        <v>87</v>
      </c>
      <c r="C12" s="126" t="s">
        <v>89</v>
      </c>
      <c r="D12" s="135">
        <v>5</v>
      </c>
      <c r="E12" s="118"/>
      <c r="F12" s="16"/>
      <c r="G12" s="16"/>
      <c r="H12" s="16"/>
    </row>
    <row r="13" spans="1:8" ht="15" thickBot="1" x14ac:dyDescent="0.35">
      <c r="A13" s="117"/>
      <c r="B13" s="125" t="s">
        <v>88</v>
      </c>
      <c r="C13" s="126" t="s">
        <v>89</v>
      </c>
      <c r="D13" s="134">
        <v>3</v>
      </c>
      <c r="E13" s="118"/>
      <c r="F13" s="16"/>
      <c r="G13" s="16"/>
      <c r="H13" s="16"/>
    </row>
    <row r="14" spans="1:8" ht="15" thickBot="1" x14ac:dyDescent="0.35">
      <c r="A14" s="117"/>
      <c r="B14" s="122"/>
      <c r="C14" s="126"/>
      <c r="D14" s="124"/>
      <c r="E14" s="118"/>
      <c r="F14" s="16"/>
      <c r="G14" s="16"/>
      <c r="H14" s="16"/>
    </row>
    <row r="15" spans="1:8" ht="15" thickBot="1" x14ac:dyDescent="0.35">
      <c r="A15" s="117"/>
      <c r="B15" s="128" t="s">
        <v>22</v>
      </c>
      <c r="C15" s="127" t="s">
        <v>89</v>
      </c>
      <c r="D15" s="132">
        <f>SUM(D13*D5*D12)</f>
        <v>300</v>
      </c>
      <c r="E15" s="118"/>
      <c r="F15" s="16"/>
      <c r="G15" s="16"/>
      <c r="H15" s="16"/>
    </row>
    <row r="16" spans="1:8" ht="15" thickBot="1" x14ac:dyDescent="0.35">
      <c r="A16" s="119"/>
      <c r="B16" s="120"/>
      <c r="C16" s="120"/>
      <c r="D16" s="120"/>
      <c r="E16" s="121"/>
      <c r="F16" s="16"/>
      <c r="G16" s="16"/>
      <c r="H16" s="16"/>
    </row>
    <row r="17" spans="2:8" x14ac:dyDescent="0.3">
      <c r="B17" s="16"/>
      <c r="C17" s="16"/>
      <c r="D17" s="16"/>
      <c r="E17" s="16"/>
      <c r="F17" s="16"/>
      <c r="G17" s="16"/>
      <c r="H17" s="16"/>
    </row>
    <row r="18" spans="2:8" x14ac:dyDescent="0.3">
      <c r="B18" s="16"/>
      <c r="C18" s="16"/>
      <c r="D18" s="16"/>
      <c r="E18" s="16"/>
      <c r="F18" s="16"/>
      <c r="G18" s="16"/>
      <c r="H18" s="16"/>
    </row>
  </sheetData>
  <mergeCells count="1">
    <mergeCell ref="B9:D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08E9-67DE-4D47-BB37-07646C726C3D}">
  <dimension ref="A1:F26"/>
  <sheetViews>
    <sheetView workbookViewId="0">
      <selection activeCell="F42" sqref="F42"/>
    </sheetView>
  </sheetViews>
  <sheetFormatPr defaultRowHeight="14.4" x14ac:dyDescent="0.3"/>
  <cols>
    <col min="2" max="2" width="13.44140625" bestFit="1" customWidth="1"/>
  </cols>
  <sheetData>
    <row r="1" spans="1:2" x14ac:dyDescent="0.3">
      <c r="A1" s="25" t="s">
        <v>8</v>
      </c>
      <c r="B1" s="25" t="s">
        <v>94</v>
      </c>
    </row>
    <row r="2" spans="1:2" x14ac:dyDescent="0.3">
      <c r="A2" s="6" t="s">
        <v>95</v>
      </c>
      <c r="B2" s="6">
        <v>12</v>
      </c>
    </row>
    <row r="3" spans="1:2" x14ac:dyDescent="0.3">
      <c r="A3" s="6" t="s">
        <v>96</v>
      </c>
      <c r="B3" s="6">
        <v>25</v>
      </c>
    </row>
    <row r="4" spans="1:2" x14ac:dyDescent="0.3">
      <c r="A4" s="6" t="s">
        <v>97</v>
      </c>
      <c r="B4" s="6">
        <v>14</v>
      </c>
    </row>
    <row r="5" spans="1:2" x14ac:dyDescent="0.3">
      <c r="A5" s="6" t="s">
        <v>98</v>
      </c>
      <c r="B5" s="6">
        <v>6</v>
      </c>
    </row>
    <row r="6" spans="1:2" x14ac:dyDescent="0.3">
      <c r="A6" s="6" t="s">
        <v>99</v>
      </c>
      <c r="B6" s="6">
        <v>20</v>
      </c>
    </row>
    <row r="23" spans="1:6" x14ac:dyDescent="0.3">
      <c r="B23" s="25" t="s">
        <v>102</v>
      </c>
      <c r="C23" s="25" t="s">
        <v>103</v>
      </c>
      <c r="D23" s="25" t="s">
        <v>104</v>
      </c>
      <c r="E23" s="25" t="s">
        <v>105</v>
      </c>
      <c r="F23" s="25" t="s">
        <v>12</v>
      </c>
    </row>
    <row r="24" spans="1:6" x14ac:dyDescent="0.3">
      <c r="A24" s="2" t="s">
        <v>24</v>
      </c>
      <c r="B24" s="26">
        <v>80</v>
      </c>
      <c r="C24" s="26">
        <v>45</v>
      </c>
      <c r="D24" s="26">
        <v>25</v>
      </c>
      <c r="E24" s="26">
        <v>21</v>
      </c>
      <c r="F24" s="26">
        <v>171</v>
      </c>
    </row>
    <row r="25" spans="1:6" x14ac:dyDescent="0.3">
      <c r="A25" s="2" t="s">
        <v>100</v>
      </c>
      <c r="B25" s="26">
        <v>120</v>
      </c>
      <c r="C25" s="26">
        <v>142</v>
      </c>
      <c r="D25" s="26">
        <v>75</v>
      </c>
      <c r="E25" s="26">
        <v>28</v>
      </c>
      <c r="F25" s="26">
        <v>365</v>
      </c>
    </row>
    <row r="26" spans="1:6" x14ac:dyDescent="0.3">
      <c r="A26" s="2" t="s">
        <v>101</v>
      </c>
      <c r="B26" s="26">
        <v>250</v>
      </c>
      <c r="C26" s="26">
        <v>85</v>
      </c>
      <c r="D26" s="26">
        <v>55</v>
      </c>
      <c r="E26" s="26">
        <v>35</v>
      </c>
      <c r="F26" s="26">
        <v>425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9B16-EE78-4A93-8DF2-0598DBAD75F0}">
  <dimension ref="A1:G19"/>
  <sheetViews>
    <sheetView workbookViewId="0">
      <selection activeCell="G7" sqref="G7"/>
    </sheetView>
  </sheetViews>
  <sheetFormatPr defaultRowHeight="14.4" x14ac:dyDescent="0.3"/>
  <cols>
    <col min="1" max="1" width="12.109375" bestFit="1" customWidth="1"/>
  </cols>
  <sheetData>
    <row r="1" spans="1:7" x14ac:dyDescent="0.3">
      <c r="A1" s="25" t="s">
        <v>8</v>
      </c>
      <c r="B1" s="27" t="s">
        <v>9</v>
      </c>
      <c r="C1" s="25" t="s">
        <v>6</v>
      </c>
      <c r="D1" s="25" t="s">
        <v>10</v>
      </c>
      <c r="F1" s="25" t="s">
        <v>6</v>
      </c>
    </row>
    <row r="2" spans="1:7" x14ac:dyDescent="0.3">
      <c r="A2" s="6" t="s">
        <v>106</v>
      </c>
      <c r="B2" s="28">
        <v>2.35</v>
      </c>
      <c r="C2" s="28">
        <f>B2*F2</f>
        <v>0.14099999999999999</v>
      </c>
      <c r="D2" s="28">
        <f>B2+C2</f>
        <v>2.4910000000000001</v>
      </c>
      <c r="F2" s="29">
        <v>0.06</v>
      </c>
    </row>
    <row r="3" spans="1:7" x14ac:dyDescent="0.3">
      <c r="A3" s="6" t="s">
        <v>107</v>
      </c>
      <c r="B3" s="28">
        <v>3.56</v>
      </c>
      <c r="C3" s="28">
        <f>B3*F2</f>
        <v>0.21359999999999998</v>
      </c>
      <c r="D3" s="28">
        <f t="shared" ref="D3:D7" si="0">B3+C3</f>
        <v>3.7736000000000001</v>
      </c>
    </row>
    <row r="4" spans="1:7" x14ac:dyDescent="0.3">
      <c r="A4" s="6" t="s">
        <v>108</v>
      </c>
      <c r="B4" s="28">
        <v>1.25</v>
      </c>
      <c r="C4" s="28">
        <f>B4*F2</f>
        <v>7.4999999999999997E-2</v>
      </c>
      <c r="D4" s="28">
        <f t="shared" si="0"/>
        <v>1.325</v>
      </c>
    </row>
    <row r="5" spans="1:7" x14ac:dyDescent="0.3">
      <c r="A5" s="6" t="s">
        <v>109</v>
      </c>
      <c r="B5" s="28">
        <v>3.54</v>
      </c>
      <c r="C5" s="28">
        <f>B5*F2</f>
        <v>0.21240000000000001</v>
      </c>
      <c r="D5" s="28">
        <f t="shared" si="0"/>
        <v>3.7524000000000002</v>
      </c>
    </row>
    <row r="6" spans="1:7" x14ac:dyDescent="0.3">
      <c r="A6" s="6" t="s">
        <v>110</v>
      </c>
      <c r="B6" s="28">
        <v>4.5</v>
      </c>
      <c r="C6" s="28">
        <f>B6*F2</f>
        <v>0.27</v>
      </c>
      <c r="D6" s="28">
        <f t="shared" si="0"/>
        <v>4.7699999999999996</v>
      </c>
    </row>
    <row r="7" spans="1:7" x14ac:dyDescent="0.3">
      <c r="A7" s="6" t="s">
        <v>111</v>
      </c>
      <c r="B7" s="28">
        <v>3.6</v>
      </c>
      <c r="C7" s="28">
        <f>B7*F2</f>
        <v>0.216</v>
      </c>
      <c r="D7" s="28">
        <f t="shared" si="0"/>
        <v>3.8160000000000003</v>
      </c>
    </row>
    <row r="9" spans="1:7" x14ac:dyDescent="0.3">
      <c r="A9" s="13" t="s">
        <v>114</v>
      </c>
      <c r="B9" s="30">
        <f>SUM(B2:B7)</f>
        <v>18.8</v>
      </c>
      <c r="C9" s="30">
        <f>SUM(C2:C7)</f>
        <v>1.1280000000000001</v>
      </c>
      <c r="D9" s="30">
        <f>SUM(D2:D7)</f>
        <v>19.928000000000001</v>
      </c>
    </row>
    <row r="10" spans="1:7" x14ac:dyDescent="0.3">
      <c r="A10" s="13" t="s">
        <v>113</v>
      </c>
      <c r="B10" s="31">
        <v>6</v>
      </c>
      <c r="C10" s="32">
        <v>6</v>
      </c>
      <c r="D10" s="32">
        <v>6</v>
      </c>
    </row>
    <row r="11" spans="1:7" x14ac:dyDescent="0.3">
      <c r="A11" s="13" t="s">
        <v>112</v>
      </c>
      <c r="B11" s="30">
        <f>AVERAGE(B2:B7)</f>
        <v>3.1333333333333333</v>
      </c>
      <c r="C11" s="30">
        <f>AVERAGE(C2:C7)</f>
        <v>0.18800000000000003</v>
      </c>
      <c r="D11" s="30">
        <f>AVERAGE(D2:D7)</f>
        <v>3.3213333333333335</v>
      </c>
    </row>
    <row r="14" spans="1:7" x14ac:dyDescent="0.3">
      <c r="A14" s="13" t="s">
        <v>56</v>
      </c>
      <c r="B14" s="13" t="s">
        <v>115</v>
      </c>
      <c r="C14" s="13" t="s">
        <v>116</v>
      </c>
      <c r="F14" s="106" t="s">
        <v>121</v>
      </c>
      <c r="G14" s="106"/>
    </row>
    <row r="15" spans="1:7" x14ac:dyDescent="0.3">
      <c r="A15" s="33" t="s">
        <v>100</v>
      </c>
      <c r="B15" s="21">
        <v>4.5</v>
      </c>
      <c r="C15" s="21">
        <v>6.1</v>
      </c>
      <c r="F15" s="104">
        <f>COUNTIF(B15:C15,"&lt;5,5")</f>
        <v>1</v>
      </c>
      <c r="G15" s="105"/>
    </row>
    <row r="16" spans="1:7" x14ac:dyDescent="0.3">
      <c r="A16" s="33" t="s">
        <v>117</v>
      </c>
      <c r="B16" s="21">
        <v>8.5</v>
      </c>
      <c r="C16" s="21">
        <v>5.6</v>
      </c>
      <c r="F16" s="104">
        <f t="shared" ref="F16:F19" si="1">COUNTIF(B16:C16,"&lt;5,5")</f>
        <v>0</v>
      </c>
      <c r="G16" s="105"/>
    </row>
    <row r="17" spans="1:7" x14ac:dyDescent="0.3">
      <c r="A17" s="33" t="s">
        <v>118</v>
      </c>
      <c r="B17" s="21">
        <v>4.9000000000000004</v>
      </c>
      <c r="C17" s="21">
        <v>5.8</v>
      </c>
      <c r="F17" s="104">
        <f t="shared" si="1"/>
        <v>1</v>
      </c>
      <c r="G17" s="105"/>
    </row>
    <row r="18" spans="1:7" x14ac:dyDescent="0.3">
      <c r="A18" s="33" t="s">
        <v>119</v>
      </c>
      <c r="B18" s="21">
        <v>10</v>
      </c>
      <c r="C18" s="21">
        <v>8.4</v>
      </c>
      <c r="F18" s="104">
        <f t="shared" si="1"/>
        <v>0</v>
      </c>
      <c r="G18" s="105"/>
    </row>
    <row r="19" spans="1:7" x14ac:dyDescent="0.3">
      <c r="A19" s="33" t="s">
        <v>120</v>
      </c>
      <c r="B19" s="21">
        <v>5.0999999999999996</v>
      </c>
      <c r="C19" s="21">
        <v>4.5999999999999996</v>
      </c>
      <c r="F19" s="104">
        <f t="shared" si="1"/>
        <v>2</v>
      </c>
      <c r="G19" s="105"/>
    </row>
  </sheetData>
  <mergeCells count="6">
    <mergeCell ref="F19:G19"/>
    <mergeCell ref="F14:G14"/>
    <mergeCell ref="F15:G15"/>
    <mergeCell ref="F16:G16"/>
    <mergeCell ref="F17:G17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65D0-62D3-4FF9-AFAF-F0A20FF112DF}">
  <dimension ref="A1:C27"/>
  <sheetViews>
    <sheetView workbookViewId="0">
      <selection activeCell="F18" sqref="F18"/>
    </sheetView>
  </sheetViews>
  <sheetFormatPr defaultRowHeight="14.4" x14ac:dyDescent="0.3"/>
  <cols>
    <col min="1" max="1" width="9.6640625" bestFit="1" customWidth="1"/>
    <col min="2" max="2" width="18.21875" bestFit="1" customWidth="1"/>
    <col min="3" max="3" width="10.88671875" bestFit="1" customWidth="1"/>
  </cols>
  <sheetData>
    <row r="1" spans="1:3" x14ac:dyDescent="0.3">
      <c r="A1" s="25" t="s">
        <v>20</v>
      </c>
      <c r="B1" s="25" t="s">
        <v>122</v>
      </c>
      <c r="C1" s="36"/>
    </row>
    <row r="2" spans="1:3" x14ac:dyDescent="0.3">
      <c r="A2" s="6" t="s">
        <v>123</v>
      </c>
      <c r="B2" s="34">
        <v>25</v>
      </c>
      <c r="C2" s="35"/>
    </row>
    <row r="3" spans="1:3" x14ac:dyDescent="0.3">
      <c r="A3" s="6" t="s">
        <v>93</v>
      </c>
      <c r="B3" s="34">
        <v>20</v>
      </c>
      <c r="C3" s="35"/>
    </row>
    <row r="4" spans="1:3" x14ac:dyDescent="0.3">
      <c r="A4" s="6" t="s">
        <v>124</v>
      </c>
      <c r="B4" s="34">
        <v>25</v>
      </c>
      <c r="C4" s="35"/>
    </row>
    <row r="5" spans="1:3" x14ac:dyDescent="0.3">
      <c r="A5" s="6" t="s">
        <v>125</v>
      </c>
      <c r="B5" s="34">
        <v>30</v>
      </c>
      <c r="C5" s="35"/>
    </row>
    <row r="6" spans="1:3" x14ac:dyDescent="0.3">
      <c r="A6" s="6" t="s">
        <v>126</v>
      </c>
      <c r="B6" s="34">
        <v>35</v>
      </c>
      <c r="C6" s="35"/>
    </row>
    <row r="7" spans="1:3" x14ac:dyDescent="0.3">
      <c r="A7" s="6" t="s">
        <v>127</v>
      </c>
      <c r="B7" s="34">
        <v>40</v>
      </c>
      <c r="C7" s="35"/>
    </row>
    <row r="8" spans="1:3" x14ac:dyDescent="0.3">
      <c r="A8" s="6" t="s">
        <v>128</v>
      </c>
      <c r="B8" s="34">
        <v>50</v>
      </c>
      <c r="C8" s="35"/>
    </row>
    <row r="9" spans="1:3" x14ac:dyDescent="0.3">
      <c r="A9" s="6" t="s">
        <v>129</v>
      </c>
      <c r="B9" s="34">
        <v>50</v>
      </c>
      <c r="C9" s="35"/>
    </row>
    <row r="10" spans="1:3" x14ac:dyDescent="0.3">
      <c r="A10" s="6" t="s">
        <v>130</v>
      </c>
      <c r="B10" s="34">
        <v>35</v>
      </c>
      <c r="C10" s="35"/>
    </row>
    <row r="11" spans="1:3" x14ac:dyDescent="0.3">
      <c r="A11" s="6" t="s">
        <v>131</v>
      </c>
      <c r="B11" s="34">
        <v>20</v>
      </c>
      <c r="C11" s="35"/>
    </row>
    <row r="12" spans="1:3" x14ac:dyDescent="0.3">
      <c r="A12" s="6" t="s">
        <v>132</v>
      </c>
      <c r="B12" s="34">
        <v>15</v>
      </c>
      <c r="C12" s="35"/>
    </row>
    <row r="13" spans="1:3" x14ac:dyDescent="0.3">
      <c r="A13" s="6" t="s">
        <v>133</v>
      </c>
      <c r="B13" s="34">
        <v>15</v>
      </c>
      <c r="C13" s="35"/>
    </row>
    <row r="15" spans="1:3" x14ac:dyDescent="0.3">
      <c r="A15" s="25" t="s">
        <v>20</v>
      </c>
      <c r="B15" s="25" t="s">
        <v>122</v>
      </c>
      <c r="C15" s="25" t="s">
        <v>134</v>
      </c>
    </row>
    <row r="16" spans="1:3" x14ac:dyDescent="0.3">
      <c r="A16" s="6" t="s">
        <v>125</v>
      </c>
      <c r="B16" s="28">
        <v>30</v>
      </c>
      <c r="C16" s="28">
        <v>30</v>
      </c>
    </row>
    <row r="17" spans="1:3" x14ac:dyDescent="0.3">
      <c r="A17" s="6" t="s">
        <v>129</v>
      </c>
      <c r="B17" s="28">
        <v>50</v>
      </c>
      <c r="C17" s="28">
        <v>50</v>
      </c>
    </row>
    <row r="18" spans="1:3" x14ac:dyDescent="0.3">
      <c r="A18" s="6" t="s">
        <v>133</v>
      </c>
      <c r="B18" s="28">
        <v>15</v>
      </c>
      <c r="C18" s="28">
        <v>13.5</v>
      </c>
    </row>
    <row r="19" spans="1:3" x14ac:dyDescent="0.3">
      <c r="A19" s="6" t="s">
        <v>93</v>
      </c>
      <c r="B19" s="28">
        <v>20</v>
      </c>
      <c r="C19" s="28">
        <v>20</v>
      </c>
    </row>
    <row r="20" spans="1:3" x14ac:dyDescent="0.3">
      <c r="A20" s="6" t="s">
        <v>123</v>
      </c>
      <c r="B20" s="28">
        <v>25</v>
      </c>
      <c r="C20" s="28">
        <v>22.5</v>
      </c>
    </row>
    <row r="21" spans="1:3" x14ac:dyDescent="0.3">
      <c r="A21" s="6" t="s">
        <v>128</v>
      </c>
      <c r="B21" s="28">
        <v>50</v>
      </c>
      <c r="C21" s="28">
        <v>50</v>
      </c>
    </row>
    <row r="22" spans="1:3" x14ac:dyDescent="0.3">
      <c r="A22" s="6" t="s">
        <v>127</v>
      </c>
      <c r="B22" s="28">
        <v>40</v>
      </c>
      <c r="C22" s="28">
        <v>40</v>
      </c>
    </row>
    <row r="23" spans="1:3" x14ac:dyDescent="0.3">
      <c r="A23" s="6" t="s">
        <v>124</v>
      </c>
      <c r="B23" s="28">
        <v>25</v>
      </c>
      <c r="C23" s="28">
        <v>25</v>
      </c>
    </row>
    <row r="24" spans="1:3" x14ac:dyDescent="0.3">
      <c r="A24" s="6" t="s">
        <v>126</v>
      </c>
      <c r="B24" s="28">
        <v>35</v>
      </c>
      <c r="C24" s="28">
        <v>35</v>
      </c>
    </row>
    <row r="25" spans="1:3" x14ac:dyDescent="0.3">
      <c r="A25" s="6" t="s">
        <v>132</v>
      </c>
      <c r="B25" s="28">
        <v>15</v>
      </c>
      <c r="C25" s="28">
        <v>15</v>
      </c>
    </row>
    <row r="26" spans="1:3" x14ac:dyDescent="0.3">
      <c r="A26" s="6" t="s">
        <v>131</v>
      </c>
      <c r="B26" s="28">
        <v>20</v>
      </c>
      <c r="C26" s="28">
        <v>20</v>
      </c>
    </row>
    <row r="27" spans="1:3" x14ac:dyDescent="0.3">
      <c r="A27" s="6" t="s">
        <v>130</v>
      </c>
      <c r="B27" s="28">
        <v>35</v>
      </c>
      <c r="C27" s="28">
        <v>35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E0B5-4AF0-46FA-A26A-41B687F164B8}">
  <dimension ref="A1:I24"/>
  <sheetViews>
    <sheetView workbookViewId="0">
      <selection activeCell="F15" sqref="F15"/>
    </sheetView>
  </sheetViews>
  <sheetFormatPr defaultRowHeight="14.4" x14ac:dyDescent="0.3"/>
  <cols>
    <col min="1" max="1" width="14.109375" bestFit="1" customWidth="1"/>
    <col min="2" max="2" width="9.33203125" bestFit="1" customWidth="1"/>
    <col min="5" max="5" width="10.33203125" bestFit="1" customWidth="1"/>
    <col min="6" max="6" width="18.5546875" bestFit="1" customWidth="1"/>
    <col min="9" max="9" width="11.5546875" bestFit="1" customWidth="1"/>
  </cols>
  <sheetData>
    <row r="1" spans="1:6" x14ac:dyDescent="0.3">
      <c r="A1" s="4" t="s">
        <v>56</v>
      </c>
      <c r="B1" s="4" t="s">
        <v>115</v>
      </c>
      <c r="C1" s="4" t="s">
        <v>116</v>
      </c>
      <c r="D1" s="4" t="s">
        <v>135</v>
      </c>
      <c r="E1" s="4" t="s">
        <v>58</v>
      </c>
      <c r="F1" s="4" t="s">
        <v>136</v>
      </c>
    </row>
    <row r="2" spans="1:6" x14ac:dyDescent="0.3">
      <c r="A2" s="6" t="s">
        <v>137</v>
      </c>
      <c r="B2" s="37">
        <v>4.8</v>
      </c>
      <c r="C2" s="37">
        <v>5</v>
      </c>
      <c r="D2" s="38">
        <f>(B2+C2)/2</f>
        <v>4.9000000000000004</v>
      </c>
      <c r="E2" s="39" t="str">
        <f>IF(D2&lt;5.4,"Ja","Nee")</f>
        <v>Ja</v>
      </c>
      <c r="F2" s="26">
        <f>COUNTIF(B2:C2,"&lt;5,5")</f>
        <v>2</v>
      </c>
    </row>
    <row r="3" spans="1:6" x14ac:dyDescent="0.3">
      <c r="A3" s="6" t="s">
        <v>138</v>
      </c>
      <c r="B3" s="37">
        <v>6</v>
      </c>
      <c r="C3" s="37">
        <v>8.5</v>
      </c>
      <c r="D3" s="38">
        <f t="shared" ref="D3:D6" si="0">(B3+C3)/2</f>
        <v>7.25</v>
      </c>
      <c r="E3" s="39" t="str">
        <f t="shared" ref="E3:E6" si="1">IF(D3&lt;5.4,"Ja","Nee")</f>
        <v>Nee</v>
      </c>
      <c r="F3" s="26">
        <f t="shared" ref="F3:F6" si="2">COUNTIF(B3:C3,"&lt;5,5")</f>
        <v>0</v>
      </c>
    </row>
    <row r="4" spans="1:6" x14ac:dyDescent="0.3">
      <c r="A4" s="6" t="s">
        <v>139</v>
      </c>
      <c r="B4" s="37">
        <v>3.5</v>
      </c>
      <c r="C4" s="37">
        <v>5.8</v>
      </c>
      <c r="D4" s="38">
        <f t="shared" si="0"/>
        <v>4.6500000000000004</v>
      </c>
      <c r="E4" s="39" t="str">
        <f t="shared" si="1"/>
        <v>Ja</v>
      </c>
      <c r="F4" s="26">
        <f t="shared" si="2"/>
        <v>1</v>
      </c>
    </row>
    <row r="5" spans="1:6" x14ac:dyDescent="0.3">
      <c r="A5" s="6" t="s">
        <v>140</v>
      </c>
      <c r="B5" s="37">
        <v>7</v>
      </c>
      <c r="C5" s="37">
        <v>9</v>
      </c>
      <c r="D5" s="38">
        <f t="shared" si="0"/>
        <v>8</v>
      </c>
      <c r="E5" s="39" t="str">
        <f t="shared" si="1"/>
        <v>Nee</v>
      </c>
      <c r="F5" s="26">
        <f t="shared" si="2"/>
        <v>0</v>
      </c>
    </row>
    <row r="6" spans="1:6" x14ac:dyDescent="0.3">
      <c r="A6" s="6" t="s">
        <v>141</v>
      </c>
      <c r="B6" s="37">
        <v>5.5</v>
      </c>
      <c r="C6" s="37">
        <v>5.4</v>
      </c>
      <c r="D6" s="38">
        <f t="shared" si="0"/>
        <v>5.45</v>
      </c>
      <c r="E6" s="39" t="str">
        <f t="shared" si="1"/>
        <v>Nee</v>
      </c>
      <c r="F6" s="26">
        <f t="shared" si="2"/>
        <v>1</v>
      </c>
    </row>
    <row r="8" spans="1:6" x14ac:dyDescent="0.3">
      <c r="A8" s="43" t="s">
        <v>56</v>
      </c>
      <c r="B8" s="43" t="s">
        <v>142</v>
      </c>
      <c r="C8" s="43" t="s">
        <v>143</v>
      </c>
    </row>
    <row r="9" spans="1:6" x14ac:dyDescent="0.3">
      <c r="A9" s="6" t="s">
        <v>100</v>
      </c>
      <c r="B9" s="31">
        <v>18</v>
      </c>
      <c r="C9" s="6" t="str">
        <f>IF(AND(A9="Piet",B9&gt;=18),"Ja","Nee")</f>
        <v>Ja</v>
      </c>
    </row>
    <row r="10" spans="1:6" x14ac:dyDescent="0.3">
      <c r="A10" s="6" t="s">
        <v>144</v>
      </c>
      <c r="B10" s="31">
        <v>19</v>
      </c>
      <c r="C10" s="6" t="str">
        <f t="shared" ref="C10:C15" si="3">IF(AND(A10="Piet",B10&gt;=18),"Ja","Nee")</f>
        <v>Nee</v>
      </c>
    </row>
    <row r="11" spans="1:6" x14ac:dyDescent="0.3">
      <c r="A11" s="6" t="s">
        <v>100</v>
      </c>
      <c r="B11" s="32">
        <v>16</v>
      </c>
      <c r="C11" s="6" t="str">
        <f t="shared" si="3"/>
        <v>Nee</v>
      </c>
    </row>
    <row r="12" spans="1:6" x14ac:dyDescent="0.3">
      <c r="A12" s="6" t="s">
        <v>145</v>
      </c>
      <c r="B12" s="32">
        <v>23</v>
      </c>
      <c r="C12" s="6" t="str">
        <f t="shared" si="3"/>
        <v>Nee</v>
      </c>
    </row>
    <row r="13" spans="1:6" x14ac:dyDescent="0.3">
      <c r="A13" s="6" t="s">
        <v>146</v>
      </c>
      <c r="B13" s="32">
        <v>45</v>
      </c>
      <c r="C13" s="6" t="str">
        <f t="shared" si="3"/>
        <v>Nee</v>
      </c>
    </row>
    <row r="14" spans="1:6" x14ac:dyDescent="0.3">
      <c r="A14" s="6" t="s">
        <v>100</v>
      </c>
      <c r="B14" s="32">
        <v>34</v>
      </c>
      <c r="C14" s="6" t="str">
        <f t="shared" si="3"/>
        <v>Ja</v>
      </c>
    </row>
    <row r="15" spans="1:6" x14ac:dyDescent="0.3">
      <c r="A15" s="6" t="s">
        <v>100</v>
      </c>
      <c r="B15" s="32">
        <v>15</v>
      </c>
      <c r="C15" s="6" t="str">
        <f t="shared" si="3"/>
        <v>Nee</v>
      </c>
      <c r="E15" s="41"/>
    </row>
    <row r="17" spans="1:9" x14ac:dyDescent="0.3">
      <c r="A17" s="43" t="s">
        <v>147</v>
      </c>
      <c r="B17" s="40">
        <f ca="1">NOW()</f>
        <v>43720.615424768519</v>
      </c>
      <c r="E17" s="45" t="s">
        <v>149</v>
      </c>
      <c r="F17" s="4" t="s">
        <v>150</v>
      </c>
      <c r="G17" s="4" t="s">
        <v>151</v>
      </c>
      <c r="I17" s="43" t="s">
        <v>152</v>
      </c>
    </row>
    <row r="18" spans="1:9" x14ac:dyDescent="0.3">
      <c r="A18" s="43" t="s">
        <v>148</v>
      </c>
      <c r="B18" s="40">
        <v>32910</v>
      </c>
      <c r="E18" s="42">
        <v>40179</v>
      </c>
      <c r="F18" s="46">
        <f>I18</f>
        <v>10000</v>
      </c>
      <c r="G18" s="30">
        <f>F18*I20</f>
        <v>500</v>
      </c>
      <c r="I18" s="28">
        <v>10000</v>
      </c>
    </row>
    <row r="19" spans="1:9" x14ac:dyDescent="0.3">
      <c r="A19" s="43" t="s">
        <v>142</v>
      </c>
      <c r="B19" s="6">
        <f ca="1">(YEAR(NOW())-YEAR(B18))</f>
        <v>29</v>
      </c>
      <c r="E19" s="42">
        <v>40544</v>
      </c>
      <c r="F19" s="46">
        <f>I18+G18</f>
        <v>10500</v>
      </c>
      <c r="G19" s="30">
        <f>F19*I20</f>
        <v>525</v>
      </c>
      <c r="I19" s="43" t="s">
        <v>151</v>
      </c>
    </row>
    <row r="20" spans="1:9" x14ac:dyDescent="0.3">
      <c r="E20" s="42">
        <v>40909</v>
      </c>
      <c r="F20" s="46">
        <f>F19+G19</f>
        <v>11025</v>
      </c>
      <c r="G20" s="30">
        <f>F20*I20</f>
        <v>551.25</v>
      </c>
      <c r="I20" s="44">
        <v>0.05</v>
      </c>
    </row>
    <row r="21" spans="1:9" x14ac:dyDescent="0.3">
      <c r="E21" s="42">
        <v>41275</v>
      </c>
      <c r="F21" s="46">
        <f>F20+G20</f>
        <v>11576.25</v>
      </c>
      <c r="G21" s="30">
        <f>F21*I20</f>
        <v>578.8125</v>
      </c>
    </row>
    <row r="22" spans="1:9" x14ac:dyDescent="0.3">
      <c r="E22" s="42">
        <v>41640</v>
      </c>
      <c r="F22" s="46">
        <f>F21+G21</f>
        <v>12155.0625</v>
      </c>
      <c r="G22" s="30">
        <f>F22*I20</f>
        <v>607.75312500000007</v>
      </c>
    </row>
    <row r="23" spans="1:9" x14ac:dyDescent="0.3">
      <c r="E23" s="42">
        <v>42005</v>
      </c>
      <c r="F23" s="46">
        <f>F22+G22</f>
        <v>12762.815624999999</v>
      </c>
      <c r="G23" s="30">
        <f>F23*I20</f>
        <v>638.14078125000003</v>
      </c>
    </row>
    <row r="24" spans="1:9" x14ac:dyDescent="0.3">
      <c r="E24" s="47" t="s">
        <v>12</v>
      </c>
      <c r="F24" s="30">
        <f>F23+G23</f>
        <v>13400.956406249999</v>
      </c>
    </row>
  </sheetData>
  <conditionalFormatting sqref="D2:D6">
    <cfRule type="cellIs" dxfId="4" priority="3" operator="lessThan">
      <formula>5.4</formula>
    </cfRule>
  </conditionalFormatting>
  <conditionalFormatting sqref="E2:E6">
    <cfRule type="containsText" dxfId="3" priority="2" operator="containsText" text="Nee">
      <formula>NOT(ISERROR(SEARCH("Nee",E2)))</formula>
    </cfRule>
  </conditionalFormatting>
  <conditionalFormatting sqref="C9:C15">
    <cfRule type="containsText" dxfId="2" priority="1" operator="containsText" text="Ja">
      <formula>NOT(ISERROR(SEARCH("Ja",C9)))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12</vt:i4>
      </vt:variant>
      <vt:variant>
        <vt:lpstr>Benoemde bereiken</vt:lpstr>
      </vt:variant>
      <vt:variant>
        <vt:i4>2</vt:i4>
      </vt:variant>
    </vt:vector>
  </HeadingPairs>
  <TitlesOfParts>
    <vt:vector size="14" baseType="lpstr">
      <vt:lpstr>Opdr. 1</vt:lpstr>
      <vt:lpstr>Opdr. 2.1</vt:lpstr>
      <vt:lpstr>Opdr. 2.2</vt:lpstr>
      <vt:lpstr>Opdr. 3</vt:lpstr>
      <vt:lpstr>Opdr. 4.1</vt:lpstr>
      <vt:lpstr>Opdr. 4.2</vt:lpstr>
      <vt:lpstr>Opdr. 4.3</vt:lpstr>
      <vt:lpstr>Opdr. 4.4</vt:lpstr>
      <vt:lpstr>Opdr. 5</vt:lpstr>
      <vt:lpstr>Opdr. 6</vt:lpstr>
      <vt:lpstr>Opdr. 7</vt:lpstr>
      <vt:lpstr>Opdr. 8</vt:lpstr>
      <vt:lpstr>Koud</vt:lpstr>
      <vt:lpstr>Warm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Elfring</dc:creator>
  <cp:lastModifiedBy>Sam Elfring</cp:lastModifiedBy>
  <dcterms:created xsi:type="dcterms:W3CDTF">2019-09-06T06:35:59Z</dcterms:created>
  <dcterms:modified xsi:type="dcterms:W3CDTF">2019-09-12T12:47:05Z</dcterms:modified>
</cp:coreProperties>
</file>