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LUCAS 2023\ADS-III\ESTATISTICA-APLICADA\"/>
    </mc:Choice>
  </mc:AlternateContent>
  <xr:revisionPtr revIDLastSave="0" documentId="13_ncr:1_{EB70FA96-F167-4222-B7E1-C87E5327EBBF}" xr6:coauthVersionLast="47" xr6:coauthVersionMax="47" xr10:uidLastSave="{00000000-0000-0000-0000-000000000000}"/>
  <bookViews>
    <workbookView xWindow="-120" yWindow="-120" windowWidth="28110" windowHeight="16440" activeTab="1" xr2:uid="{00000000-000D-0000-FFFF-FFFF00000000}"/>
  </bookViews>
  <sheets>
    <sheet name="Ex01" sheetId="1" r:id="rId1"/>
    <sheet name="Ex02" sheetId="2" r:id="rId2"/>
    <sheet name="Ex0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10" i="2"/>
  <c r="I11" i="2"/>
  <c r="I5" i="2"/>
  <c r="G14" i="2"/>
  <c r="F6" i="2"/>
  <c r="F7" i="2" s="1"/>
  <c r="F8" i="2" s="1"/>
  <c r="F9" i="2" s="1"/>
  <c r="F10" i="2" s="1"/>
  <c r="F11" i="2" s="1"/>
  <c r="H12" i="2"/>
  <c r="H6" i="2"/>
  <c r="H7" i="2"/>
  <c r="H8" i="2"/>
  <c r="H9" i="2"/>
  <c r="H10" i="2"/>
  <c r="H11" i="2"/>
  <c r="H5" i="2"/>
  <c r="C20" i="2"/>
  <c r="E14" i="2"/>
  <c r="C16" i="2"/>
  <c r="E8" i="2"/>
  <c r="E9" i="2"/>
  <c r="E10" i="2"/>
  <c r="E11" i="2"/>
  <c r="E5" i="2"/>
  <c r="D12" i="2"/>
  <c r="C26" i="2" s="1"/>
  <c r="C27" i="2" s="1"/>
  <c r="K26" i="1"/>
  <c r="K22" i="1"/>
  <c r="N22" i="1"/>
  <c r="C22" i="2" l="1"/>
  <c r="C24" i="2" s="1"/>
  <c r="E7" i="2"/>
  <c r="E6" i="2"/>
  <c r="E12" i="2" s="1"/>
  <c r="G7" i="1"/>
  <c r="H9" i="1"/>
  <c r="G9" i="1"/>
  <c r="H8" i="1"/>
  <c r="G8" i="1"/>
  <c r="H7" i="1"/>
  <c r="H6" i="1"/>
  <c r="G6" i="1"/>
  <c r="H5" i="1"/>
  <c r="G5" i="1"/>
</calcChain>
</file>

<file path=xl/sharedStrings.xml><?xml version="1.0" encoding="utf-8"?>
<sst xmlns="http://schemas.openxmlformats.org/spreadsheetml/2006/main" count="87" uniqueCount="62">
  <si>
    <t>Antes</t>
  </si>
  <si>
    <t>Depois</t>
  </si>
  <si>
    <t xml:space="preserve">Media: </t>
  </si>
  <si>
    <t>Med:</t>
  </si>
  <si>
    <t>Mo:</t>
  </si>
  <si>
    <t>Desv. Pad:</t>
  </si>
  <si>
    <t>Var:</t>
  </si>
  <si>
    <t>Média</t>
  </si>
  <si>
    <t>Erro padrão</t>
  </si>
  <si>
    <t>Mediana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</si>
  <si>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</si>
  <si>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</si>
  <si>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</si>
  <si>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</si>
  <si>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</si>
  <si>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</si>
  <si>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</si>
  <si>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</si>
  <si>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</si>
  <si>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</si>
  <si>
    <t>Maior(1)</t>
  </si>
  <si>
    <t>Menor(1)</t>
  </si>
  <si>
    <t>Nível de confiança(95,0%)</t>
  </si>
  <si>
    <t>Antes do acidente</t>
  </si>
  <si>
    <t>Depois do acidente</t>
  </si>
  <si>
    <t>Lista de exercicios</t>
  </si>
  <si>
    <t>Coef var</t>
  </si>
  <si>
    <t xml:space="preserve">Coef Med. </t>
  </si>
  <si>
    <t>Qual o aumento relativos nos níveis médios de concentração de poluentes</t>
  </si>
  <si>
    <t>a)</t>
  </si>
  <si>
    <t>b)</t>
  </si>
  <si>
    <t>Comparando os dois resultados, obtem-se que houve um aumento de 21% dos níveis médios na concentração de poluentes</t>
  </si>
  <si>
    <t>Faixa salarial</t>
  </si>
  <si>
    <t>fi</t>
  </si>
  <si>
    <t>0 |--- 2</t>
  </si>
  <si>
    <t>2 |--- 4</t>
  </si>
  <si>
    <t>4 |--- 6</t>
  </si>
  <si>
    <t>6 |--- 8</t>
  </si>
  <si>
    <t>10 |--- 12</t>
  </si>
  <si>
    <t>12 |--- 14</t>
  </si>
  <si>
    <t>n=</t>
  </si>
  <si>
    <t xml:space="preserve">  8 |--- 10</t>
  </si>
  <si>
    <t>firel</t>
  </si>
  <si>
    <t>xi</t>
  </si>
  <si>
    <t>mediaA=</t>
  </si>
  <si>
    <t>sal min ao ano</t>
  </si>
  <si>
    <t>Desv PadA</t>
  </si>
  <si>
    <t>desvpad/media</t>
  </si>
  <si>
    <t>c)</t>
  </si>
  <si>
    <t>mediaB=</t>
  </si>
  <si>
    <t>Desv PadB</t>
  </si>
  <si>
    <t>O bairro A é mais homogeneo que o bairro B</t>
  </si>
  <si>
    <t>coef var</t>
  </si>
  <si>
    <t>d)</t>
  </si>
  <si>
    <t>P90?</t>
  </si>
  <si>
    <t>xi*fi</t>
  </si>
  <si>
    <t>(xi - xm)^2*fi</t>
  </si>
  <si>
    <t>Fi</t>
  </si>
  <si>
    <t>P9 = Li9 + (9%*n-Fant)/f9+h</t>
  </si>
  <si>
    <t>P100</t>
  </si>
  <si>
    <t>usar o teorema de chebychev</t>
  </si>
  <si>
    <t>encontrar a porcentagem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</si>
</sst>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"/>
    <numFmt numFmtId="165" formatCode="0.0%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0" xfId="0" applyNumberFormat="1"/>
    <xf numFmtId="164" fontId="0" fillId="0" borderId="1" xfId="0" applyNumberFormat="1" applyBorder="1" applyAlignment="1">
      <alignment horizontal="center" vertical="center"/>
    </xf>
    <xf numFmtId="0" fontId="0" fillId="0" borderId="1" xfId="0" applyBorder="1"/>
    <xf numFmtId="9" fontId="0" fillId="0" borderId="0" xfId="3" applyFont="1"/>
    <xf numFmtId="165" fontId="0" fillId="0" borderId="1" xfId="3" applyNumberFormat="1" applyFont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9" fontId="0" fillId="0" borderId="0" xfId="0" applyNumberFormat="1"/>
    <xf numFmtId="9" fontId="0" fillId="0" borderId="1" xfId="3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0" fillId="0" borderId="1" xfId="1" applyNumberFormat="1" applyFont="1" applyBorder="1" applyAlignment="1">
      <alignment horizontal="center" vertical="center"/>
    </xf>
    <xf numFmtId="166" fontId="0" fillId="0" borderId="1" xfId="3" applyNumberFormat="1" applyFont="1" applyBorder="1" applyAlignment="1">
      <alignment horizontal="center" vertical="center"/>
    </xf>
    <xf numFmtId="166" fontId="0" fillId="0" borderId="0" xfId="1" applyNumberFormat="1" applyFont="1"/>
    <xf numFmtId="44" fontId="0" fillId="0" borderId="0" xfId="2" applyFont="1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 wrapText="1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HISTOGRAMA</a:t>
            </a:r>
            <a:r>
              <a:rPr lang="en-US" baseline="0"/>
              <a:t> DA TABELA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'Ex02'!$E$4</c:f>
              <c:strCache>
                <c:ptCount val="1"/>
                <c:pt idx="0">
                  <c:v>firel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'Ex02'!$C$5:$C$11</c:f>
              <c:strCache>
                <c:ptCount val="7"/>
                <c:pt idx="0">
                  <c:v>0 |--- 2</c:v>
                </c:pt>
                <c:pt idx="1">
                  <c:v>2 |--- 4</c:v>
                </c:pt>
                <c:pt idx="2">
                  <c:v>4 |--- 6</c:v>
                </c:pt>
                <c:pt idx="3">
                  <c:v>6 |--- 8</c:v>
                </c:pt>
                <c:pt idx="4">
                  <c:v>  8 |--- 10</c:v>
                </c:pt>
                <c:pt idx="5">
                  <c:v>10 |--- 12</c:v>
                </c:pt>
                <c:pt idx="6">
                  <c:v>12 |--- 14</c:v>
                </c:pt>
              </c:strCache>
            </c:strRef>
          </c:cat>
          <c:val>
            <c:numRef>
              <c:f>'Ex02'!$E$5:$E$11</c:f>
              <c:numCache>
                <c:formatCode>0%</c:formatCode>
                <c:ptCount val="7"/>
                <c:pt idx="0">
                  <c:v>0.48780487804878048</c:v>
                </c:pt>
                <c:pt idx="1">
                  <c:v>0.19024390243902439</c:v>
                </c:pt>
                <c:pt idx="2">
                  <c:v>9.7560975609756101E-2</c:v>
                </c:pt>
                <c:pt idx="3">
                  <c:v>5.3658536585365853E-2</c:v>
                </c:pt>
                <c:pt idx="4">
                  <c:v>3.9024390243902439E-2</c:v>
                </c:pt>
                <c:pt idx="5">
                  <c:v>3.4146341463414637E-2</c:v>
                </c:pt>
                <c:pt idx="6">
                  <c:v>9.7560975609756101E-2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2-441B-84AD-AB096AB22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12390096"/>
        <c:axId val="496892848"/>
      </c:barChart>
      <c:catAx>
        <c:axId val="61239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FAIXA SALARIAL (X10 SAL 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2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92848"/>
        <c:crosses val="autoZero"/>
        <c:auto val="1"/>
        <c:lblAlgn val="ctr"/>
        <c:lblOffset val="100"/>
        <c:noMultiLvlLbl val="0"/>
      </c:catAx>
      <c:valAx>
        <c:axId val="496892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FREQUENCIA</a:t>
                </a:r>
                <a:r>
                  <a:rPr lang="pt-BR" baseline="0"/>
                  <a:t> RELATIVA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39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347662</xdr:colOff>
      <xdr:row>1</xdr:row>
      <xdr:rowOff>152399</xdr:rowOff>
    </xdr:from>
    <xdr:to>
      <xdr:col>19</xdr:col>
      <xdr:colOff>76200</xdr:colOff>
      <xdr:row>17</xdr:row>
      <xdr:rowOff>142874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workbookViewId="0">
      <selection activeCell="G5" sqref="G5"/>
    </sheetView>
  </sheetViews>
  <sheetFormatPr defaultRowHeight="15" x14ac:dyDescent="0.25"/>
  <cols>
    <col min="1" max="1" width="18.7109375" bestFit="1" customWidth="1"/>
    <col min="3" max="3" width="12.28515625" bestFit="1" customWidth="1"/>
    <col min="6" max="6" width="10.140625" bestFit="1" customWidth="1"/>
    <col min="7" max="7" width="10.85546875" customWidth="1"/>
    <col min="8" max="8" width="11.5703125" customWidth="1"/>
    <col min="10" max="10" width="24.140625" bestFit="1" customWidth="1"/>
    <col min="11" max="11" width="12.7109375" bestFit="1" customWidth="1"/>
    <col min="13" max="13" width="24.140625" bestFit="1" customWidth="1"/>
    <col min="14" max="14" width="12.7109375" bestFit="1" customWidth="1"/>
  </cols>
  <sheetData>
    <row r="1" spans="1:14" x14ac:dyDescent="0.25">
      <c r="A1" s="9" t="s">
        <v>25</v>
      </c>
      <c r="B1" s="2">
        <v>1</v>
      </c>
    </row>
    <row r="4" spans="1:14" x14ac:dyDescent="0.25">
      <c r="C4" s="3" t="s">
        <v>0</v>
      </c>
      <c r="D4" s="3" t="s">
        <v>1</v>
      </c>
      <c r="F4" s="2" t="s">
        <v>29</v>
      </c>
      <c r="G4" s="3" t="s">
        <v>0</v>
      </c>
      <c r="H4" s="3" t="s">
        <v>1</v>
      </c>
      <c r="J4" s="18" t="s">
        <v>23</v>
      </c>
      <c r="K4" s="18"/>
      <c r="M4" s="18" t="s">
        <v>24</v>
      </c>
      <c r="N4" s="18"/>
    </row>
    <row r="5" spans="1:14" x14ac:dyDescent="0.25">
      <c r="C5" s="2">
        <v>6.2</v>
      </c>
      <c r="D5" s="2">
        <v>6.94</v>
      </c>
      <c r="F5" s="3" t="s">
        <v>2</v>
      </c>
      <c r="G5" s="5">
        <f>AVERAGE(C5:C24)</f>
        <v>5.6469999999999994</v>
      </c>
      <c r="H5" s="5">
        <f>AVERAGE(D5:D24)</f>
        <v>6.8150000000000004</v>
      </c>
      <c r="J5" s="2"/>
      <c r="K5" s="2"/>
      <c r="M5" s="2"/>
      <c r="N5" s="2"/>
    </row>
    <row r="6" spans="1:14" x14ac:dyDescent="0.25">
      <c r="C6" s="2">
        <v>6.03</v>
      </c>
      <c r="D6" s="2">
        <v>6.24</v>
      </c>
      <c r="F6" s="3" t="s">
        <v>3</v>
      </c>
      <c r="G6" s="2">
        <f>MEDIAN(C5:C24)</f>
        <v>5.57</v>
      </c>
      <c r="H6" s="2">
        <f>MEDIAN(D5:D24)</f>
        <v>6.8550000000000004</v>
      </c>
      <c r="J6" s="2" t="s">
        <v>7</v>
      </c>
      <c r="K6" s="2">
        <v>5.6469999999999994</v>
      </c>
      <c r="M6" s="2" t="s">
        <v>7</v>
      </c>
      <c r="N6" s="2">
        <v>6.8150000000000004</v>
      </c>
    </row>
    <row r="7" spans="1:14" x14ac:dyDescent="0.25">
      <c r="C7" s="2">
        <v>5.26</v>
      </c>
      <c r="D7" s="2">
        <v>5.51</v>
      </c>
      <c r="F7" s="3" t="s">
        <v>4</v>
      </c>
      <c r="G7" s="2" t="e">
        <f>_xlfn.MODE.SNGL(C5:C24)</f>
        <v>#N/A</v>
      </c>
      <c r="H7" s="2">
        <f>_xlfn.MODE.SNGL(D5:D24)</f>
        <v>6.46</v>
      </c>
      <c r="J7" s="2" t="s">
        <v>8</v>
      </c>
      <c r="K7" s="2">
        <v>8.6356360811648256E-2</v>
      </c>
      <c r="M7" s="2" t="s">
        <v>8</v>
      </c>
      <c r="N7" s="2">
        <v>0.15040559200130546</v>
      </c>
    </row>
    <row r="8" spans="1:14" x14ac:dyDescent="0.25">
      <c r="C8" s="2">
        <v>5.09</v>
      </c>
      <c r="D8" s="2">
        <v>7.38</v>
      </c>
      <c r="F8" s="3" t="s">
        <v>5</v>
      </c>
      <c r="G8" s="5">
        <f>STDEVA(C5:C24)</f>
        <v>0.38619738612868887</v>
      </c>
      <c r="H8" s="5">
        <f>STDEVA(D5:D24)</f>
        <v>0.67263425582203529</v>
      </c>
      <c r="J8" s="2" t="s">
        <v>9</v>
      </c>
      <c r="K8" s="2">
        <v>5.57</v>
      </c>
      <c r="M8" s="2" t="s">
        <v>9</v>
      </c>
      <c r="N8" s="2">
        <v>6.8550000000000004</v>
      </c>
    </row>
    <row r="9" spans="1:14" x14ac:dyDescent="0.25">
      <c r="C9" s="2">
        <v>5.47</v>
      </c>
      <c r="D9" s="2">
        <v>6.81</v>
      </c>
      <c r="F9" s="3" t="s">
        <v>6</v>
      </c>
      <c r="G9" s="5">
        <f>_xlfn.VAR.S(C5:C24)</f>
        <v>0.1491484210526316</v>
      </c>
      <c r="H9" s="5">
        <f>_xlfn.VAR.S(D5:D24)</f>
        <v>0.45243684210526314</v>
      </c>
      <c r="J9" s="2" t="s">
        <v>10</v>
      </c>
      <c r="K9" s="2" t="e">
        <v>#N/A</v>
      </c>
      <c r="M9" s="2" t="s">
        <v>10</v>
      </c>
      <c r="N9" s="2">
        <v>6.46</v>
      </c>
    </row>
    <row r="10" spans="1:14" x14ac:dyDescent="0.25">
      <c r="C10" s="2">
        <v>6.14</v>
      </c>
      <c r="D10" s="2">
        <v>6.17</v>
      </c>
      <c r="J10" s="2" t="s">
        <v>11</v>
      </c>
      <c r="K10" s="2">
        <v>0.38619738612868887</v>
      </c>
      <c r="M10" s="2" t="s">
        <v>11</v>
      </c>
      <c r="N10" s="2">
        <v>0.67263425582203529</v>
      </c>
    </row>
    <row r="11" spans="1:14" ht="15" customHeight="1" x14ac:dyDescent="0.25">
      <c r="C11" s="2">
        <v>6.09</v>
      </c>
      <c r="D11" s="2">
        <v>6.46</v>
      </c>
      <c r="F11" s="2" t="s">
        <v>30</v>
      </c>
      <c r="G11" s="20" t="s">
        <v>31</v>
      </c>
      <c r="H11" s="20"/>
      <c r="J11" s="2" t="s">
        <v>12</v>
      </c>
      <c r="K11" s="2">
        <v>0.1491484210526316</v>
      </c>
      <c r="M11" s="2" t="s">
        <v>12</v>
      </c>
      <c r="N11" s="2">
        <v>0.45243684210526314</v>
      </c>
    </row>
    <row r="12" spans="1:14" x14ac:dyDescent="0.25">
      <c r="C12" s="2">
        <v>5.78</v>
      </c>
      <c r="D12" s="2">
        <v>6.93</v>
      </c>
      <c r="G12" s="20"/>
      <c r="H12" s="20"/>
      <c r="J12" s="2" t="s">
        <v>13</v>
      </c>
      <c r="K12" s="2">
        <v>-1.2643482838222524</v>
      </c>
      <c r="M12" s="2" t="s">
        <v>13</v>
      </c>
      <c r="N12" s="2">
        <v>-0.55907697472144102</v>
      </c>
    </row>
    <row r="13" spans="1:14" x14ac:dyDescent="0.25">
      <c r="C13" s="2">
        <v>5.0199999999999996</v>
      </c>
      <c r="D13" s="2">
        <v>7.08</v>
      </c>
      <c r="G13" s="20"/>
      <c r="H13" s="20"/>
      <c r="J13" s="2" t="s">
        <v>14</v>
      </c>
      <c r="K13" s="2">
        <v>0.11799813831163472</v>
      </c>
      <c r="M13" s="2" t="s">
        <v>14</v>
      </c>
      <c r="N13" s="2">
        <v>-1.6670224003453568E-2</v>
      </c>
    </row>
    <row r="14" spans="1:14" x14ac:dyDescent="0.25">
      <c r="C14" s="2">
        <v>5.44</v>
      </c>
      <c r="D14" s="2">
        <v>7.33</v>
      </c>
      <c r="G14" s="20"/>
      <c r="H14" s="20"/>
      <c r="J14" s="2" t="s">
        <v>15</v>
      </c>
      <c r="K14" s="2">
        <v>1.25</v>
      </c>
      <c r="M14" s="2" t="s">
        <v>15</v>
      </c>
      <c r="N14" s="2">
        <v>2.5099999999999998</v>
      </c>
    </row>
    <row r="15" spans="1:14" x14ac:dyDescent="0.25">
      <c r="C15" s="2">
        <v>5.51</v>
      </c>
      <c r="D15" s="2">
        <v>6.12</v>
      </c>
      <c r="G15" s="20"/>
      <c r="H15" s="20"/>
      <c r="J15" s="2" t="s">
        <v>16</v>
      </c>
      <c r="K15" s="2">
        <v>5.0199999999999996</v>
      </c>
      <c r="M15" s="2" t="s">
        <v>16</v>
      </c>
      <c r="N15" s="2">
        <v>5.51</v>
      </c>
    </row>
    <row r="16" spans="1:14" x14ac:dyDescent="0.25">
      <c r="C16" s="2">
        <v>5.28</v>
      </c>
      <c r="D16" s="2">
        <v>5.84</v>
      </c>
      <c r="G16" s="20"/>
      <c r="H16" s="20"/>
      <c r="J16" s="2" t="s">
        <v>17</v>
      </c>
      <c r="K16" s="2">
        <v>6.27</v>
      </c>
      <c r="M16" s="2" t="s">
        <v>17</v>
      </c>
      <c r="N16" s="2">
        <v>8.02</v>
      </c>
    </row>
    <row r="17" spans="3:14" x14ac:dyDescent="0.25">
      <c r="C17" s="2">
        <v>5.37</v>
      </c>
      <c r="D17" s="2">
        <v>6.76</v>
      </c>
      <c r="G17" s="20"/>
      <c r="H17" s="20"/>
      <c r="J17" s="2" t="s">
        <v>18</v>
      </c>
      <c r="K17" s="2">
        <v>112.93999999999998</v>
      </c>
      <c r="M17" s="2" t="s">
        <v>18</v>
      </c>
      <c r="N17" s="2">
        <v>136.30000000000001</v>
      </c>
    </row>
    <row r="18" spans="3:14" x14ac:dyDescent="0.25">
      <c r="C18" s="2">
        <v>5.89</v>
      </c>
      <c r="D18" s="2">
        <v>7.51</v>
      </c>
      <c r="G18" s="20"/>
      <c r="H18" s="20"/>
      <c r="J18" s="2" t="s">
        <v>19</v>
      </c>
      <c r="K18" s="2">
        <v>20</v>
      </c>
      <c r="M18" s="2" t="s">
        <v>19</v>
      </c>
      <c r="N18" s="2">
        <v>20</v>
      </c>
    </row>
    <row r="19" spans="3:14" x14ac:dyDescent="0.25">
      <c r="C19" s="2">
        <v>5.63</v>
      </c>
      <c r="D19" s="2">
        <v>6.9</v>
      </c>
      <c r="G19" s="20"/>
      <c r="H19" s="20"/>
      <c r="J19" s="2" t="s">
        <v>20</v>
      </c>
      <c r="K19" s="2">
        <v>6.27</v>
      </c>
      <c r="M19" s="2" t="s">
        <v>20</v>
      </c>
      <c r="N19" s="2">
        <v>8.02</v>
      </c>
    </row>
    <row r="20" spans="3:14" x14ac:dyDescent="0.25">
      <c r="C20" s="2">
        <v>5.39</v>
      </c>
      <c r="D20" s="2">
        <v>6.46</v>
      </c>
      <c r="J20" s="2" t="s">
        <v>21</v>
      </c>
      <c r="K20" s="2">
        <v>5.0199999999999996</v>
      </c>
      <c r="M20" s="2" t="s">
        <v>21</v>
      </c>
      <c r="N20" s="2">
        <v>5.51</v>
      </c>
    </row>
    <row r="21" spans="3:14" x14ac:dyDescent="0.25">
      <c r="C21" s="2">
        <v>5.31</v>
      </c>
      <c r="D21" s="2">
        <v>7.87</v>
      </c>
      <c r="J21" s="2" t="s">
        <v>22</v>
      </c>
      <c r="K21" s="2">
        <v>0.18074594042994283</v>
      </c>
      <c r="M21" s="2" t="s">
        <v>22</v>
      </c>
      <c r="N21" s="2">
        <v>0.31480252197625425</v>
      </c>
    </row>
    <row r="22" spans="3:14" x14ac:dyDescent="0.25">
      <c r="C22" s="2">
        <v>6.27</v>
      </c>
      <c r="D22" s="2">
        <v>8.02</v>
      </c>
      <c r="J22" s="2" t="s">
        <v>26</v>
      </c>
      <c r="K22" s="8">
        <f>K10/K6</f>
        <v>6.8389832854380897E-2</v>
      </c>
      <c r="M22" s="2" t="s">
        <v>26</v>
      </c>
      <c r="N22" s="8">
        <f>N10/N6</f>
        <v>9.8699083759653014E-2</v>
      </c>
    </row>
    <row r="23" spans="3:14" x14ac:dyDescent="0.25">
      <c r="C23" s="2">
        <v>6</v>
      </c>
      <c r="D23" s="2">
        <v>6.41</v>
      </c>
      <c r="J23" s="1"/>
    </row>
    <row r="24" spans="3:14" x14ac:dyDescent="0.25">
      <c r="C24" s="2">
        <v>5.77</v>
      </c>
      <c r="D24" s="2">
        <v>7.56</v>
      </c>
    </row>
    <row r="25" spans="3:14" x14ac:dyDescent="0.25">
      <c r="J25" s="19" t="s">
        <v>28</v>
      </c>
      <c r="K25" s="19"/>
      <c r="L25" s="19"/>
      <c r="M25" s="19"/>
      <c r="N25" s="19"/>
    </row>
    <row r="26" spans="3:14" x14ac:dyDescent="0.25">
      <c r="J26" t="s">
        <v>27</v>
      </c>
      <c r="K26" s="7">
        <f>(N6-K6)/K6</f>
        <v>0.20683548786966552</v>
      </c>
    </row>
    <row r="27" spans="3:14" x14ac:dyDescent="0.25">
      <c r="K27" s="1"/>
      <c r="L27" s="1"/>
    </row>
    <row r="28" spans="3:14" x14ac:dyDescent="0.25">
      <c r="K28" s="4"/>
      <c r="L28" s="1"/>
    </row>
  </sheetData>
  <mergeCells count="4">
    <mergeCell ref="J4:K4"/>
    <mergeCell ref="M4:N4"/>
    <mergeCell ref="J25:N25"/>
    <mergeCell ref="G11:H19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7"/>
  <sheetViews>
    <sheetView tabSelected="1" workbookViewId="0">
      <selection activeCell="C18" sqref="C18"/>
    </sheetView>
  </sheetViews>
  <sheetFormatPr defaultRowHeight="15" x14ac:dyDescent="0.25"/>
  <cols>
    <col min="3" max="3" width="19.28515625" customWidth="1"/>
    <col min="4" max="4" width="12.42578125" customWidth="1"/>
    <col min="6" max="6" width="10.5703125" bestFit="1" customWidth="1"/>
    <col min="9" max="9" width="12.5703125" bestFit="1" customWidth="1"/>
  </cols>
  <sheetData>
    <row r="2" spans="1:9" x14ac:dyDescent="0.25">
      <c r="B2" s="2">
        <v>2</v>
      </c>
    </row>
    <row r="4" spans="1:9" x14ac:dyDescent="0.25">
      <c r="C4" s="3" t="s">
        <v>32</v>
      </c>
      <c r="D4" s="3" t="s">
        <v>33</v>
      </c>
      <c r="E4" s="3" t="s">
        <v>42</v>
      </c>
      <c r="F4" s="3" t="s">
        <v>57</v>
      </c>
      <c r="G4" s="13" t="s">
        <v>43</v>
      </c>
      <c r="H4" s="3" t="s">
        <v>55</v>
      </c>
      <c r="I4" s="3" t="s">
        <v>56</v>
      </c>
    </row>
    <row r="5" spans="1:9" x14ac:dyDescent="0.25">
      <c r="C5" s="2" t="s">
        <v>34</v>
      </c>
      <c r="D5" s="2">
        <v>10000</v>
      </c>
      <c r="E5" s="12">
        <f>D5/$D$12</f>
        <v>0.48780487804878048</v>
      </c>
      <c r="F5" s="14">
        <v>10000</v>
      </c>
      <c r="G5" s="10">
        <v>1</v>
      </c>
      <c r="H5" s="10">
        <f>G5*D5</f>
        <v>10000</v>
      </c>
      <c r="I5" s="6">
        <f>(G5-$C$14)^2*D5</f>
        <v>14570252.41</v>
      </c>
    </row>
    <row r="6" spans="1:9" x14ac:dyDescent="0.25">
      <c r="C6" s="2" t="s">
        <v>35</v>
      </c>
      <c r="D6" s="2">
        <v>3900</v>
      </c>
      <c r="E6" s="12">
        <f t="shared" ref="E6:E11" si="0">D6/$D$12</f>
        <v>0.19024390243902439</v>
      </c>
      <c r="F6" s="15">
        <f>F5+D6</f>
        <v>13900</v>
      </c>
      <c r="G6" s="10">
        <v>3</v>
      </c>
      <c r="H6" s="10">
        <f t="shared" ref="H6:H11" si="1">G6*D6</f>
        <v>11700</v>
      </c>
      <c r="I6" s="6">
        <f t="shared" ref="I6:I11" si="2">(G6-$C$14)^2*D6</f>
        <v>5102530.8398999991</v>
      </c>
    </row>
    <row r="7" spans="1:9" x14ac:dyDescent="0.25">
      <c r="C7" s="2" t="s">
        <v>36</v>
      </c>
      <c r="D7" s="2">
        <v>2000</v>
      </c>
      <c r="E7" s="12">
        <f t="shared" si="0"/>
        <v>9.7560975609756101E-2</v>
      </c>
      <c r="F7" s="15">
        <f t="shared" ref="F7:F11" si="3">F6+D7</f>
        <v>15900</v>
      </c>
      <c r="G7" s="10">
        <v>5</v>
      </c>
      <c r="H7" s="10">
        <f t="shared" si="1"/>
        <v>10000</v>
      </c>
      <c r="I7" s="6">
        <f t="shared" si="2"/>
        <v>2335314.4819999998</v>
      </c>
    </row>
    <row r="8" spans="1:9" x14ac:dyDescent="0.25">
      <c r="C8" s="2" t="s">
        <v>37</v>
      </c>
      <c r="D8" s="2">
        <v>1100</v>
      </c>
      <c r="E8" s="12">
        <f t="shared" si="0"/>
        <v>5.3658536585365853E-2</v>
      </c>
      <c r="F8" s="15">
        <f t="shared" si="3"/>
        <v>17000</v>
      </c>
      <c r="G8" s="10">
        <v>7</v>
      </c>
      <c r="H8" s="10">
        <f t="shared" si="1"/>
        <v>7700</v>
      </c>
      <c r="I8" s="6">
        <f t="shared" si="2"/>
        <v>1138470.5651</v>
      </c>
    </row>
    <row r="9" spans="1:9" x14ac:dyDescent="0.25">
      <c r="C9" s="2" t="s">
        <v>41</v>
      </c>
      <c r="D9" s="2">
        <v>800</v>
      </c>
      <c r="E9" s="12">
        <f t="shared" si="0"/>
        <v>3.9024390243902439E-2</v>
      </c>
      <c r="F9" s="15">
        <f t="shared" si="3"/>
        <v>17800</v>
      </c>
      <c r="G9" s="10">
        <v>9</v>
      </c>
      <c r="H9" s="10">
        <f t="shared" si="1"/>
        <v>7200</v>
      </c>
      <c r="I9" s="6">
        <f t="shared" si="2"/>
        <v>728231.39279999991</v>
      </c>
    </row>
    <row r="10" spans="1:9" x14ac:dyDescent="0.25">
      <c r="C10" s="2" t="s">
        <v>38</v>
      </c>
      <c r="D10" s="2">
        <v>700</v>
      </c>
      <c r="E10" s="12">
        <f t="shared" si="0"/>
        <v>3.4146341463414637E-2</v>
      </c>
      <c r="F10" s="15">
        <f t="shared" si="3"/>
        <v>18500</v>
      </c>
      <c r="G10" s="10">
        <v>11</v>
      </c>
      <c r="H10" s="10">
        <f t="shared" si="1"/>
        <v>7700</v>
      </c>
      <c r="I10" s="6">
        <f t="shared" si="2"/>
        <v>555523.66870000004</v>
      </c>
    </row>
    <row r="11" spans="1:9" x14ac:dyDescent="0.25">
      <c r="C11" s="2" t="s">
        <v>39</v>
      </c>
      <c r="D11" s="2">
        <v>2000</v>
      </c>
      <c r="E11" s="12">
        <f t="shared" si="0"/>
        <v>9.7560975609756101E-2</v>
      </c>
      <c r="F11" s="15">
        <f t="shared" si="3"/>
        <v>20500</v>
      </c>
      <c r="G11" s="10">
        <v>13</v>
      </c>
      <c r="H11" s="10">
        <f t="shared" si="1"/>
        <v>26000</v>
      </c>
      <c r="I11" s="6">
        <f t="shared" si="2"/>
        <v>1369842.4820000001</v>
      </c>
    </row>
    <row r="12" spans="1:9" x14ac:dyDescent="0.25">
      <c r="C12" s="2" t="s">
        <v>40</v>
      </c>
      <c r="D12" s="2">
        <f>SUM(D5:D11)</f>
        <v>20500</v>
      </c>
      <c r="E12" s="12">
        <f>SUM(E5:E11)</f>
        <v>1</v>
      </c>
      <c r="F12" s="12"/>
      <c r="G12" s="10"/>
      <c r="H12" s="10">
        <f>SUM(H5:H11)</f>
        <v>80300</v>
      </c>
      <c r="I12" s="6"/>
    </row>
    <row r="14" spans="1:9" x14ac:dyDescent="0.25">
      <c r="A14" t="s">
        <v>30</v>
      </c>
      <c r="B14" t="s">
        <v>44</v>
      </c>
      <c r="C14">
        <v>39.170999999999999</v>
      </c>
      <c r="D14" t="s">
        <v>45</v>
      </c>
      <c r="E14">
        <f>AVERAGE(H5:H11)</f>
        <v>11471.428571428571</v>
      </c>
      <c r="G14">
        <f>AVERAGE(G5:G11)</f>
        <v>7</v>
      </c>
    </row>
    <row r="15" spans="1:9" x14ac:dyDescent="0.25">
      <c r="B15" t="s">
        <v>46</v>
      </c>
      <c r="C15">
        <v>39.631</v>
      </c>
      <c r="D15" t="s">
        <v>45</v>
      </c>
    </row>
    <row r="16" spans="1:9" x14ac:dyDescent="0.25">
      <c r="B16" t="s">
        <v>52</v>
      </c>
      <c r="C16" s="11">
        <f>C15/C14</f>
        <v>1.0117433815833141</v>
      </c>
      <c r="E16" t="s">
        <v>47</v>
      </c>
    </row>
    <row r="18" spans="1:4" x14ac:dyDescent="0.25">
      <c r="A18" t="s">
        <v>48</v>
      </c>
      <c r="B18" t="s">
        <v>49</v>
      </c>
      <c r="C18">
        <v>7.2</v>
      </c>
      <c r="D18" t="s">
        <v>45</v>
      </c>
    </row>
    <row r="19" spans="1:4" x14ac:dyDescent="0.25">
      <c r="B19" t="s">
        <v>50</v>
      </c>
      <c r="C19">
        <v>15.1</v>
      </c>
      <c r="D19" t="s">
        <v>45</v>
      </c>
    </row>
    <row r="20" spans="1:4" x14ac:dyDescent="0.25">
      <c r="B20" t="s">
        <v>52</v>
      </c>
      <c r="C20" s="11">
        <f>C19/C18</f>
        <v>2.0972222222222223</v>
      </c>
      <c r="D20" t="s">
        <v>51</v>
      </c>
    </row>
    <row r="22" spans="1:4" x14ac:dyDescent="0.25">
      <c r="A22" t="s">
        <v>53</v>
      </c>
      <c r="B22" t="s">
        <v>54</v>
      </c>
      <c r="C22" s="16">
        <f>0.9*D12</f>
        <v>18450</v>
      </c>
    </row>
    <row r="23" spans="1:4" x14ac:dyDescent="0.25">
      <c r="C23" t="s">
        <v>58</v>
      </c>
    </row>
    <row r="24" spans="1:4" x14ac:dyDescent="0.25">
      <c r="C24" s="17">
        <f>10000+((C22-F9)/D10)*2000</f>
        <v>11857.142857142857</v>
      </c>
      <c r="D24" t="s">
        <v>45</v>
      </c>
    </row>
    <row r="26" spans="1:4" x14ac:dyDescent="0.25">
      <c r="B26" t="s">
        <v>59</v>
      </c>
      <c r="C26" s="16">
        <f>1*D12</f>
        <v>20500</v>
      </c>
    </row>
    <row r="27" spans="1:4" x14ac:dyDescent="0.25">
      <c r="C27" s="17">
        <f>12000+((C26-F10)/D11)*2000</f>
        <v>14000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4"/>
  <sheetViews>
    <sheetView workbookViewId="0">
      <selection activeCell="D6" sqref="D6"/>
    </sheetView>
  </sheetViews>
  <sheetFormatPr defaultRowHeight="15" x14ac:dyDescent="0.25"/>
  <sheetData>
    <row r="2" spans="2:3" x14ac:dyDescent="0.25">
      <c r="B2" s="6">
        <v>3</v>
      </c>
    </row>
    <row r="3" spans="2:3" x14ac:dyDescent="0.25">
      <c r="C3" t="s">
        <v>60</v>
      </c>
    </row>
    <row r="4" spans="2:3" x14ac:dyDescent="0.25">
      <c r="C4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Ex01</vt:lpstr>
      <vt:lpstr>Ex02</vt:lpstr>
      <vt:lpstr>Ex03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Lucas Kendy</cp:lastModifiedBy>
  <dcterms:created xsi:type="dcterms:W3CDTF">2023-09-30T11:39:48Z</dcterms:created>
  <dcterms:modified xsi:type="dcterms:W3CDTF">2023-10-06T18:39:29Z</dcterms:modified>
</cp:coreProperties>
</file>