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LUCAS 2023\ADS-III\ESTATISTICA-APLICADA\"/>
    </mc:Choice>
  </mc:AlternateContent>
  <xr:revisionPtr revIDLastSave="0" documentId="13_ncr:1_{22613886-B716-4A33-9E9C-C5E767BC9E8A}" xr6:coauthVersionLast="47" xr6:coauthVersionMax="47" xr10:uidLastSave="{00000000-0000-0000-0000-000000000000}"/>
  <bookViews>
    <workbookView xWindow="-120" yWindow="-120" windowWidth="28110" windowHeight="16440" activeTab="4" xr2:uid="{473BC64A-D16B-4261-8BE4-6023B2C2C32E}"/>
  </bookViews>
  <sheets>
    <sheet name="Ex02" sheetId="1" r:id="rId1"/>
    <sheet name="Ex03" sheetId="2" r:id="rId2"/>
    <sheet name="Ex04" sheetId="3" r:id="rId3"/>
    <sheet name="Ex05" sheetId="4" r:id="rId4"/>
    <sheet name="Ex06" sheetId="6" r:id="rId5"/>
    <sheet name="Ex08" sheetId="5" r:id="rId6"/>
  </sheets>
  <externalReferences>
    <externalReference r:id="rId7"/>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6" l="1"/>
  <c r="F7" i="6" s="1"/>
  <c r="F8" i="6" s="1"/>
  <c r="F9" i="6" s="1"/>
  <c r="F10" i="6" s="1"/>
  <c r="F5" i="6"/>
  <c r="F4" i="6"/>
  <c r="D11" i="6"/>
  <c r="E11" i="6"/>
  <c r="E5" i="6"/>
  <c r="E6" i="6"/>
  <c r="E7" i="6"/>
  <c r="E8" i="6"/>
  <c r="E9" i="6"/>
  <c r="E10" i="6"/>
  <c r="E4" i="6"/>
  <c r="K18" i="5" l="1"/>
  <c r="K19" i="5"/>
  <c r="C18" i="5"/>
  <c r="C17" i="5"/>
  <c r="N16" i="4"/>
  <c r="N15" i="4"/>
  <c r="N12" i="4"/>
  <c r="N11" i="4"/>
  <c r="K15" i="4"/>
  <c r="K7" i="4"/>
  <c r="H25" i="3"/>
  <c r="J14" i="3"/>
  <c r="J15" i="3"/>
  <c r="J16" i="3"/>
  <c r="J17" i="3"/>
  <c r="J13" i="3"/>
  <c r="I15" i="3"/>
  <c r="I16" i="3" s="1"/>
  <c r="I17" i="3" s="1"/>
  <c r="I14" i="3"/>
  <c r="I13" i="3"/>
  <c r="H14" i="3"/>
  <c r="H15" i="3"/>
  <c r="H16" i="3"/>
  <c r="H17" i="3"/>
  <c r="H13" i="3"/>
  <c r="H24" i="3"/>
  <c r="G18" i="3"/>
  <c r="G14" i="3"/>
  <c r="G15" i="3"/>
  <c r="G16" i="3"/>
  <c r="G17" i="3"/>
  <c r="G13" i="3"/>
  <c r="H23" i="3"/>
  <c r="H22" i="3"/>
  <c r="F18" i="3"/>
  <c r="F14" i="3"/>
  <c r="F15" i="3"/>
  <c r="F16" i="3"/>
  <c r="F17" i="3"/>
  <c r="F13" i="3"/>
  <c r="E17" i="3"/>
  <c r="E16" i="3"/>
  <c r="E15" i="3"/>
  <c r="E14" i="3"/>
  <c r="E13" i="3"/>
  <c r="D6" i="1" l="1"/>
  <c r="D3" i="1"/>
</calcChain>
</file>

<file path=xl/sharedStrings.xml><?xml version="1.0" encoding="utf-8"?>
<sst xmlns="http://schemas.openxmlformats.org/spreadsheetml/2006/main" count="129" uniqueCount="91">
  <si>
    <t>x</t>
  </si>
  <si>
    <t>2.</t>
  </si>
  <si>
    <t>disponibilidade = 40%</t>
  </si>
  <si>
    <t>taxa de ocorrencia de falhas = 30%</t>
  </si>
  <si>
    <t>3.</t>
  </si>
  <si>
    <t>taxa de juros %</t>
  </si>
  <si>
    <t>Coluna1</t>
  </si>
  <si>
    <t>Média</t>
  </si>
  <si>
    <t>Erro padrão</t>
  </si>
  <si>
    <t>Mediana</t>
  </si>
  <si>
    <t>Modo</t>
  </si>
  <si>
    <t>Desvio padrão</t>
  </si>
  <si>
    <t>Variância da amostra</t>
  </si>
  <si>
    <t>Curtose</t>
  </si>
  <si>
    <t>Assimetria</t>
  </si>
  <si>
    <t>Intervalo</t>
  </si>
  <si>
    <t>Mínimo</t>
  </si>
  <si>
    <t>Máximo</t>
  </si>
  <si>
    <t>Soma</t>
  </si>
  <si>
    <t>Contagem</t>
  </si>
  <si>
    <t>Maior(1)</t>
  </si>
  <si>
    <t>Menor(1)</t>
  </si>
  <si>
    <t>Nível de confiança(95,0%)</t>
  </si>
  <si>
    <t>4.</t>
  </si>
  <si>
    <t>Idade em anos</t>
  </si>
  <si>
    <t>Nº de pacientes</t>
  </si>
  <si>
    <t>20|----30</t>
  </si>
  <si>
    <t>30|----40</t>
  </si>
  <si>
    <t>40|----50</t>
  </si>
  <si>
    <t>50|----60</t>
  </si>
  <si>
    <t>60|----70</t>
  </si>
  <si>
    <t>Total</t>
  </si>
  <si>
    <t>A tabela abaixo indica a idade de uma amostra de pacientes com hipertensão arterial:</t>
  </si>
  <si>
    <r>
      <t>a)</t>
    </r>
    <r>
      <rPr>
        <sz val="7"/>
        <color theme="1"/>
        <rFont val="Times New Roman"/>
        <family val="1"/>
      </rPr>
      <t xml:space="preserve">       </t>
    </r>
    <r>
      <rPr>
        <sz val="11"/>
        <color theme="1"/>
        <rFont val="Calibri"/>
        <family val="2"/>
        <scheme val="minor"/>
      </rPr>
      <t>Determine e interprete a idade média;</t>
    </r>
  </si>
  <si>
    <r>
      <t>b)</t>
    </r>
    <r>
      <rPr>
        <sz val="7"/>
        <color theme="1"/>
        <rFont val="Times New Roman"/>
        <family val="1"/>
      </rPr>
      <t xml:space="preserve">      </t>
    </r>
    <r>
      <rPr>
        <sz val="11"/>
        <color theme="1"/>
        <rFont val="Calibri"/>
        <family val="2"/>
        <scheme val="minor"/>
      </rPr>
      <t>Determine e interprete a idade modal;</t>
    </r>
  </si>
  <si>
    <r>
      <t>c)</t>
    </r>
    <r>
      <rPr>
        <sz val="7"/>
        <color theme="1"/>
        <rFont val="Times New Roman"/>
        <family val="1"/>
      </rPr>
      <t xml:space="preserve">       </t>
    </r>
    <r>
      <rPr>
        <sz val="11"/>
        <color theme="1"/>
        <rFont val="Calibri"/>
        <family val="2"/>
        <scheme val="minor"/>
      </rPr>
      <t>Calcule e interprete o desvio padrão da idade;</t>
    </r>
  </si>
  <si>
    <r>
      <t>d)</t>
    </r>
    <r>
      <rPr>
        <sz val="7"/>
        <color theme="1"/>
        <rFont val="Times New Roman"/>
        <family val="1"/>
      </rPr>
      <t xml:space="preserve">      </t>
    </r>
    <r>
      <rPr>
        <sz val="11"/>
        <color theme="1"/>
        <rFont val="Calibri"/>
        <family val="2"/>
        <scheme val="minor"/>
      </rPr>
      <t>Qual o percentual de pacientes hipertensos com no mínimo 50 anos?;</t>
    </r>
  </si>
  <si>
    <r>
      <t>e)</t>
    </r>
    <r>
      <rPr>
        <sz val="7"/>
        <color theme="1"/>
        <rFont val="Times New Roman"/>
        <family val="1"/>
      </rPr>
      <t xml:space="preserve">      </t>
    </r>
    <r>
      <rPr>
        <sz val="11"/>
        <color theme="1"/>
        <rFont val="Calibri"/>
        <family val="2"/>
        <scheme val="minor"/>
      </rPr>
      <t>Qual o percentual de pacientes hipertensos com menos de 40 anos?.</t>
    </r>
  </si>
  <si>
    <t>x idade</t>
  </si>
  <si>
    <t>fi*x</t>
  </si>
  <si>
    <t>A maior parte das pessoas registradas nessa tabela tem em media 47 anos de idade</t>
  </si>
  <si>
    <t>O valor mais frequente das idades que estão representados na tabela é 50 anos</t>
  </si>
  <si>
    <t>a</t>
  </si>
  <si>
    <t>b</t>
  </si>
  <si>
    <t>c</t>
  </si>
  <si>
    <t>d</t>
  </si>
  <si>
    <t>e</t>
  </si>
  <si>
    <t>(xi-x)^2*fi</t>
  </si>
  <si>
    <t>Em relação à média, 13,9 anos é a disperção dos dados.</t>
  </si>
  <si>
    <t>Fi</t>
  </si>
  <si>
    <t>firel</t>
  </si>
  <si>
    <t>Firel</t>
  </si>
  <si>
    <t>5.</t>
  </si>
  <si>
    <t xml:space="preserve">Um estudo do valor nutritivo de certo tipo de pão mostra que em media uma fatia contem 0,340mg de tiamina, vitamina(B1) com desvio padrão de 0,010mg. Com base no teorema de Chebychev, entre quais valores deve estar o conteúdo de tiamina de </t>
  </si>
  <si>
    <t>a) ao menos 24/25 de todas as fatias desse pão?</t>
  </si>
  <si>
    <t>b) ao menos 15/16 de todas as fatias desse pão?</t>
  </si>
  <si>
    <t>1-1/k^2 = 24/25</t>
  </si>
  <si>
    <t>k=5</t>
  </si>
  <si>
    <t>xmin=</t>
  </si>
  <si>
    <t>xmax=</t>
  </si>
  <si>
    <t>Pelo menos 96% de todas as fatias de pão terão no minimo 0,29mg de tiamina e, no maximo, 0,39mg de tiamina</t>
  </si>
  <si>
    <t>Pelo menos 94% de todas as fatias de pão terão no minimo 0,3mg de tiamina e, no maximo, 0,38 mg de tiamina</t>
  </si>
  <si>
    <t>8.</t>
  </si>
  <si>
    <t>Amostra 1</t>
  </si>
  <si>
    <t>Amostra 2</t>
  </si>
  <si>
    <t>Sabendo que a media das duas amostras é a mesma 63 bpm, em qual das amostras ela é menos representativa?</t>
  </si>
  <si>
    <r>
      <t>a)</t>
    </r>
    <r>
      <rPr>
        <sz val="7"/>
        <color theme="1"/>
        <rFont val="Times New Roman"/>
        <family val="1"/>
      </rPr>
      <t xml:space="preserve">       </t>
    </r>
    <r>
      <rPr>
        <sz val="11"/>
        <color theme="1"/>
        <rFont val="Calibri"/>
        <family val="2"/>
        <scheme val="minor"/>
      </rPr>
      <t>Nas duas amostras, por suas medias são iguais.</t>
    </r>
  </si>
  <si>
    <r>
      <t>b)</t>
    </r>
    <r>
      <rPr>
        <sz val="7"/>
        <color theme="1"/>
        <rFont val="Times New Roman"/>
        <family val="1"/>
      </rPr>
      <t xml:space="preserve">      </t>
    </r>
    <r>
      <rPr>
        <sz val="11"/>
        <color theme="1"/>
        <rFont val="Calibri"/>
        <family val="2"/>
        <scheme val="minor"/>
      </rPr>
      <t>Na amostra 1, pois sua amplitude total é maior;</t>
    </r>
  </si>
  <si>
    <r>
      <t>c)</t>
    </r>
    <r>
      <rPr>
        <sz val="7"/>
        <color theme="1"/>
        <rFont val="Times New Roman"/>
        <family val="1"/>
      </rPr>
      <t xml:space="preserve">       </t>
    </r>
    <r>
      <rPr>
        <sz val="11"/>
        <color theme="1"/>
        <rFont val="Calibri"/>
        <family val="2"/>
        <scheme val="minor"/>
      </rPr>
      <t>Na amostra 2, pois possui o maior valor: 78 bpm;</t>
    </r>
  </si>
  <si>
    <r>
      <t>d)</t>
    </r>
    <r>
      <rPr>
        <sz val="7"/>
        <color theme="1"/>
        <rFont val="Times New Roman"/>
        <family val="1"/>
      </rPr>
      <t xml:space="preserve">      </t>
    </r>
    <r>
      <rPr>
        <sz val="11"/>
        <color theme="1"/>
        <rFont val="Calibri"/>
        <family val="2"/>
        <scheme val="minor"/>
      </rPr>
      <t>Na amostra 2, pois seu desvio padrão é maior;</t>
    </r>
  </si>
  <si>
    <r>
      <t>e)</t>
    </r>
    <r>
      <rPr>
        <sz val="7"/>
        <color theme="1"/>
        <rFont val="Times New Roman"/>
        <family val="1"/>
      </rPr>
      <t xml:space="preserve">      </t>
    </r>
    <r>
      <rPr>
        <sz val="11"/>
        <color theme="1"/>
        <rFont val="Calibri"/>
        <family val="2"/>
        <scheme val="minor"/>
      </rPr>
      <t>Na amostra 1, pois sua variância é maior.</t>
    </r>
  </si>
  <si>
    <t>Ele quer saber se, fizarmos uma media mais precisa, qual das amostras é menos representativa</t>
  </si>
  <si>
    <t>A</t>
  </si>
  <si>
    <t>B</t>
  </si>
  <si>
    <t>A=</t>
  </si>
  <si>
    <t>B=</t>
  </si>
  <si>
    <t>hB=</t>
  </si>
  <si>
    <t>hA=</t>
  </si>
  <si>
    <t>v</t>
  </si>
  <si>
    <t>6.</t>
  </si>
  <si>
    <t>animais doentes</t>
  </si>
  <si>
    <t>fi</t>
  </si>
  <si>
    <t>N total de propriedades</t>
  </si>
  <si>
    <t>xi*fi</t>
  </si>
  <si>
    <t>total de animais</t>
  </si>
  <si>
    <r>
      <t>a)</t>
    </r>
    <r>
      <rPr>
        <sz val="7"/>
        <color theme="1"/>
        <rFont val="Times New Roman"/>
        <family val="1"/>
      </rPr>
      <t xml:space="preserve">       </t>
    </r>
    <r>
      <rPr>
        <sz val="11"/>
        <color theme="1"/>
        <rFont val="Calibri"/>
        <family val="2"/>
        <scheme val="minor"/>
      </rPr>
      <t>Classifique a variável</t>
    </r>
  </si>
  <si>
    <r>
      <t>b)</t>
    </r>
    <r>
      <rPr>
        <sz val="7"/>
        <color theme="1"/>
        <rFont val="Times New Roman"/>
        <family val="1"/>
      </rPr>
      <t xml:space="preserve">      </t>
    </r>
    <r>
      <rPr>
        <sz val="11"/>
        <color theme="1"/>
        <rFont val="Calibri"/>
        <family val="2"/>
        <scheme val="minor"/>
      </rPr>
      <t>Quantas propriedades apresentaram no máximo dois animais doentes?</t>
    </r>
  </si>
  <si>
    <r>
      <t>c)</t>
    </r>
    <r>
      <rPr>
        <sz val="7"/>
        <color theme="1"/>
        <rFont val="Times New Roman"/>
        <family val="1"/>
      </rPr>
      <t xml:space="preserve">       </t>
    </r>
    <r>
      <rPr>
        <sz val="11"/>
        <color theme="1"/>
        <rFont val="Calibri"/>
        <family val="2"/>
        <scheme val="minor"/>
      </rPr>
      <t>Qual é o percentual de propriedades que apresentam somente um animal doente?</t>
    </r>
  </si>
  <si>
    <r>
      <t>d)</t>
    </r>
    <r>
      <rPr>
        <sz val="7"/>
        <color theme="1"/>
        <rFont val="Times New Roman"/>
        <family val="1"/>
      </rPr>
      <t xml:space="preserve">      </t>
    </r>
    <r>
      <rPr>
        <sz val="11"/>
        <color theme="1"/>
        <rFont val="Calibri"/>
        <family val="2"/>
        <scheme val="minor"/>
      </rPr>
      <t>Qual é o percentual de propriedades que apresentam pelo menos um animal doente?</t>
    </r>
  </si>
  <si>
    <r>
      <t>e)</t>
    </r>
    <r>
      <rPr>
        <sz val="7"/>
        <color theme="1"/>
        <rFont val="Times New Roman"/>
        <family val="1"/>
      </rPr>
      <t xml:space="preserve">      </t>
    </r>
    <r>
      <rPr>
        <sz val="11"/>
        <color theme="1"/>
        <rFont val="Calibri"/>
        <family val="2"/>
        <scheme val="minor"/>
      </rPr>
      <t>Qual foi a moda?</t>
    </r>
  </si>
  <si>
    <r>
      <t>f)</t>
    </r>
    <r>
      <rPr>
        <sz val="7"/>
        <color theme="1"/>
        <rFont val="Times New Roman"/>
        <family val="1"/>
      </rPr>
      <t xml:space="preserve">        </t>
    </r>
    <r>
      <rPr>
        <sz val="11"/>
        <color theme="1"/>
        <rFont val="Calibri"/>
        <family val="2"/>
        <scheme val="minor"/>
      </rPr>
      <t>Determine a mediana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</si>
</sst>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i/>
      <sz val="11"/>
      <color theme="1"/>
      <name val="Calibri"/>
      <family val="2"/>
      <scheme val="minor"/>
    </font>
    <font>
      <u/>
      <sz val="11"/>
      <color theme="1"/>
      <name val="Calibri"/>
      <family val="2"/>
      <scheme val="minor"/>
    </font>
    <font>
      <sz val="11"/>
      <color rgb="FF000000"/>
      <name val="Calibri"/>
      <family val="2"/>
      <scheme val="minor"/>
    </font>
    <font>
      <sz val="7"/>
      <color theme="1"/>
      <name val="Times New Roman"/>
      <family val="1"/>
    </font>
  </fonts>
  <fills count="2">
    <fill>
      <patternFill patternType="none"/>
    </fill>
    <fill>
      <patternFill patternType="gray125"/>
    </fill>
  </fills>
  <borders count="7">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applyAlignment="1">
      <alignment horizontal="center" vertical="center"/>
    </xf>
    <xf numFmtId="0" fontId="2" fillId="0" borderId="2" xfId="0" applyFont="1" applyBorder="1" applyAlignment="1">
      <alignment horizontal="centerContinuous"/>
    </xf>
    <xf numFmtId="0" fontId="0" fillId="0" borderId="1" xfId="0" applyBorder="1" applyAlignment="1">
      <alignment horizontal="center" vertical="center"/>
    </xf>
    <xf numFmtId="0" fontId="3" fillId="0" borderId="0" xfId="0" applyFont="1"/>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0" borderId="0" xfId="0" applyAlignment="1">
      <alignment vertical="center"/>
    </xf>
    <xf numFmtId="0" fontId="0" fillId="0" borderId="0" xfId="0" applyAlignment="1">
      <alignment horizontal="left" vertical="center" indent="5"/>
    </xf>
    <xf numFmtId="0" fontId="0" fillId="0" borderId="0" xfId="0" applyAlignment="1">
      <alignment horizontal="right"/>
    </xf>
    <xf numFmtId="164" fontId="0" fillId="0" borderId="0" xfId="0" applyNumberFormat="1"/>
    <xf numFmtId="9" fontId="0" fillId="0" borderId="0" xfId="1" applyFont="1"/>
    <xf numFmtId="9" fontId="0" fillId="0" borderId="0" xfId="0" applyNumberFormat="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left" vertical="center" indent="8"/>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Continuous"/>
    </xf>
  </cellXfs>
  <cellStyles count="2">
    <cellStyle name="Normal" xfId="0" builtinId="0"/>
    <cellStyle name="Porcentagem" xfId="1" builtinId="5"/>
  </cellStyles>
  <dxfs count="3">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lanilha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1"/>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EFD54E-92D6-4E74-874D-986ECB4A03F3}" name="Tabela1" displayName="Tabela1" ref="C4:C12" totalsRowShown="0" headerRowDxfId="2" dataDxfId="1">
  <autoFilter ref="C4:C12" xr:uid="{55EFD54E-92D6-4E74-874D-986ECB4A03F3}"/>
  <tableColumns count="1">
    <tableColumn id="1" xr3:uid="{4CC694C9-C3DE-476D-A9B1-388D3AE038AC}" name="taxa de juros %"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C2E5C-80D8-4E9B-A564-556F6EAC0A74}">
  <dimension ref="A2:G6"/>
  <sheetViews>
    <sheetView zoomScale="145" zoomScaleNormal="145" workbookViewId="0">
      <selection activeCell="A8" sqref="A8"/>
    </sheetView>
  </sheetViews>
  <sheetFormatPr defaultRowHeight="15" x14ac:dyDescent="0.25"/>
  <sheetData>
    <row r="2" spans="1:7" x14ac:dyDescent="0.25">
      <c r="A2" t="s">
        <v>1</v>
      </c>
      <c r="B2">
        <v>10</v>
      </c>
      <c r="C2">
        <v>100</v>
      </c>
      <c r="G2" t="s">
        <v>2</v>
      </c>
    </row>
    <row r="3" spans="1:7" x14ac:dyDescent="0.25">
      <c r="B3">
        <v>4</v>
      </c>
      <c r="C3" t="s">
        <v>0</v>
      </c>
      <c r="D3">
        <f>B3*C2/B2</f>
        <v>40</v>
      </c>
    </row>
    <row r="5" spans="1:7" x14ac:dyDescent="0.25">
      <c r="B5">
        <v>10</v>
      </c>
      <c r="C5">
        <v>100</v>
      </c>
    </row>
    <row r="6" spans="1:7" x14ac:dyDescent="0.25">
      <c r="B6">
        <v>3</v>
      </c>
      <c r="C6" t="s">
        <v>0</v>
      </c>
      <c r="D6">
        <f>B6*C5/B5</f>
        <v>30</v>
      </c>
      <c r="G6" t="s">
        <v>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2252-F348-4468-A113-4E86DDFE2B95}">
  <dimension ref="B2:I21"/>
  <sheetViews>
    <sheetView zoomScale="145" zoomScaleNormal="145" workbookViewId="0">
      <selection activeCell="E22" sqref="E22"/>
    </sheetView>
  </sheetViews>
  <sheetFormatPr defaultRowHeight="15" x14ac:dyDescent="0.25"/>
  <cols>
    <col min="3" max="3" width="15.42578125" customWidth="1"/>
    <col min="8" max="8" width="15.7109375" customWidth="1"/>
    <col min="9" max="9" width="10.85546875" customWidth="1"/>
  </cols>
  <sheetData>
    <row r="2" spans="2:9" x14ac:dyDescent="0.25">
      <c r="B2" t="s">
        <v>4</v>
      </c>
    </row>
    <row r="3" spans="2:9" ht="15.75" thickBot="1" x14ac:dyDescent="0.3"/>
    <row r="4" spans="2:9" x14ac:dyDescent="0.25">
      <c r="C4" s="1" t="s">
        <v>5</v>
      </c>
      <c r="H4" s="2" t="s">
        <v>6</v>
      </c>
      <c r="I4" s="2"/>
    </row>
    <row r="5" spans="2:9" x14ac:dyDescent="0.25">
      <c r="C5" s="1">
        <v>2.59</v>
      </c>
      <c r="H5" s="1"/>
      <c r="I5" s="1"/>
    </row>
    <row r="6" spans="2:9" x14ac:dyDescent="0.25">
      <c r="C6" s="1">
        <v>2.64</v>
      </c>
      <c r="H6" s="1" t="s">
        <v>7</v>
      </c>
      <c r="I6" s="1">
        <v>2.6100000000000003</v>
      </c>
    </row>
    <row r="7" spans="2:9" x14ac:dyDescent="0.25">
      <c r="C7" s="1">
        <v>2.6</v>
      </c>
      <c r="H7" s="1" t="s">
        <v>8</v>
      </c>
      <c r="I7" s="1">
        <v>8.864052604279209E-3</v>
      </c>
    </row>
    <row r="8" spans="2:9" x14ac:dyDescent="0.25">
      <c r="C8" s="1">
        <v>2.57</v>
      </c>
      <c r="H8" s="1" t="s">
        <v>9</v>
      </c>
      <c r="I8" s="1">
        <v>2.605</v>
      </c>
    </row>
    <row r="9" spans="2:9" x14ac:dyDescent="0.25">
      <c r="C9" s="1">
        <v>2.61</v>
      </c>
      <c r="H9" s="1" t="s">
        <v>10</v>
      </c>
      <c r="I9" s="1">
        <v>2.64</v>
      </c>
    </row>
    <row r="10" spans="2:9" x14ac:dyDescent="0.25">
      <c r="C10" s="1">
        <v>2.63</v>
      </c>
      <c r="H10" s="1" t="s">
        <v>11</v>
      </c>
      <c r="I10" s="1">
        <v>2.5071326821120423E-2</v>
      </c>
    </row>
    <row r="11" spans="2:9" x14ac:dyDescent="0.25">
      <c r="C11" s="1">
        <v>2.6</v>
      </c>
      <c r="H11" s="1" t="s">
        <v>12</v>
      </c>
      <c r="I11" s="1">
        <v>6.2857142857143222E-4</v>
      </c>
    </row>
    <row r="12" spans="2:9" x14ac:dyDescent="0.25">
      <c r="C12" s="1">
        <v>2.64</v>
      </c>
      <c r="H12" s="1" t="s">
        <v>13</v>
      </c>
      <c r="I12" s="1">
        <v>-0.97768595041319761</v>
      </c>
    </row>
    <row r="13" spans="2:9" x14ac:dyDescent="0.25">
      <c r="H13" s="1" t="s">
        <v>14</v>
      </c>
      <c r="I13" s="1">
        <v>-0.14504073367595655</v>
      </c>
    </row>
    <row r="14" spans="2:9" x14ac:dyDescent="0.25">
      <c r="H14" s="1" t="s">
        <v>15</v>
      </c>
      <c r="I14" s="1">
        <v>7.0000000000000284E-2</v>
      </c>
    </row>
    <row r="15" spans="2:9" x14ac:dyDescent="0.25">
      <c r="H15" s="1" t="s">
        <v>16</v>
      </c>
      <c r="I15" s="1">
        <v>2.57</v>
      </c>
    </row>
    <row r="16" spans="2:9" x14ac:dyDescent="0.25">
      <c r="H16" s="1" t="s">
        <v>17</v>
      </c>
      <c r="I16" s="1">
        <v>2.64</v>
      </c>
    </row>
    <row r="17" spans="8:9" x14ac:dyDescent="0.25">
      <c r="H17" s="1" t="s">
        <v>18</v>
      </c>
      <c r="I17" s="1">
        <v>20.880000000000003</v>
      </c>
    </row>
    <row r="18" spans="8:9" x14ac:dyDescent="0.25">
      <c r="H18" s="1" t="s">
        <v>19</v>
      </c>
      <c r="I18" s="1">
        <v>8</v>
      </c>
    </row>
    <row r="19" spans="8:9" x14ac:dyDescent="0.25">
      <c r="H19" s="1" t="s">
        <v>20</v>
      </c>
      <c r="I19" s="1">
        <v>2.64</v>
      </c>
    </row>
    <row r="20" spans="8:9" x14ac:dyDescent="0.25">
      <c r="H20" s="1" t="s">
        <v>21</v>
      </c>
      <c r="I20" s="1">
        <v>2.57</v>
      </c>
    </row>
    <row r="21" spans="8:9" ht="15.75" thickBot="1" x14ac:dyDescent="0.3">
      <c r="H21" s="3" t="s">
        <v>22</v>
      </c>
      <c r="I21" s="3">
        <v>2.0960153755472801E-2</v>
      </c>
    </row>
  </sheetData>
  <dataConsolidate/>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7A2F-7644-492E-94EF-F18CC967994E}">
  <dimension ref="B2:J26"/>
  <sheetViews>
    <sheetView zoomScale="145" zoomScaleNormal="145" workbookViewId="0">
      <selection activeCell="C31" sqref="C31"/>
    </sheetView>
  </sheetViews>
  <sheetFormatPr defaultRowHeight="15" x14ac:dyDescent="0.25"/>
  <cols>
    <col min="3" max="3" width="14" bestFit="1" customWidth="1"/>
    <col min="4" max="4" width="15.140625" bestFit="1" customWidth="1"/>
  </cols>
  <sheetData>
    <row r="2" spans="2:10" x14ac:dyDescent="0.25">
      <c r="B2" s="4" t="s">
        <v>23</v>
      </c>
      <c r="C2" s="9" t="s">
        <v>32</v>
      </c>
    </row>
    <row r="4" spans="2:10" x14ac:dyDescent="0.25">
      <c r="C4" s="10" t="s">
        <v>33</v>
      </c>
    </row>
    <row r="5" spans="2:10" x14ac:dyDescent="0.25">
      <c r="C5" s="10" t="s">
        <v>34</v>
      </c>
    </row>
    <row r="6" spans="2:10" x14ac:dyDescent="0.25">
      <c r="C6" s="10" t="s">
        <v>35</v>
      </c>
    </row>
    <row r="7" spans="2:10" x14ac:dyDescent="0.25">
      <c r="C7" s="10" t="s">
        <v>36</v>
      </c>
    </row>
    <row r="8" spans="2:10" x14ac:dyDescent="0.25">
      <c r="C8" s="10" t="s">
        <v>37</v>
      </c>
    </row>
    <row r="11" spans="2:10" ht="15.75" thickBot="1" x14ac:dyDescent="0.3"/>
    <row r="12" spans="2:10" ht="15.75" thickBot="1" x14ac:dyDescent="0.3">
      <c r="C12" s="5" t="s">
        <v>24</v>
      </c>
      <c r="D12" s="6" t="s">
        <v>25</v>
      </c>
      <c r="E12" t="s">
        <v>38</v>
      </c>
      <c r="F12" t="s">
        <v>39</v>
      </c>
      <c r="G12" t="s">
        <v>47</v>
      </c>
      <c r="H12" t="s">
        <v>50</v>
      </c>
      <c r="I12" t="s">
        <v>49</v>
      </c>
      <c r="J12" t="s">
        <v>51</v>
      </c>
    </row>
    <row r="13" spans="2:10" ht="15.75" thickBot="1" x14ac:dyDescent="0.3">
      <c r="C13" s="7" t="s">
        <v>26</v>
      </c>
      <c r="D13" s="8">
        <v>2</v>
      </c>
      <c r="E13">
        <f>(29+20)/2</f>
        <v>24.5</v>
      </c>
      <c r="F13">
        <f>E13*D13</f>
        <v>49</v>
      </c>
      <c r="G13">
        <f>(E13-$D$18)^2*D13</f>
        <v>480.5</v>
      </c>
      <c r="H13" s="13">
        <f>(D13/$D$18)*1</f>
        <v>0.05</v>
      </c>
      <c r="I13">
        <f>D13</f>
        <v>2</v>
      </c>
      <c r="J13" s="13">
        <f>(I13/$D$18)*1</f>
        <v>0.05</v>
      </c>
    </row>
    <row r="14" spans="2:10" ht="15.75" thickBot="1" x14ac:dyDescent="0.3">
      <c r="C14" s="7" t="s">
        <v>27</v>
      </c>
      <c r="D14" s="8">
        <v>11</v>
      </c>
      <c r="E14">
        <f>(30+39)/2</f>
        <v>34.5</v>
      </c>
      <c r="F14">
        <f t="shared" ref="F14:F17" si="0">E14*D14</f>
        <v>379.5</v>
      </c>
      <c r="G14">
        <f t="shared" ref="G14:G17" si="1">(E14-$D$18)^2*D14</f>
        <v>332.75</v>
      </c>
      <c r="H14" s="13">
        <f t="shared" ref="H14:H17" si="2">(D14/$D$18)*1</f>
        <v>0.27500000000000002</v>
      </c>
      <c r="I14">
        <f>D14+I13</f>
        <v>13</v>
      </c>
      <c r="J14" s="13">
        <f t="shared" ref="J14:J17" si="3">(I14/$D$18)*1</f>
        <v>0.32500000000000001</v>
      </c>
    </row>
    <row r="15" spans="2:10" ht="15.75" thickBot="1" x14ac:dyDescent="0.3">
      <c r="C15" s="7" t="s">
        <v>28</v>
      </c>
      <c r="D15" s="8">
        <v>10</v>
      </c>
      <c r="E15">
        <f>(40+49)/2</f>
        <v>44.5</v>
      </c>
      <c r="F15">
        <f t="shared" si="0"/>
        <v>445</v>
      </c>
      <c r="G15">
        <f t="shared" si="1"/>
        <v>202.5</v>
      </c>
      <c r="H15" s="13">
        <f t="shared" si="2"/>
        <v>0.25</v>
      </c>
      <c r="I15">
        <f t="shared" ref="I15:I17" si="4">D15+I14</f>
        <v>23</v>
      </c>
      <c r="J15" s="13">
        <f t="shared" si="3"/>
        <v>0.57499999999999996</v>
      </c>
    </row>
    <row r="16" spans="2:10" ht="15.75" thickBot="1" x14ac:dyDescent="0.3">
      <c r="C16" s="7" t="s">
        <v>29</v>
      </c>
      <c r="D16" s="8">
        <v>9</v>
      </c>
      <c r="E16">
        <f>(50+59)/2</f>
        <v>54.5</v>
      </c>
      <c r="F16">
        <f t="shared" si="0"/>
        <v>490.5</v>
      </c>
      <c r="G16">
        <f t="shared" si="1"/>
        <v>1892.25</v>
      </c>
      <c r="H16" s="13">
        <f t="shared" si="2"/>
        <v>0.22500000000000001</v>
      </c>
      <c r="I16">
        <f t="shared" si="4"/>
        <v>32</v>
      </c>
      <c r="J16" s="13">
        <f t="shared" si="3"/>
        <v>0.8</v>
      </c>
    </row>
    <row r="17" spans="3:10" ht="15.75" thickBot="1" x14ac:dyDescent="0.3">
      <c r="C17" s="7" t="s">
        <v>30</v>
      </c>
      <c r="D17" s="8">
        <v>8</v>
      </c>
      <c r="E17">
        <f>(60+69)/2</f>
        <v>64.5</v>
      </c>
      <c r="F17">
        <f t="shared" si="0"/>
        <v>516</v>
      </c>
      <c r="G17">
        <f t="shared" si="1"/>
        <v>4802</v>
      </c>
      <c r="H17" s="13">
        <f t="shared" si="2"/>
        <v>0.2</v>
      </c>
      <c r="I17">
        <f t="shared" si="4"/>
        <v>40</v>
      </c>
      <c r="J17" s="13">
        <f t="shared" si="3"/>
        <v>1</v>
      </c>
    </row>
    <row r="18" spans="3:10" ht="15.75" thickBot="1" x14ac:dyDescent="0.3">
      <c r="C18" s="7" t="s">
        <v>31</v>
      </c>
      <c r="D18" s="8">
        <v>40</v>
      </c>
      <c r="F18">
        <f>SUM(F13:F17)</f>
        <v>1880</v>
      </c>
      <c r="G18">
        <f>SUM(G13:G17)</f>
        <v>7710</v>
      </c>
    </row>
    <row r="22" spans="3:10" x14ac:dyDescent="0.25">
      <c r="G22" s="11" t="s">
        <v>42</v>
      </c>
      <c r="H22">
        <f>F18/D18</f>
        <v>47</v>
      </c>
      <c r="I22" t="s">
        <v>40</v>
      </c>
    </row>
    <row r="23" spans="3:10" x14ac:dyDescent="0.25">
      <c r="G23" s="11" t="s">
        <v>43</v>
      </c>
      <c r="H23">
        <f>30+((11-2)/(11-2)+(11-10))*10</f>
        <v>50</v>
      </c>
      <c r="I23" t="s">
        <v>41</v>
      </c>
    </row>
    <row r="24" spans="3:10" x14ac:dyDescent="0.25">
      <c r="G24" s="11" t="s">
        <v>44</v>
      </c>
      <c r="H24" s="12">
        <f>SQRT(G18/D18)</f>
        <v>13.883443376914821</v>
      </c>
      <c r="I24" t="s">
        <v>48</v>
      </c>
    </row>
    <row r="25" spans="3:10" x14ac:dyDescent="0.25">
      <c r="G25" s="11" t="s">
        <v>45</v>
      </c>
      <c r="H25" s="14">
        <f>J17-J15</f>
        <v>0.42500000000000004</v>
      </c>
    </row>
    <row r="26" spans="3:10" x14ac:dyDescent="0.25">
      <c r="G26" s="11" t="s">
        <v>46</v>
      </c>
      <c r="H26" s="14">
        <v>0.33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55EC-4D26-40F2-8F09-8A724267B885}">
  <dimension ref="B2:N19"/>
  <sheetViews>
    <sheetView zoomScale="115" zoomScaleNormal="115" workbookViewId="0">
      <selection activeCell="J30" sqref="J30"/>
    </sheetView>
  </sheetViews>
  <sheetFormatPr defaultRowHeight="15" x14ac:dyDescent="0.25"/>
  <sheetData>
    <row r="2" spans="2:14" x14ac:dyDescent="0.25">
      <c r="B2" s="15" t="s">
        <v>52</v>
      </c>
      <c r="C2" s="16" t="s">
        <v>53</v>
      </c>
      <c r="D2" s="16"/>
      <c r="E2" s="16"/>
      <c r="F2" s="16"/>
      <c r="G2" s="16"/>
      <c r="H2" s="16"/>
      <c r="I2" s="16"/>
      <c r="J2" s="16"/>
      <c r="K2" s="16"/>
      <c r="L2" s="16"/>
      <c r="M2" s="16"/>
    </row>
    <row r="3" spans="2:14" x14ac:dyDescent="0.25">
      <c r="C3" s="16"/>
      <c r="D3" s="16"/>
      <c r="E3" s="16"/>
      <c r="F3" s="16"/>
      <c r="G3" s="16"/>
      <c r="H3" s="16"/>
      <c r="I3" s="16"/>
      <c r="J3" s="16"/>
      <c r="K3" s="16"/>
      <c r="L3" s="16"/>
      <c r="M3" s="16"/>
    </row>
    <row r="4" spans="2:14" x14ac:dyDescent="0.25">
      <c r="C4" s="16"/>
      <c r="D4" s="16"/>
      <c r="E4" s="16"/>
      <c r="F4" s="16"/>
      <c r="G4" s="16"/>
      <c r="H4" s="16"/>
      <c r="I4" s="16"/>
      <c r="J4" s="16"/>
      <c r="K4" s="16"/>
      <c r="L4" s="16"/>
      <c r="M4" s="16"/>
    </row>
    <row r="5" spans="2:14" x14ac:dyDescent="0.25">
      <c r="C5" s="16"/>
      <c r="D5" s="16"/>
      <c r="E5" s="16"/>
      <c r="F5" s="16"/>
      <c r="G5" s="16"/>
      <c r="H5" s="16"/>
      <c r="I5" s="16"/>
      <c r="J5" s="16"/>
      <c r="K5" s="16"/>
      <c r="L5" s="16"/>
      <c r="M5" s="16"/>
    </row>
    <row r="7" spans="2:14" x14ac:dyDescent="0.25">
      <c r="C7" s="9" t="s">
        <v>54</v>
      </c>
      <c r="H7">
        <v>25</v>
      </c>
      <c r="I7">
        <v>100</v>
      </c>
      <c r="K7" s="13">
        <f>H8*1/H7</f>
        <v>0.96</v>
      </c>
      <c r="M7" t="s">
        <v>56</v>
      </c>
    </row>
    <row r="8" spans="2:14" x14ac:dyDescent="0.25">
      <c r="C8" s="17" t="s">
        <v>60</v>
      </c>
      <c r="D8" s="17"/>
      <c r="E8" s="17"/>
      <c r="F8" s="17"/>
      <c r="G8" s="17"/>
      <c r="H8">
        <v>24</v>
      </c>
      <c r="I8" t="s">
        <v>0</v>
      </c>
      <c r="M8" t="s">
        <v>57</v>
      </c>
    </row>
    <row r="9" spans="2:14" x14ac:dyDescent="0.25">
      <c r="C9" s="17"/>
      <c r="D9" s="17"/>
      <c r="E9" s="17"/>
      <c r="F9" s="17"/>
      <c r="G9" s="17"/>
    </row>
    <row r="10" spans="2:14" x14ac:dyDescent="0.25">
      <c r="C10" s="17"/>
      <c r="D10" s="17"/>
      <c r="E10" s="17"/>
      <c r="F10" s="17"/>
      <c r="G10" s="17"/>
    </row>
    <row r="11" spans="2:14" x14ac:dyDescent="0.25">
      <c r="C11" s="17"/>
      <c r="D11" s="17"/>
      <c r="E11" s="17"/>
      <c r="F11" s="17"/>
      <c r="G11" s="17"/>
      <c r="M11" t="s">
        <v>58</v>
      </c>
      <c r="N11">
        <f>0.34-5*0.01</f>
        <v>0.29000000000000004</v>
      </c>
    </row>
    <row r="12" spans="2:14" x14ac:dyDescent="0.25">
      <c r="M12" t="s">
        <v>59</v>
      </c>
      <c r="N12">
        <f>0.34+5*0.01</f>
        <v>0.39</v>
      </c>
    </row>
    <row r="15" spans="2:14" x14ac:dyDescent="0.25">
      <c r="C15" s="9" t="s">
        <v>55</v>
      </c>
      <c r="H15">
        <v>16</v>
      </c>
      <c r="I15">
        <v>100</v>
      </c>
      <c r="K15" s="13">
        <f>H16*1/H15</f>
        <v>0.9375</v>
      </c>
      <c r="M15" t="s">
        <v>58</v>
      </c>
      <c r="N15">
        <f>0.34-4*0.01</f>
        <v>0.30000000000000004</v>
      </c>
    </row>
    <row r="16" spans="2:14" x14ac:dyDescent="0.25">
      <c r="C16" s="17" t="s">
        <v>61</v>
      </c>
      <c r="D16" s="17"/>
      <c r="E16" s="17"/>
      <c r="F16" s="17"/>
      <c r="G16" s="17"/>
      <c r="H16">
        <v>15</v>
      </c>
      <c r="I16" t="s">
        <v>0</v>
      </c>
      <c r="M16" t="s">
        <v>59</v>
      </c>
      <c r="N16">
        <f>0.34+4*0.01</f>
        <v>0.38</v>
      </c>
    </row>
    <row r="17" spans="3:7" x14ac:dyDescent="0.25">
      <c r="C17" s="17"/>
      <c r="D17" s="17"/>
      <c r="E17" s="17"/>
      <c r="F17" s="17"/>
      <c r="G17" s="17"/>
    </row>
    <row r="18" spans="3:7" x14ac:dyDescent="0.25">
      <c r="C18" s="17"/>
      <c r="D18" s="17"/>
      <c r="E18" s="17"/>
      <c r="F18" s="17"/>
      <c r="G18" s="17"/>
    </row>
    <row r="19" spans="3:7" x14ac:dyDescent="0.25">
      <c r="C19" s="17"/>
      <c r="D19" s="17"/>
      <c r="E19" s="17"/>
      <c r="F19" s="17"/>
      <c r="G19" s="17"/>
    </row>
  </sheetData>
  <mergeCells count="3">
    <mergeCell ref="C2:M5"/>
    <mergeCell ref="C8:G11"/>
    <mergeCell ref="C16:G19"/>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3D65-A564-4490-B21F-30BEC1FF51F8}">
  <dimension ref="B2:J19"/>
  <sheetViews>
    <sheetView tabSelected="1" zoomScale="145" zoomScaleNormal="145" workbookViewId="0">
      <selection activeCell="I13" sqref="I13"/>
    </sheetView>
  </sheetViews>
  <sheetFormatPr defaultRowHeight="15" x14ac:dyDescent="0.25"/>
  <cols>
    <col min="3" max="3" width="22.42578125" bestFit="1" customWidth="1"/>
  </cols>
  <sheetData>
    <row r="2" spans="2:6" x14ac:dyDescent="0.25">
      <c r="B2" t="s">
        <v>79</v>
      </c>
    </row>
    <row r="3" spans="2:6" x14ac:dyDescent="0.25">
      <c r="C3" s="1" t="s">
        <v>80</v>
      </c>
      <c r="D3" s="1" t="s">
        <v>81</v>
      </c>
      <c r="E3" s="15" t="s">
        <v>83</v>
      </c>
      <c r="F3" t="s">
        <v>49</v>
      </c>
    </row>
    <row r="4" spans="2:6" x14ac:dyDescent="0.25">
      <c r="C4" s="1">
        <v>0</v>
      </c>
      <c r="D4" s="1">
        <v>35</v>
      </c>
      <c r="E4" s="15">
        <f>D4*C4</f>
        <v>0</v>
      </c>
      <c r="F4">
        <f>E4</f>
        <v>0</v>
      </c>
    </row>
    <row r="5" spans="2:6" x14ac:dyDescent="0.25">
      <c r="C5" s="1">
        <v>1</v>
      </c>
      <c r="D5" s="1">
        <v>50</v>
      </c>
      <c r="E5" s="15">
        <f t="shared" ref="E5:E10" si="0">D5*C5</f>
        <v>50</v>
      </c>
      <c r="F5">
        <f>D5+F4</f>
        <v>50</v>
      </c>
    </row>
    <row r="6" spans="2:6" x14ac:dyDescent="0.25">
      <c r="C6" s="1">
        <v>2</v>
      </c>
      <c r="D6" s="1">
        <v>112</v>
      </c>
      <c r="E6" s="15">
        <f t="shared" si="0"/>
        <v>224</v>
      </c>
      <c r="F6">
        <f t="shared" ref="F6:F10" si="1">D6+F5</f>
        <v>162</v>
      </c>
    </row>
    <row r="7" spans="2:6" x14ac:dyDescent="0.25">
      <c r="C7" s="1">
        <v>3</v>
      </c>
      <c r="D7" s="1">
        <v>83</v>
      </c>
      <c r="E7" s="15">
        <f t="shared" si="0"/>
        <v>249</v>
      </c>
      <c r="F7">
        <f t="shared" si="1"/>
        <v>245</v>
      </c>
    </row>
    <row r="8" spans="2:6" x14ac:dyDescent="0.25">
      <c r="C8" s="1">
        <v>4</v>
      </c>
      <c r="D8" s="1">
        <v>31</v>
      </c>
      <c r="E8" s="15">
        <f t="shared" si="0"/>
        <v>124</v>
      </c>
      <c r="F8">
        <f t="shared" si="1"/>
        <v>276</v>
      </c>
    </row>
    <row r="9" spans="2:6" x14ac:dyDescent="0.25">
      <c r="C9" s="1">
        <v>5</v>
      </c>
      <c r="D9" s="1">
        <v>8</v>
      </c>
      <c r="E9" s="15">
        <f t="shared" si="0"/>
        <v>40</v>
      </c>
      <c r="F9">
        <f t="shared" si="1"/>
        <v>284</v>
      </c>
    </row>
    <row r="10" spans="2:6" x14ac:dyDescent="0.25">
      <c r="C10" s="1">
        <v>6</v>
      </c>
      <c r="D10" s="1">
        <v>2</v>
      </c>
      <c r="E10" s="15">
        <f t="shared" si="0"/>
        <v>12</v>
      </c>
      <c r="F10">
        <f t="shared" si="1"/>
        <v>286</v>
      </c>
    </row>
    <row r="11" spans="2:6" x14ac:dyDescent="0.25">
      <c r="C11" t="s">
        <v>84</v>
      </c>
      <c r="D11" s="15">
        <f>SUM(D4:D10)</f>
        <v>321</v>
      </c>
      <c r="E11" s="15">
        <f>SUM(E4:E10)</f>
        <v>699</v>
      </c>
    </row>
    <row r="12" spans="2:6" x14ac:dyDescent="0.25">
      <c r="C12" t="s">
        <v>82</v>
      </c>
      <c r="D12" s="1">
        <v>350</v>
      </c>
      <c r="E12" s="15"/>
    </row>
    <row r="14" spans="2:6" x14ac:dyDescent="0.25">
      <c r="F14" s="10" t="s">
        <v>85</v>
      </c>
    </row>
    <row r="15" spans="2:6" x14ac:dyDescent="0.25">
      <c r="F15" s="10" t="s">
        <v>86</v>
      </c>
    </row>
    <row r="16" spans="2:6" x14ac:dyDescent="0.25">
      <c r="F16" s="10" t="s">
        <v>87</v>
      </c>
    </row>
    <row r="17" spans="6:10" x14ac:dyDescent="0.25">
      <c r="F17" s="10" t="s">
        <v>88</v>
      </c>
    </row>
    <row r="18" spans="6:10" x14ac:dyDescent="0.25">
      <c r="F18" s="10" t="s">
        <v>89</v>
      </c>
      <c r="J18">
        <v>2</v>
      </c>
    </row>
    <row r="19" spans="6:10" x14ac:dyDescent="0.25">
      <c r="F19" s="10" t="s">
        <v>90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5B880-154C-421C-B892-BE9D5EFB9EC4}">
  <dimension ref="B2:S21"/>
  <sheetViews>
    <sheetView zoomScale="145" zoomScaleNormal="145" workbookViewId="0">
      <selection activeCell="L12" sqref="L12"/>
    </sheetView>
  </sheetViews>
  <sheetFormatPr defaultRowHeight="15" x14ac:dyDescent="0.25"/>
  <sheetData>
    <row r="2" spans="2:19" ht="15.75" thickBot="1" x14ac:dyDescent="0.3">
      <c r="B2" t="s">
        <v>62</v>
      </c>
    </row>
    <row r="3" spans="2:19" ht="30.75" thickBot="1" x14ac:dyDescent="0.3">
      <c r="C3" s="18" t="s">
        <v>63</v>
      </c>
      <c r="D3" s="19">
        <v>62</v>
      </c>
      <c r="E3" s="19">
        <v>58</v>
      </c>
      <c r="F3" s="19">
        <v>70</v>
      </c>
      <c r="G3" s="19">
        <v>65</v>
      </c>
      <c r="H3" s="19">
        <v>60</v>
      </c>
    </row>
    <row r="4" spans="2:19" ht="30.75" thickBot="1" x14ac:dyDescent="0.3">
      <c r="C4" s="20" t="s">
        <v>64</v>
      </c>
      <c r="D4" s="21">
        <v>42</v>
      </c>
      <c r="E4" s="21">
        <v>55</v>
      </c>
      <c r="F4" s="21">
        <v>65</v>
      </c>
      <c r="G4" s="21">
        <v>78</v>
      </c>
      <c r="H4" s="21">
        <v>75</v>
      </c>
    </row>
    <row r="5" spans="2:19" x14ac:dyDescent="0.25">
      <c r="O5" s="25" t="s">
        <v>63</v>
      </c>
      <c r="P5" s="25"/>
      <c r="R5" s="25" t="s">
        <v>64</v>
      </c>
      <c r="S5" s="25"/>
    </row>
    <row r="6" spans="2:19" x14ac:dyDescent="0.25">
      <c r="C6" s="9"/>
      <c r="O6" s="23"/>
      <c r="P6" s="23"/>
      <c r="R6" s="23"/>
      <c r="S6" s="23"/>
    </row>
    <row r="7" spans="2:19" x14ac:dyDescent="0.25">
      <c r="C7" s="10" t="s">
        <v>65</v>
      </c>
      <c r="O7" s="23" t="s">
        <v>7</v>
      </c>
      <c r="P7" s="23">
        <v>63</v>
      </c>
      <c r="R7" s="23" t="s">
        <v>7</v>
      </c>
      <c r="S7" s="23">
        <v>63</v>
      </c>
    </row>
    <row r="8" spans="2:19" x14ac:dyDescent="0.25">
      <c r="B8" t="s">
        <v>0</v>
      </c>
      <c r="C8" s="22" t="s">
        <v>66</v>
      </c>
      <c r="O8" s="23" t="s">
        <v>8</v>
      </c>
      <c r="P8" s="23">
        <v>2.0976176963403033</v>
      </c>
      <c r="R8" s="23" t="s">
        <v>8</v>
      </c>
      <c r="S8" s="23">
        <v>6.6257075093909776</v>
      </c>
    </row>
    <row r="9" spans="2:19" x14ac:dyDescent="0.25">
      <c r="B9" t="s">
        <v>0</v>
      </c>
      <c r="C9" s="22" t="s">
        <v>67</v>
      </c>
      <c r="O9" s="23" t="s">
        <v>9</v>
      </c>
      <c r="P9" s="23">
        <v>62</v>
      </c>
      <c r="R9" s="23" t="s">
        <v>9</v>
      </c>
      <c r="S9" s="23">
        <v>65</v>
      </c>
    </row>
    <row r="10" spans="2:19" x14ac:dyDescent="0.25">
      <c r="B10" t="s">
        <v>0</v>
      </c>
      <c r="C10" s="22" t="s">
        <v>68</v>
      </c>
      <c r="O10" s="23" t="s">
        <v>10</v>
      </c>
      <c r="P10" s="23" t="e">
        <v>#N/A</v>
      </c>
      <c r="R10" s="23" t="s">
        <v>10</v>
      </c>
      <c r="S10" s="23" t="e">
        <v>#N/A</v>
      </c>
    </row>
    <row r="11" spans="2:19" x14ac:dyDescent="0.25">
      <c r="B11" t="s">
        <v>78</v>
      </c>
      <c r="C11" s="22" t="s">
        <v>69</v>
      </c>
      <c r="O11" s="23" t="s">
        <v>11</v>
      </c>
      <c r="P11" s="23">
        <v>4.6904157598234297</v>
      </c>
      <c r="R11" s="23" t="s">
        <v>11</v>
      </c>
      <c r="S11" s="23">
        <v>14.815532390029054</v>
      </c>
    </row>
    <row r="12" spans="2:19" x14ac:dyDescent="0.25">
      <c r="B12" t="s">
        <v>0</v>
      </c>
      <c r="C12" s="22" t="s">
        <v>70</v>
      </c>
      <c r="O12" s="23" t="s">
        <v>12</v>
      </c>
      <c r="P12" s="23">
        <v>22</v>
      </c>
      <c r="R12" s="23" t="s">
        <v>12</v>
      </c>
      <c r="S12" s="23">
        <v>219.5</v>
      </c>
    </row>
    <row r="13" spans="2:19" x14ac:dyDescent="0.25">
      <c r="O13" s="23" t="s">
        <v>13</v>
      </c>
      <c r="P13" s="23">
        <v>6.8181818181814791E-2</v>
      </c>
      <c r="R13" s="23" t="s">
        <v>13</v>
      </c>
      <c r="S13" s="23">
        <v>-0.99624846280374424</v>
      </c>
    </row>
    <row r="14" spans="2:19" x14ac:dyDescent="0.25">
      <c r="O14" s="23" t="s">
        <v>14</v>
      </c>
      <c r="P14" s="23">
        <v>0.79950268633353849</v>
      </c>
      <c r="R14" s="23" t="s">
        <v>14</v>
      </c>
      <c r="S14" s="23">
        <v>-0.59732300408635119</v>
      </c>
    </row>
    <row r="15" spans="2:19" x14ac:dyDescent="0.25">
      <c r="C15" s="22" t="s">
        <v>71</v>
      </c>
      <c r="O15" s="23" t="s">
        <v>15</v>
      </c>
      <c r="P15" s="23">
        <v>12</v>
      </c>
      <c r="R15" s="23" t="s">
        <v>15</v>
      </c>
      <c r="S15" s="23">
        <v>36</v>
      </c>
    </row>
    <row r="16" spans="2:19" x14ac:dyDescent="0.25">
      <c r="O16" s="23" t="s">
        <v>16</v>
      </c>
      <c r="P16" s="23">
        <v>58</v>
      </c>
      <c r="R16" s="23" t="s">
        <v>16</v>
      </c>
      <c r="S16" s="23">
        <v>42</v>
      </c>
    </row>
    <row r="17" spans="2:19" x14ac:dyDescent="0.25">
      <c r="B17" t="s">
        <v>72</v>
      </c>
      <c r="C17">
        <f>GEOMEAN(D3:H3)</f>
        <v>62.863197303234244</v>
      </c>
      <c r="E17" t="s">
        <v>74</v>
      </c>
      <c r="F17">
        <v>58</v>
      </c>
      <c r="G17" t="s">
        <v>75</v>
      </c>
      <c r="H17">
        <v>42</v>
      </c>
      <c r="O17" s="23" t="s">
        <v>17</v>
      </c>
      <c r="P17" s="23">
        <v>70</v>
      </c>
      <c r="R17" s="23" t="s">
        <v>17</v>
      </c>
      <c r="S17" s="23">
        <v>78</v>
      </c>
    </row>
    <row r="18" spans="2:19" x14ac:dyDescent="0.25">
      <c r="B18" t="s">
        <v>73</v>
      </c>
      <c r="C18">
        <f>GEOMEAN(D4:H4)</f>
        <v>61.48033716075382</v>
      </c>
      <c r="F18">
        <v>60</v>
      </c>
      <c r="H18">
        <v>55</v>
      </c>
      <c r="J18" t="s">
        <v>77</v>
      </c>
      <c r="K18">
        <f>F21-F17</f>
        <v>12</v>
      </c>
      <c r="O18" s="23" t="s">
        <v>18</v>
      </c>
      <c r="P18" s="23">
        <v>315</v>
      </c>
      <c r="R18" s="23" t="s">
        <v>18</v>
      </c>
      <c r="S18" s="23">
        <v>315</v>
      </c>
    </row>
    <row r="19" spans="2:19" ht="15.75" thickBot="1" x14ac:dyDescent="0.3">
      <c r="F19">
        <v>62</v>
      </c>
      <c r="H19">
        <v>65</v>
      </c>
      <c r="J19" t="s">
        <v>76</v>
      </c>
      <c r="K19">
        <f>H21-H17</f>
        <v>36</v>
      </c>
      <c r="O19" s="24" t="s">
        <v>19</v>
      </c>
      <c r="P19" s="24">
        <v>5</v>
      </c>
      <c r="R19" s="24" t="s">
        <v>19</v>
      </c>
      <c r="S19" s="24">
        <v>5</v>
      </c>
    </row>
    <row r="20" spans="2:19" x14ac:dyDescent="0.25">
      <c r="F20">
        <v>65</v>
      </c>
      <c r="H20">
        <v>75</v>
      </c>
    </row>
    <row r="21" spans="2:19" x14ac:dyDescent="0.25">
      <c r="F21">
        <v>70</v>
      </c>
      <c r="H21">
        <v>78</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N I V F V z w r b i + j A A A A 9 g A A A B I A H A B D b 2 5 m a W c v U G F j a 2 F n Z S 5 4 b W w g o h g A K K A U A A A A A A A A A A A A A A A A A A A A A A A A A A A A h Y 9 N D o I w G E S v Q r q n f 2 4 M + S i J b i U x m h i 3 T a n Q C I X Q Y r m b C 4 / k F c Q o 6 s 7 l v H m L m f v 1 B t n Y 1 N F F 9 8 6 0 N k U M U x R p q 9 r C 2 D J F g z / F S 5 Q J 2 E p 1 l q W O J t m 6 Z H R F i i r v u 4 S Q E A I O C 9 z 2 J e G U M n L M N 3 t V 6 U a i j 2 z + y 7 G x z k u r N B J w e I 0 R H D P O M K c c U y A z h N z Y r z D 1 9 N n + Q F g P t R 9 6 L T o f r 3 Z A 5 g j k / U E 8 A F B L A w Q U A A I A C A A 0 h U 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I V F V y i K R 7 g O A A A A E Q A A A B M A H A B G b 3 J t d W x h c y 9 T Z W N 0 a W 9 u M S 5 t I K I Y A C i g F A A A A A A A A A A A A A A A A A A A A A A A A A A A A C t O T S 7 J z M 9 T C I b Q h t Y A U E s B A i 0 A F A A C A A g A N I V F V z w r b i + j A A A A 9 g A A A B I A A A A A A A A A A A A A A A A A A A A A A E N v b m Z p Z y 9 Q Y W N r Y W d l L n h t b F B L A Q I t A B Q A A g A I A D S F R V c P y u m r p A A A A O k A A A A T A A A A A A A A A A A A A A A A A O 8 A A A B b Q 2 9 u d G V u d F 9 U e X B l c 1 0 u e G 1 s U E s B A i 0 A F A A C A A g A N I V F 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9 q X B X E j B F r T G s z D I M d Z E A A A A A A g A A A A A A E G Y A A A A B A A A g A A A A w 6 y b + g E b u U 7 I Y d 8 O E L U I V w 0 w i + h y G g 1 C I v Z X K h 7 e o v M A A A A A D o A A A A A C A A A g A A A A p 9 Y 8 d m l d z 0 m y x F h 0 m Q C m o E N l j t C S 4 4 e c 7 c 6 Y T M p 5 3 n J Q A A A A F c K Z x w k 9 v y a Z X i 2 8 k H a P z K q o U E K L h E + p f L 2 Q W / B 8 1 O b l q n W z 3 d P M 9 d E S Z y T T l 9 4 L k 1 A x J l W C 1 D s H A u P J 0 1 c 0 W V 7 e W j H X w m z m G G R K h X 2 n d s p A A A A A J d S L O + O r L D i Q p 9 O B + x x k P m A Y a r A b h 7 + O W i Y i m h r e 5 W 2 Z 2 Y q n 0 4 M m 1 S 8 k n O T F 7 J X V f Y T w 3 w h t w N 7 M c u W X c 6 N b t g = = < / D a t a M a s h u p > 
</file>

<file path=customXml/itemProps1.xml><?xml version="1.0" encoding="utf-8"?>
<ds:datastoreItem xmlns:ds="http://schemas.openxmlformats.org/officeDocument/2006/customXml" ds:itemID="{B4E4ED76-3E30-42B2-9D45-19DB11FA65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Ex02</vt:lpstr>
      <vt:lpstr>Ex03</vt:lpstr>
      <vt:lpstr>Ex04</vt:lpstr>
      <vt:lpstr>Ex05</vt:lpstr>
      <vt:lpstr>Ex06</vt:lpstr>
      <vt:lpstr>Ex08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Kendy</dc:creator>
  <cp:lastModifiedBy>Lucas Kendy</cp:lastModifiedBy>
  <dcterms:created xsi:type="dcterms:W3CDTF">2023-10-05T19:28:48Z</dcterms:created>
  <dcterms:modified xsi:type="dcterms:W3CDTF">2023-10-06T14:30:10Z</dcterms:modified>
</cp:coreProperties>
</file>