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bookViews>
    <workbookView xWindow="0" yWindow="0" windowWidth="20490" windowHeight="7680"/>
  </bookViews>
  <sheets>
    <sheet name="Cálculo OEE" sheetId="7" r:id="rId1"/>
    <sheet name="Disponibilidade" sheetId="4" r:id="rId2"/>
    <sheet name="Eficiência" sheetId="6" r:id="rId3"/>
    <sheet name="Qualidade" sheetId="5" r:id="rId4"/>
    <sheet name="OEE" sheetId="1" state="hidden" r:id="rId5"/>
  </sheets>
  <definedNames>
    <definedName name="_xlnm.Print_Area" localSheetId="1">Disponibilidade!$A$2:$R$33</definedName>
    <definedName name="_xlnm.Print_Area" localSheetId="2">Eficiência!$A$2:$R$33</definedName>
    <definedName name="_xlnm.Print_Area" localSheetId="3">Qualidade!$A$1:$Q$32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C6" i="1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3" i="4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T4" i="7"/>
  <c r="T5" i="7"/>
  <c r="T6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C12" i="1" l="1"/>
  <c r="C13" i="1" s="1"/>
  <c r="F10" i="7" l="1"/>
  <c r="F12" i="7" s="1"/>
  <c r="G27" i="6" s="1"/>
  <c r="I18" i="5" l="1"/>
  <c r="B27" i="5"/>
  <c r="B26" i="5"/>
  <c r="F23" i="5"/>
  <c r="C23" i="5"/>
  <c r="B23" i="5"/>
  <c r="P19" i="5"/>
  <c r="O19" i="5"/>
  <c r="N19" i="5"/>
  <c r="M19" i="5"/>
  <c r="K19" i="5"/>
  <c r="J19" i="5"/>
  <c r="I19" i="5"/>
  <c r="O18" i="5"/>
  <c r="M18" i="5"/>
  <c r="K18" i="5"/>
  <c r="J18" i="5"/>
  <c r="J19" i="6"/>
  <c r="K19" i="6" l="1"/>
  <c r="L19" i="6"/>
  <c r="N19" i="6"/>
  <c r="P19" i="6"/>
  <c r="J20" i="6"/>
  <c r="K20" i="6"/>
  <c r="L20" i="6"/>
  <c r="N20" i="6"/>
  <c r="O20" i="6"/>
  <c r="P20" i="6"/>
  <c r="Q20" i="6"/>
  <c r="B28" i="6"/>
  <c r="B27" i="6"/>
  <c r="E24" i="6"/>
  <c r="C24" i="6"/>
  <c r="B24" i="6"/>
  <c r="B28" i="4"/>
  <c r="B27" i="4"/>
  <c r="I7" i="7"/>
  <c r="E24" i="4"/>
  <c r="C24" i="4"/>
  <c r="B24" i="4"/>
  <c r="J19" i="4"/>
  <c r="K19" i="4"/>
  <c r="L19" i="4"/>
  <c r="N19" i="4"/>
  <c r="P19" i="4"/>
  <c r="J20" i="4"/>
  <c r="K20" i="4"/>
  <c r="L20" i="4"/>
  <c r="N20" i="4"/>
  <c r="O20" i="4"/>
  <c r="P20" i="4"/>
  <c r="Q20" i="4"/>
  <c r="P9" i="7"/>
  <c r="T7" i="7"/>
  <c r="V4" i="7"/>
  <c r="G9" i="7" l="1"/>
  <c r="G27" i="4" s="1"/>
  <c r="E23" i="5"/>
  <c r="D24" i="4"/>
  <c r="D24" i="6"/>
  <c r="C8" i="1"/>
  <c r="C4" i="1"/>
  <c r="C3" i="1"/>
  <c r="F19" i="5" l="1"/>
  <c r="F4" i="5"/>
  <c r="F8" i="5"/>
  <c r="F12" i="5"/>
  <c r="F16" i="5"/>
  <c r="F20" i="5"/>
  <c r="F5" i="5"/>
  <c r="F9" i="5"/>
  <c r="F13" i="5"/>
  <c r="F17" i="5"/>
  <c r="F6" i="5"/>
  <c r="F10" i="5"/>
  <c r="F14" i="5"/>
  <c r="F18" i="5"/>
  <c r="F3" i="5"/>
  <c r="F7" i="5"/>
  <c r="F11" i="5"/>
  <c r="F15" i="5"/>
  <c r="C15" i="1"/>
  <c r="C16" i="1" s="1"/>
  <c r="AA3" i="1"/>
  <c r="O19" i="6" s="1"/>
  <c r="N3" i="1"/>
  <c r="O19" i="4" s="1"/>
  <c r="AS17" i="1"/>
  <c r="AT17" i="1"/>
  <c r="AS18" i="1"/>
  <c r="AT18" i="1"/>
  <c r="AS19" i="1"/>
  <c r="AT19" i="1"/>
  <c r="AS20" i="1"/>
  <c r="AT20" i="1"/>
  <c r="AF17" i="1"/>
  <c r="AG17" i="1"/>
  <c r="AF18" i="1"/>
  <c r="AG18" i="1"/>
  <c r="AF19" i="1"/>
  <c r="AG19" i="1"/>
  <c r="AF20" i="1"/>
  <c r="AG20" i="1"/>
  <c r="S17" i="1"/>
  <c r="T17" i="1"/>
  <c r="S18" i="1"/>
  <c r="T18" i="1"/>
  <c r="S19" i="1"/>
  <c r="T19" i="1"/>
  <c r="S20" i="1"/>
  <c r="T20" i="1"/>
  <c r="F17" i="1"/>
  <c r="G17" i="1"/>
  <c r="F18" i="1"/>
  <c r="G18" i="1"/>
  <c r="F19" i="1"/>
  <c r="G19" i="1"/>
  <c r="F20" i="1"/>
  <c r="G20" i="1"/>
  <c r="G16" i="1" l="1"/>
  <c r="AT16" i="1"/>
  <c r="AG16" i="1"/>
  <c r="T16" i="1"/>
  <c r="L3" i="1" l="1"/>
  <c r="M19" i="4" s="1"/>
  <c r="AY4" i="1"/>
  <c r="L4" i="1"/>
  <c r="M20" i="4" s="1"/>
  <c r="Y4" i="1" l="1"/>
  <c r="M20" i="6" s="1"/>
  <c r="E13" i="7"/>
  <c r="F26" i="5" s="1"/>
  <c r="Y3" i="1"/>
  <c r="M19" i="6" s="1"/>
  <c r="D28" i="6" s="1"/>
  <c r="P3" i="1"/>
  <c r="E15" i="7" l="1"/>
  <c r="AC3" i="1"/>
  <c r="P18" i="5" s="1"/>
  <c r="D28" i="4"/>
  <c r="G13" i="1"/>
  <c r="F25" i="1" s="1"/>
  <c r="Q19" i="4"/>
  <c r="P4" i="4" s="1"/>
  <c r="E15" i="5"/>
  <c r="G15" i="5" s="1"/>
  <c r="E2" i="5"/>
  <c r="G2" i="5" s="1"/>
  <c r="X4" i="7" s="1"/>
  <c r="E16" i="5"/>
  <c r="G16" i="5" s="1"/>
  <c r="E4" i="5"/>
  <c r="G4" i="5" s="1"/>
  <c r="E13" i="5"/>
  <c r="G13" i="5" s="1"/>
  <c r="E14" i="5"/>
  <c r="G14" i="5" s="1"/>
  <c r="E9" i="5"/>
  <c r="G9" i="5" s="1"/>
  <c r="E18" i="5"/>
  <c r="G18" i="5" s="1"/>
  <c r="E7" i="5"/>
  <c r="G7" i="5" s="1"/>
  <c r="E6" i="5"/>
  <c r="G6" i="5" s="1"/>
  <c r="E17" i="5"/>
  <c r="G17" i="5" s="1"/>
  <c r="AL4" i="1"/>
  <c r="L19" i="5" s="1"/>
  <c r="E3" i="5"/>
  <c r="G3" i="5" s="1"/>
  <c r="X5" i="7" s="1"/>
  <c r="AL3" i="1"/>
  <c r="L18" i="5" s="1"/>
  <c r="E12" i="5"/>
  <c r="G12" i="5" s="1"/>
  <c r="E11" i="5"/>
  <c r="G11" i="5" s="1"/>
  <c r="E10" i="5"/>
  <c r="G10" i="5" s="1"/>
  <c r="E5" i="5"/>
  <c r="G5" i="5" s="1"/>
  <c r="E8" i="5"/>
  <c r="G8" i="5" s="1"/>
  <c r="E19" i="5"/>
  <c r="G19" i="5" s="1"/>
  <c r="E20" i="5"/>
  <c r="G20" i="5" s="1"/>
  <c r="T13" i="1" l="1"/>
  <c r="T25" i="1" s="1"/>
  <c r="Q19" i="6"/>
  <c r="P4" i="6" s="1"/>
  <c r="G25" i="1"/>
  <c r="S25" i="1" l="1"/>
  <c r="C18" i="1"/>
  <c r="C19" i="1" s="1"/>
  <c r="AN3" i="1" l="1"/>
  <c r="AY3" i="1" l="1"/>
  <c r="BD5" i="1" s="1"/>
  <c r="N18" i="5"/>
  <c r="E27" i="5" s="1"/>
  <c r="D16" i="7" s="1"/>
  <c r="AP3" i="1"/>
  <c r="BD3" i="1" l="1"/>
  <c r="O3" i="5"/>
  <c r="BC3" i="1"/>
  <c r="O22" i="5" s="1"/>
  <c r="AG13" i="1"/>
  <c r="AG25" i="1" s="1"/>
  <c r="P23" i="6" l="1"/>
  <c r="P12" i="7"/>
  <c r="AT13" i="1"/>
  <c r="AT25" i="1" s="1"/>
  <c r="P23" i="4"/>
  <c r="AF25" i="1"/>
  <c r="AS25" i="1" l="1"/>
</calcChain>
</file>

<file path=xl/sharedStrings.xml><?xml version="1.0" encoding="utf-8"?>
<sst xmlns="http://schemas.openxmlformats.org/spreadsheetml/2006/main" count="222" uniqueCount="95">
  <si>
    <t xml:space="preserve">Índice de 
Disponibilidade </t>
  </si>
  <si>
    <t>=</t>
  </si>
  <si>
    <t xml:space="preserve">Tempo de Operação </t>
  </si>
  <si>
    <t>-</t>
  </si>
  <si>
    <t>Perda de Disponibilidade</t>
  </si>
  <si>
    <t xml:space="preserve">Índice de 
Eficiência </t>
  </si>
  <si>
    <t>Tempo Bruto</t>
  </si>
  <si>
    <t>Perdas de Eficiência</t>
  </si>
  <si>
    <t>Índice de 
Qualidade</t>
  </si>
  <si>
    <t>Tempo Real</t>
  </si>
  <si>
    <t>Perdas de Qualidade</t>
  </si>
  <si>
    <t xml:space="preserve">Tempo Real </t>
  </si>
  <si>
    <t>Tempo de Operação</t>
  </si>
  <si>
    <t>Índice de 
OEE</t>
  </si>
  <si>
    <t>Descrição</t>
  </si>
  <si>
    <t>Quebra</t>
  </si>
  <si>
    <t>Falha</t>
  </si>
  <si>
    <t>Setup</t>
  </si>
  <si>
    <t>Pequenas Paradas</t>
  </si>
  <si>
    <t>Queda de Velocidade</t>
  </si>
  <si>
    <t>Refugo</t>
  </si>
  <si>
    <t>Retrabalho</t>
  </si>
  <si>
    <t>DISPONIBILIDADE</t>
  </si>
  <si>
    <t>EFICIÊNCIA</t>
  </si>
  <si>
    <t>QUALIDADE</t>
  </si>
  <si>
    <t>Perda</t>
  </si>
  <si>
    <t>Tempo</t>
  </si>
  <si>
    <t>TEMPO DE OPERAÇÃO</t>
  </si>
  <si>
    <t>TEMPO BRUTO</t>
  </si>
  <si>
    <t>TEMPO REAL</t>
  </si>
  <si>
    <t xml:space="preserve"> </t>
  </si>
  <si>
    <t>Tempo útil (tempo Real - Perdas de Qualidade)</t>
  </si>
  <si>
    <t>DESCRIÇÃO</t>
  </si>
  <si>
    <t>Manutenção da Maquina</t>
  </si>
  <si>
    <t>Manutenção</t>
  </si>
  <si>
    <t>Outros</t>
  </si>
  <si>
    <t xml:space="preserve"> mudança da produção de um item para outro</t>
  </si>
  <si>
    <t>Diversas paradas</t>
  </si>
  <si>
    <t>Categoria</t>
  </si>
  <si>
    <t>Máximo</t>
  </si>
  <si>
    <t>Bom</t>
  </si>
  <si>
    <t>Mostrador</t>
  </si>
  <si>
    <t>Amplitude</t>
  </si>
  <si>
    <t>Agulha</t>
  </si>
  <si>
    <t>Base</t>
  </si>
  <si>
    <t>Extremidade</t>
  </si>
  <si>
    <r>
      <t>Oculto (Σ</t>
    </r>
    <r>
      <rPr>
        <vertAlign val="subscript"/>
        <sz val="8"/>
        <color indexed="8"/>
        <rFont val="Trebuchet MS"/>
        <family val="2"/>
      </rPr>
      <t>AMP</t>
    </r>
    <r>
      <rPr>
        <sz val="8"/>
        <color indexed="8"/>
        <rFont val="Trebuchet MS"/>
        <family val="2"/>
      </rPr>
      <t>)</t>
    </r>
  </si>
  <si>
    <r>
      <t>Observado (V</t>
    </r>
    <r>
      <rPr>
        <i/>
        <vertAlign val="subscript"/>
        <sz val="8"/>
        <color indexed="8"/>
        <rFont val="Trebuchet MS"/>
        <family val="2"/>
      </rPr>
      <t>OBS</t>
    </r>
    <r>
      <rPr>
        <i/>
        <sz val="8"/>
        <color indexed="8"/>
        <rFont val="Trebuchet MS"/>
        <family val="2"/>
      </rPr>
      <t>)</t>
    </r>
  </si>
  <si>
    <t>Nivel Mundial</t>
  </si>
  <si>
    <t>Muito Bom</t>
  </si>
  <si>
    <t>Inaceitável</t>
  </si>
  <si>
    <t>Medidor de Disponibilidade</t>
  </si>
  <si>
    <t>Medidor de Eficiência</t>
  </si>
  <si>
    <t>Medidor de Qualidade</t>
  </si>
  <si>
    <t>Medidor de OEE</t>
  </si>
  <si>
    <t>OEE</t>
  </si>
  <si>
    <t>Dias Trabalhados</t>
  </si>
  <si>
    <t>Horas Trabalhadas</t>
  </si>
  <si>
    <t>Total de Horas Trabalhadas</t>
  </si>
  <si>
    <t>PERDAS</t>
  </si>
  <si>
    <t>Disponibilidade</t>
  </si>
  <si>
    <t>Eficiência</t>
  </si>
  <si>
    <t>Qualidade</t>
  </si>
  <si>
    <t>Avarias</t>
  </si>
  <si>
    <t>TEMPO UTIL</t>
  </si>
  <si>
    <t>Total de Peças Produzidas</t>
  </si>
  <si>
    <t>Quantidade</t>
  </si>
  <si>
    <r>
      <t>Observado (V</t>
    </r>
    <r>
      <rPr>
        <b/>
        <i/>
        <vertAlign val="subscript"/>
        <sz val="8"/>
        <color rgb="FF002060"/>
        <rFont val="Trebuchet MS"/>
        <family val="2"/>
      </rPr>
      <t>OBS</t>
    </r>
    <r>
      <rPr>
        <b/>
        <i/>
        <sz val="8"/>
        <color rgb="FF002060"/>
        <rFont val="Trebuchet MS"/>
        <family val="2"/>
      </rPr>
      <t>)</t>
    </r>
  </si>
  <si>
    <r>
      <t>Oculto (Σ</t>
    </r>
    <r>
      <rPr>
        <vertAlign val="subscript"/>
        <sz val="8"/>
        <color rgb="FF002060"/>
        <rFont val="Calibri"/>
        <family val="2"/>
        <scheme val="minor"/>
      </rPr>
      <t>AMP</t>
    </r>
    <r>
      <rPr>
        <sz val="8"/>
        <color rgb="FF002060"/>
        <rFont val="Calibri"/>
        <family val="2"/>
        <scheme val="minor"/>
      </rPr>
      <t>)</t>
    </r>
  </si>
  <si>
    <t>reposição de matéria prima</t>
  </si>
  <si>
    <t>alinhamento da chapa</t>
  </si>
  <si>
    <t>acompanhamento e análise da qualidade</t>
  </si>
  <si>
    <t>Dia</t>
  </si>
  <si>
    <t>Tempo total de Operação</t>
  </si>
  <si>
    <t>A</t>
  </si>
  <si>
    <t>B</t>
  </si>
  <si>
    <t>C</t>
  </si>
  <si>
    <t>D</t>
  </si>
  <si>
    <t>E</t>
  </si>
  <si>
    <t>F</t>
  </si>
  <si>
    <t>Produção Teórica</t>
  </si>
  <si>
    <t>Produção Real</t>
  </si>
  <si>
    <t>Produtos</t>
  </si>
  <si>
    <t>%Avarias da produção</t>
  </si>
  <si>
    <t>Tempo Perdido relativo a avarias</t>
  </si>
  <si>
    <t>REA Ferramenta da Qualidade - Aplicação OEE</t>
  </si>
  <si>
    <t>Insira as características possíveis para as seguintes perdas de produção:</t>
  </si>
  <si>
    <t>Percentual aplicado conforme padrões de OEE</t>
  </si>
  <si>
    <t>Tempo de Operação Líquido</t>
  </si>
  <si>
    <t>Σ</t>
  </si>
  <si>
    <t>h</t>
  </si>
  <si>
    <t>seg</t>
  </si>
  <si>
    <t>min</t>
  </si>
  <si>
    <t>Total de Horas Líquidas</t>
  </si>
  <si>
    <r>
      <rPr>
        <b/>
        <sz val="11"/>
        <color theme="1"/>
        <rFont val="Calibri"/>
        <family val="2"/>
        <scheme val="minor"/>
      </rPr>
      <t xml:space="preserve">ATENÇÃO: </t>
    </r>
    <r>
      <rPr>
        <sz val="11"/>
        <color theme="1"/>
        <rFont val="Calibri"/>
        <family val="2"/>
        <scheme val="minor"/>
      </rPr>
      <t>Preencha apenas as celulas desta cor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</si>
</sst>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h:mm:ss;@"/>
    <numFmt numFmtId="165" formatCode="_(* #,##0.00_);_(* \(#,##0.00\);_(* &quot;-&quot;??_);_(@_)"/>
    <numFmt numFmtId="166" formatCode="_(* #,##0.0_);_(* \(#,##0.0\);_(* &quot;-&quot;?_);_(@_)"/>
    <numFmt numFmtId="167" formatCode="0\ &quot;dias&quot;"/>
    <numFmt numFmtId="168" formatCode="0\ &quot;h&quot;"/>
    <numFmt numFmtId="169" formatCode="0\ &quot;un&quot;"/>
    <numFmt numFmtId="170" formatCode="0.0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rebuchet MS"/>
      <family val="2"/>
    </font>
    <font>
      <sz val="8"/>
      <color indexed="8"/>
      <name val="Trebuchet MS"/>
      <family val="2"/>
    </font>
    <font>
      <i/>
      <sz val="8"/>
      <color indexed="8"/>
      <name val="Trebuchet MS"/>
      <family val="2"/>
    </font>
    <font>
      <vertAlign val="subscript"/>
      <sz val="8"/>
      <color indexed="8"/>
      <name val="Trebuchet MS"/>
      <family val="2"/>
    </font>
    <font>
      <sz val="10"/>
      <name val="Arial"/>
      <family val="2"/>
    </font>
    <font>
      <sz val="8"/>
      <color indexed="12"/>
      <name val="Trebuchet MS"/>
      <family val="2"/>
    </font>
    <font>
      <i/>
      <vertAlign val="subscript"/>
      <sz val="8"/>
      <color indexed="8"/>
      <name val="Trebuchet MS"/>
      <family val="2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2060"/>
      <name val="Trebuchet MS"/>
      <family val="2"/>
    </font>
    <font>
      <b/>
      <i/>
      <sz val="8"/>
      <color rgb="FF002060"/>
      <name val="Calibri"/>
      <family val="2"/>
      <scheme val="minor"/>
    </font>
    <font>
      <i/>
      <sz val="8"/>
      <color rgb="FF002060"/>
      <name val="Trebuchet MS"/>
      <family val="2"/>
    </font>
    <font>
      <b/>
      <i/>
      <sz val="8"/>
      <color rgb="FF002060"/>
      <name val="Trebuchet MS"/>
      <family val="2"/>
    </font>
    <font>
      <b/>
      <i/>
      <vertAlign val="subscript"/>
      <sz val="8"/>
      <color rgb="FF002060"/>
      <name val="Trebuchet MS"/>
      <family val="2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vertAlign val="subscript"/>
      <sz val="8"/>
      <color rgb="FF002060"/>
      <name val="Calibri"/>
      <family val="2"/>
      <scheme val="minor"/>
    </font>
    <font>
      <b/>
      <sz val="8"/>
      <color theme="0"/>
      <name val="Trebuchet MS"/>
      <family val="2"/>
    </font>
    <font>
      <b/>
      <sz val="36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6"/>
      <color rgb="FF00206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2"/>
      <color theme="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9"/>
        <b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54"/>
        <bgColor indexed="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mediumGray">
        <fgColor indexed="9"/>
        <bgColor theme="0" tint="-4.9989318521683403E-2"/>
      </patternFill>
    </fill>
    <fill>
      <patternFill patternType="solid">
        <fgColor theme="3" tint="0.39997558519241921"/>
        <bgColor indexed="9"/>
      </patternFill>
    </fill>
    <fill>
      <patternFill patternType="solid">
        <fgColor theme="3" tint="-0.249977111117893"/>
        <bgColor indexed="9"/>
      </patternFill>
    </fill>
    <fill>
      <patternFill patternType="solid">
        <fgColor theme="8" tint="0.39997558519241921"/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1"/>
      </left>
      <right style="medium">
        <color indexed="61"/>
      </right>
      <top style="hair">
        <color indexed="61"/>
      </top>
      <bottom style="medium">
        <color indexed="61"/>
      </bottom>
      <diagonal/>
    </border>
    <border>
      <left style="medium">
        <color indexed="61"/>
      </left>
      <right style="hair">
        <color indexed="61"/>
      </right>
      <top style="hair">
        <color indexed="61"/>
      </top>
      <bottom style="medium">
        <color indexed="61"/>
      </bottom>
      <diagonal/>
    </border>
    <border>
      <left style="hair">
        <color indexed="61"/>
      </left>
      <right style="medium">
        <color indexed="61"/>
      </right>
      <top/>
      <bottom style="hair">
        <color indexed="61"/>
      </bottom>
      <diagonal/>
    </border>
    <border>
      <left style="medium">
        <color indexed="61"/>
      </left>
      <right style="hair">
        <color indexed="61"/>
      </right>
      <top/>
      <bottom style="hair">
        <color indexed="61"/>
      </bottom>
      <diagonal/>
    </border>
    <border>
      <left/>
      <right style="medium">
        <color indexed="61"/>
      </right>
      <top style="thin">
        <color indexed="61"/>
      </top>
      <bottom style="thin">
        <color indexed="61"/>
      </bottom>
      <diagonal/>
    </border>
    <border>
      <left style="medium">
        <color indexed="61"/>
      </left>
      <right/>
      <top style="thin">
        <color indexed="61"/>
      </top>
      <bottom style="thin">
        <color indexed="61"/>
      </bottom>
      <diagonal/>
    </border>
    <border>
      <left/>
      <right style="medium">
        <color indexed="61"/>
      </right>
      <top style="medium">
        <color indexed="61"/>
      </top>
      <bottom style="thin">
        <color indexed="61"/>
      </bottom>
      <diagonal/>
    </border>
    <border>
      <left style="medium">
        <color indexed="61"/>
      </left>
      <right/>
      <top style="medium">
        <color indexed="61"/>
      </top>
      <bottom style="thin">
        <color indexed="61"/>
      </bottom>
      <diagonal/>
    </border>
    <border>
      <left style="hair">
        <color indexed="61"/>
      </left>
      <right style="medium">
        <color indexed="61"/>
      </right>
      <top style="hair">
        <color indexed="61"/>
      </top>
      <bottom style="hair">
        <color indexed="61"/>
      </bottom>
      <diagonal/>
    </border>
    <border>
      <left style="medium">
        <color indexed="61"/>
      </left>
      <right style="hair">
        <color indexed="61"/>
      </right>
      <top style="hair">
        <color indexed="61"/>
      </top>
      <bottom style="hair">
        <color indexed="61"/>
      </bottom>
      <diagonal/>
    </border>
    <border>
      <left/>
      <right style="medium">
        <color indexed="62"/>
      </right>
      <top style="medium">
        <color indexed="62"/>
      </top>
      <bottom style="thin">
        <color indexed="62"/>
      </bottom>
      <diagonal/>
    </border>
    <border>
      <left style="medium">
        <color indexed="62"/>
      </left>
      <right/>
      <top style="medium">
        <color indexed="62"/>
      </top>
      <bottom style="thin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rgb="FF002060"/>
      </left>
      <right style="thin">
        <color rgb="FF002060"/>
      </right>
      <top style="thick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/>
      <top style="thick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ck">
        <color rgb="FF00206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002060"/>
      </left>
      <right style="thin">
        <color rgb="FF002060"/>
      </right>
      <top style="thick">
        <color rgb="FF002060"/>
      </top>
      <bottom style="dashed">
        <color rgb="FF002060"/>
      </bottom>
      <diagonal/>
    </border>
    <border>
      <left style="thin">
        <color rgb="FF002060"/>
      </left>
      <right style="thin">
        <color rgb="FF002060"/>
      </right>
      <top style="thick">
        <color rgb="FF002060"/>
      </top>
      <bottom style="dashed">
        <color rgb="FF002060"/>
      </bottom>
      <diagonal/>
    </border>
    <border>
      <left style="thin">
        <color rgb="FF002060"/>
      </left>
      <right style="thick">
        <color rgb="FF002060"/>
      </right>
      <top style="thick">
        <color rgb="FF002060"/>
      </top>
      <bottom style="dashed">
        <color rgb="FF002060"/>
      </bottom>
      <diagonal/>
    </border>
    <border>
      <left style="thick">
        <color rgb="FF002060"/>
      </left>
      <right style="thin">
        <color rgb="FF002060"/>
      </right>
      <top style="dashed">
        <color rgb="FF002060"/>
      </top>
      <bottom style="dashed">
        <color rgb="FF002060"/>
      </bottom>
      <diagonal/>
    </border>
    <border>
      <left style="thin">
        <color rgb="FF002060"/>
      </left>
      <right style="thin">
        <color rgb="FF002060"/>
      </right>
      <top style="dashed">
        <color rgb="FF002060"/>
      </top>
      <bottom style="dashed">
        <color rgb="FF002060"/>
      </bottom>
      <diagonal/>
    </border>
    <border>
      <left style="thin">
        <color rgb="FF002060"/>
      </left>
      <right style="thick">
        <color rgb="FF002060"/>
      </right>
      <top style="dashed">
        <color rgb="FF002060"/>
      </top>
      <bottom style="dashed">
        <color rgb="FF002060"/>
      </bottom>
      <diagonal/>
    </border>
    <border>
      <left style="thick">
        <color rgb="FF002060"/>
      </left>
      <right style="thin">
        <color rgb="FF002060"/>
      </right>
      <top style="dashed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dashed">
        <color rgb="FF002060"/>
      </top>
      <bottom style="thick">
        <color rgb="FF002060"/>
      </bottom>
      <diagonal/>
    </border>
    <border>
      <left style="thin">
        <color rgb="FF002060"/>
      </left>
      <right style="thick">
        <color rgb="FF002060"/>
      </right>
      <top style="dashed">
        <color rgb="FF002060"/>
      </top>
      <bottom style="thick">
        <color rgb="FF002060"/>
      </bottom>
      <diagonal/>
    </border>
    <border>
      <left style="medium">
        <color indexed="62"/>
      </left>
      <right/>
      <top style="thin">
        <color indexed="62"/>
      </top>
      <bottom style="dotted">
        <color indexed="62"/>
      </bottom>
      <diagonal/>
    </border>
    <border>
      <left/>
      <right style="medium">
        <color indexed="62"/>
      </right>
      <top style="thin">
        <color indexed="62"/>
      </top>
      <bottom style="dotted">
        <color indexed="62"/>
      </bottom>
      <diagonal/>
    </border>
    <border>
      <left style="medium">
        <color indexed="62"/>
      </left>
      <right/>
      <top style="dotted">
        <color indexed="62"/>
      </top>
      <bottom style="dotted">
        <color indexed="62"/>
      </bottom>
      <diagonal/>
    </border>
    <border>
      <left/>
      <right style="medium">
        <color indexed="62"/>
      </right>
      <top style="dotted">
        <color indexed="62"/>
      </top>
      <bottom style="dotted">
        <color indexed="62"/>
      </bottom>
      <diagonal/>
    </border>
    <border>
      <left style="medium">
        <color indexed="62"/>
      </left>
      <right/>
      <top style="dotted">
        <color indexed="62"/>
      </top>
      <bottom/>
      <diagonal/>
    </border>
    <border>
      <left/>
      <right style="medium">
        <color indexed="62"/>
      </right>
      <top style="dotted">
        <color indexed="62"/>
      </top>
      <bottom/>
      <diagonal/>
    </border>
    <border>
      <left style="medium">
        <color indexed="62"/>
      </left>
      <right style="thin">
        <color indexed="62"/>
      </right>
      <top style="hair">
        <color indexed="62"/>
      </top>
      <bottom style="medium">
        <color indexed="62"/>
      </bottom>
      <diagonal/>
    </border>
    <border>
      <left style="thin">
        <color indexed="62"/>
      </left>
      <right style="medium">
        <color indexed="62"/>
      </right>
      <top style="thin">
        <color indexed="62"/>
      </top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rgb="FF002060"/>
      </left>
      <right/>
      <top style="medium">
        <color rgb="FF002060"/>
      </top>
      <bottom style="thin">
        <color indexed="61"/>
      </bottom>
      <diagonal/>
    </border>
    <border>
      <left/>
      <right style="medium">
        <color rgb="FF002060"/>
      </right>
      <top style="medium">
        <color rgb="FF002060"/>
      </top>
      <bottom style="thin">
        <color indexed="61"/>
      </bottom>
      <diagonal/>
    </border>
    <border>
      <left style="medium">
        <color rgb="FF002060"/>
      </left>
      <right/>
      <top style="thin">
        <color indexed="61"/>
      </top>
      <bottom style="hair">
        <color indexed="61"/>
      </bottom>
      <diagonal/>
    </border>
    <border>
      <left/>
      <right style="medium">
        <color rgb="FF002060"/>
      </right>
      <top style="thin">
        <color indexed="61"/>
      </top>
      <bottom style="hair">
        <color indexed="61"/>
      </bottom>
      <diagonal/>
    </border>
    <border>
      <left style="medium">
        <color rgb="FF002060"/>
      </left>
      <right/>
      <top style="hair">
        <color indexed="61"/>
      </top>
      <bottom style="hair">
        <color indexed="61"/>
      </bottom>
      <diagonal/>
    </border>
    <border>
      <left/>
      <right style="medium">
        <color rgb="FF002060"/>
      </right>
      <top style="hair">
        <color indexed="61"/>
      </top>
      <bottom style="hair">
        <color indexed="61"/>
      </bottom>
      <diagonal/>
    </border>
    <border>
      <left style="medium">
        <color rgb="FF002060"/>
      </left>
      <right/>
      <top style="hair">
        <color indexed="61"/>
      </top>
      <bottom style="medium">
        <color rgb="FF002060"/>
      </bottom>
      <diagonal/>
    </border>
    <border>
      <left/>
      <right style="medium">
        <color rgb="FF002060"/>
      </right>
      <top style="hair">
        <color indexed="61"/>
      </top>
      <bottom style="medium">
        <color rgb="FF002060"/>
      </bottom>
      <diagonal/>
    </border>
    <border>
      <left style="medium">
        <color rgb="FF002060"/>
      </left>
      <right/>
      <top style="thin">
        <color indexed="61"/>
      </top>
      <bottom style="thin">
        <color indexed="61"/>
      </bottom>
      <diagonal/>
    </border>
    <border>
      <left/>
      <right style="medium">
        <color rgb="FF002060"/>
      </right>
      <top style="thin">
        <color indexed="61"/>
      </top>
      <bottom style="thin">
        <color indexed="61"/>
      </bottom>
      <diagonal/>
    </border>
    <border>
      <left style="medium">
        <color rgb="FF002060"/>
      </left>
      <right style="hair">
        <color indexed="61"/>
      </right>
      <top/>
      <bottom style="hair">
        <color indexed="61"/>
      </bottom>
      <diagonal/>
    </border>
    <border>
      <left style="hair">
        <color indexed="61"/>
      </left>
      <right style="medium">
        <color rgb="FF002060"/>
      </right>
      <top/>
      <bottom style="hair">
        <color indexed="61"/>
      </bottom>
      <diagonal/>
    </border>
    <border>
      <left style="medium">
        <color rgb="FF002060"/>
      </left>
      <right style="hair">
        <color indexed="61"/>
      </right>
      <top style="hair">
        <color indexed="61"/>
      </top>
      <bottom style="medium">
        <color rgb="FF002060"/>
      </bottom>
      <diagonal/>
    </border>
    <border>
      <left style="hair">
        <color indexed="61"/>
      </left>
      <right style="medium">
        <color rgb="FF002060"/>
      </right>
      <top style="hair">
        <color indexed="61"/>
      </top>
      <bottom style="medium">
        <color rgb="FF0020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ck">
        <color rgb="FF002060"/>
      </bottom>
      <diagonal/>
    </border>
    <border>
      <left/>
      <right/>
      <top style="thick">
        <color rgb="FF002060"/>
      </top>
      <bottom/>
      <diagonal/>
    </border>
    <border>
      <left/>
      <right/>
      <top/>
      <bottom style="thick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2060"/>
      </right>
      <top style="dashed">
        <color rgb="FF002060"/>
      </top>
      <bottom/>
      <diagonal/>
    </border>
    <border>
      <left/>
      <right/>
      <top/>
      <bottom style="dashed">
        <color rgb="FF002060"/>
      </bottom>
      <diagonal/>
    </border>
    <border>
      <left/>
      <right/>
      <top style="dashed">
        <color rgb="FF002060"/>
      </top>
      <bottom/>
      <diagonal/>
    </border>
    <border>
      <left style="medium">
        <color indexed="62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002060"/>
      </right>
      <top style="thick">
        <color rgb="FF002060"/>
      </top>
      <bottom/>
      <diagonal/>
    </border>
    <border>
      <left/>
      <right style="thick">
        <color rgb="FF002060"/>
      </right>
      <top/>
      <bottom/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rgb="FF002060"/>
      </left>
      <right/>
      <top style="dashed">
        <color rgb="FF002060"/>
      </top>
      <bottom/>
      <diagonal/>
    </border>
    <border>
      <left style="thin">
        <color rgb="FF002060"/>
      </left>
      <right/>
      <top style="thick">
        <color rgb="FF002060"/>
      </top>
      <bottom/>
      <diagonal/>
    </border>
    <border>
      <left/>
      <right style="thin">
        <color rgb="FF002060"/>
      </right>
      <top style="thick">
        <color rgb="FF002060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</cellStyleXfs>
  <cellXfs count="35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5" fillId="8" borderId="25" xfId="3" applyFont="1" applyFill="1" applyBorder="1" applyAlignment="1">
      <alignment horizontal="left" vertical="center"/>
    </xf>
    <xf numFmtId="165" fontId="5" fillId="8" borderId="24" xfId="3" applyNumberFormat="1" applyFont="1" applyFill="1" applyBorder="1" applyAlignment="1">
      <alignment horizontal="right" vertical="center"/>
    </xf>
    <xf numFmtId="0" fontId="4" fillId="7" borderId="21" xfId="3" applyFont="1" applyFill="1" applyBorder="1" applyAlignment="1">
      <alignment horizontal="left" vertical="center"/>
    </xf>
    <xf numFmtId="165" fontId="4" fillId="6" borderId="20" xfId="3" applyNumberFormat="1" applyFont="1" applyFill="1" applyBorder="1" applyAlignment="1">
      <alignment horizontal="right" vertical="center"/>
    </xf>
    <xf numFmtId="0" fontId="4" fillId="7" borderId="27" xfId="3" applyFont="1" applyFill="1" applyBorder="1" applyAlignment="1">
      <alignment horizontal="left" vertical="center"/>
    </xf>
    <xf numFmtId="165" fontId="4" fillId="6" borderId="26" xfId="3" applyNumberFormat="1" applyFont="1" applyFill="1" applyBorder="1" applyAlignment="1">
      <alignment horizontal="right" vertical="center"/>
    </xf>
    <xf numFmtId="0" fontId="4" fillId="7" borderId="19" xfId="3" applyFont="1" applyFill="1" applyBorder="1" applyAlignment="1">
      <alignment horizontal="left" vertical="center"/>
    </xf>
    <xf numFmtId="165" fontId="4" fillId="6" borderId="18" xfId="3" applyNumberFormat="1" applyFont="1" applyFill="1" applyBorder="1" applyAlignment="1">
      <alignment horizontal="right" vertical="center"/>
    </xf>
    <xf numFmtId="0" fontId="4" fillId="7" borderId="23" xfId="3" applyFont="1" applyFill="1" applyBorder="1" applyAlignment="1">
      <alignment horizontal="right" vertical="center"/>
    </xf>
    <xf numFmtId="0" fontId="4" fillId="7" borderId="22" xfId="3" applyFont="1" applyFill="1" applyBorder="1" applyAlignment="1">
      <alignment horizontal="right" vertical="center"/>
    </xf>
    <xf numFmtId="4" fontId="4" fillId="6" borderId="21" xfId="3" applyNumberFormat="1" applyFont="1" applyFill="1" applyBorder="1" applyAlignment="1">
      <alignment horizontal="right" vertical="center"/>
    </xf>
    <xf numFmtId="4" fontId="4" fillId="6" borderId="20" xfId="3" applyNumberFormat="1" applyFont="1" applyFill="1" applyBorder="1" applyAlignment="1">
      <alignment horizontal="right" vertical="center"/>
    </xf>
    <xf numFmtId="4" fontId="4" fillId="6" borderId="19" xfId="3" applyNumberFormat="1" applyFont="1" applyFill="1" applyBorder="1" applyAlignment="1">
      <alignment horizontal="right" vertical="center"/>
    </xf>
    <xf numFmtId="4" fontId="4" fillId="6" borderId="18" xfId="3" applyNumberFormat="1" applyFont="1" applyFill="1" applyBorder="1" applyAlignment="1">
      <alignment horizontal="right" vertical="center"/>
    </xf>
    <xf numFmtId="0" fontId="0" fillId="2" borderId="0" xfId="0" applyFill="1" applyBorder="1"/>
    <xf numFmtId="0" fontId="3" fillId="6" borderId="0" xfId="3" applyFont="1" applyFill="1" applyBorder="1" applyAlignment="1">
      <alignment horizontal="left" vertical="center"/>
    </xf>
    <xf numFmtId="0" fontId="0" fillId="10" borderId="0" xfId="0" applyFill="1"/>
    <xf numFmtId="0" fontId="0" fillId="0" borderId="0" xfId="0" applyFill="1"/>
    <xf numFmtId="0" fontId="0" fillId="10" borderId="0" xfId="0" applyFill="1" applyAlignment="1">
      <alignment horizontal="center"/>
    </xf>
    <xf numFmtId="0" fontId="16" fillId="0" borderId="0" xfId="0" applyFont="1"/>
    <xf numFmtId="0" fontId="16" fillId="0" borderId="0" xfId="0" applyFont="1" applyFill="1"/>
    <xf numFmtId="0" fontId="0" fillId="0" borderId="0" xfId="0" applyFill="1" applyAlignment="1">
      <alignment horizontal="center"/>
    </xf>
    <xf numFmtId="0" fontId="3" fillId="0" borderId="0" xfId="3" applyFont="1" applyFill="1" applyAlignment="1">
      <alignment horizontal="left" vertical="center"/>
    </xf>
    <xf numFmtId="0" fontId="3" fillId="0" borderId="0" xfId="3" applyFont="1" applyFill="1" applyAlignment="1">
      <alignment horizontal="left" vertical="center" wrapText="1"/>
    </xf>
    <xf numFmtId="0" fontId="18" fillId="4" borderId="29" xfId="3" applyFont="1" applyFill="1" applyBorder="1" applyAlignment="1">
      <alignment horizontal="center"/>
    </xf>
    <xf numFmtId="166" fontId="18" fillId="4" borderId="28" xfId="3" applyNumberFormat="1" applyFont="1" applyFill="1" applyBorder="1" applyAlignment="1">
      <alignment horizontal="center"/>
    </xf>
    <xf numFmtId="0" fontId="17" fillId="4" borderId="68" xfId="3" applyFont="1" applyFill="1" applyBorder="1" applyAlignment="1">
      <alignment horizontal="right" vertical="center"/>
    </xf>
    <xf numFmtId="0" fontId="17" fillId="4" borderId="70" xfId="3" applyFont="1" applyFill="1" applyBorder="1" applyAlignment="1">
      <alignment horizontal="right" vertical="center"/>
    </xf>
    <xf numFmtId="9" fontId="8" fillId="6" borderId="69" xfId="4" applyFont="1" applyFill="1" applyBorder="1" applyAlignment="1">
      <alignment horizontal="center" vertical="center"/>
    </xf>
    <xf numFmtId="9" fontId="8" fillId="6" borderId="71" xfId="4" applyFont="1" applyFill="1" applyBorder="1" applyAlignment="1">
      <alignment horizontal="center" vertical="center"/>
    </xf>
    <xf numFmtId="0" fontId="17" fillId="4" borderId="72" xfId="3" applyFont="1" applyFill="1" applyBorder="1" applyAlignment="1">
      <alignment horizontal="right" vertical="center"/>
    </xf>
    <xf numFmtId="9" fontId="8" fillId="6" borderId="73" xfId="4" applyFont="1" applyFill="1" applyBorder="1" applyAlignment="1">
      <alignment horizontal="center" vertical="center"/>
    </xf>
    <xf numFmtId="0" fontId="20" fillId="4" borderId="74" xfId="3" applyFont="1" applyFill="1" applyBorder="1" applyAlignment="1">
      <alignment horizontal="left" vertical="center"/>
    </xf>
    <xf numFmtId="9" fontId="25" fillId="11" borderId="75" xfId="4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/>
    </xf>
    <xf numFmtId="1" fontId="13" fillId="2" borderId="3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8" xfId="0" applyFill="1" applyBorder="1"/>
    <xf numFmtId="0" fontId="3" fillId="5" borderId="0" xfId="3" applyFont="1" applyFill="1" applyBorder="1" applyAlignment="1">
      <alignment horizontal="left" vertical="center"/>
    </xf>
    <xf numFmtId="0" fontId="3" fillId="5" borderId="8" xfId="3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center"/>
    </xf>
    <xf numFmtId="0" fontId="23" fillId="2" borderId="58" xfId="0" applyFont="1" applyFill="1" applyBorder="1" applyAlignment="1">
      <alignment horizontal="center"/>
    </xf>
    <xf numFmtId="1" fontId="23" fillId="2" borderId="1" xfId="0" applyNumberFormat="1" applyFont="1" applyFill="1" applyBorder="1" applyAlignment="1">
      <alignment horizontal="center"/>
    </xf>
    <xf numFmtId="0" fontId="22" fillId="4" borderId="76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 applyAlignment="1">
      <alignment horizontal="center"/>
    </xf>
    <xf numFmtId="0" fontId="0" fillId="5" borderId="6" xfId="0" applyFill="1" applyBorder="1"/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23" fillId="4" borderId="79" xfId="0" applyFont="1" applyFill="1" applyBorder="1" applyAlignment="1">
      <alignment horizontal="center" vertical="center"/>
    </xf>
    <xf numFmtId="0" fontId="22" fillId="4" borderId="78" xfId="0" applyFont="1" applyFill="1" applyBorder="1" applyAlignment="1">
      <alignment horizontal="center"/>
    </xf>
    <xf numFmtId="1" fontId="23" fillId="4" borderId="79" xfId="0" applyNumberFormat="1" applyFont="1" applyFill="1" applyBorder="1" applyAlignment="1">
      <alignment horizontal="center" vertical="center"/>
    </xf>
    <xf numFmtId="1" fontId="23" fillId="4" borderId="79" xfId="0" applyNumberFormat="1" applyFont="1" applyFill="1" applyBorder="1" applyAlignment="1">
      <alignment horizontal="center"/>
    </xf>
    <xf numFmtId="0" fontId="23" fillId="4" borderId="49" xfId="0" applyFont="1" applyFill="1" applyBorder="1" applyAlignment="1">
      <alignment horizontal="center" vertical="center"/>
    </xf>
    <xf numFmtId="1" fontId="23" fillId="4" borderId="49" xfId="0" applyNumberFormat="1" applyFont="1" applyFill="1" applyBorder="1" applyAlignment="1">
      <alignment horizontal="center" vertical="center"/>
    </xf>
    <xf numFmtId="0" fontId="22" fillId="4" borderId="87" xfId="3" applyFont="1" applyFill="1" applyBorder="1" applyAlignment="1">
      <alignment horizontal="center" vertical="center"/>
    </xf>
    <xf numFmtId="165" fontId="22" fillId="4" borderId="88" xfId="3" applyNumberFormat="1" applyFont="1" applyFill="1" applyBorder="1" applyAlignment="1">
      <alignment horizontal="right" vertical="center"/>
    </xf>
    <xf numFmtId="0" fontId="23" fillId="17" borderId="89" xfId="3" applyFont="1" applyFill="1" applyBorder="1" applyAlignment="1">
      <alignment horizontal="center" vertical="center"/>
    </xf>
    <xf numFmtId="165" fontId="17" fillId="6" borderId="90" xfId="3" applyNumberFormat="1" applyFont="1" applyFill="1" applyBorder="1" applyAlignment="1">
      <alignment horizontal="center" vertical="center"/>
    </xf>
    <xf numFmtId="0" fontId="23" fillId="17" borderId="91" xfId="3" applyFont="1" applyFill="1" applyBorder="1" applyAlignment="1">
      <alignment horizontal="center" vertical="center"/>
    </xf>
    <xf numFmtId="165" fontId="17" fillId="6" borderId="92" xfId="3" applyNumberFormat="1" applyFont="1" applyFill="1" applyBorder="1" applyAlignment="1">
      <alignment horizontal="center" vertical="center"/>
    </xf>
    <xf numFmtId="0" fontId="23" fillId="17" borderId="93" xfId="3" applyFont="1" applyFill="1" applyBorder="1" applyAlignment="1">
      <alignment horizontal="center" vertical="center"/>
    </xf>
    <xf numFmtId="165" fontId="17" fillId="6" borderId="94" xfId="3" applyNumberFormat="1" applyFont="1" applyFill="1" applyBorder="1" applyAlignment="1">
      <alignment horizontal="center" vertical="center"/>
    </xf>
    <xf numFmtId="0" fontId="19" fillId="4" borderId="87" xfId="3" applyFont="1" applyFill="1" applyBorder="1" applyAlignment="1">
      <alignment horizontal="center" vertical="center"/>
    </xf>
    <xf numFmtId="165" fontId="19" fillId="4" borderId="88" xfId="3" applyNumberFormat="1" applyFont="1" applyFill="1" applyBorder="1" applyAlignment="1">
      <alignment horizontal="center" vertical="center"/>
    </xf>
    <xf numFmtId="0" fontId="17" fillId="7" borderId="95" xfId="3" applyFont="1" applyFill="1" applyBorder="1" applyAlignment="1">
      <alignment horizontal="right" vertical="center"/>
    </xf>
    <xf numFmtId="0" fontId="17" fillId="7" borderId="96" xfId="3" applyFont="1" applyFill="1" applyBorder="1" applyAlignment="1">
      <alignment horizontal="right" vertical="center"/>
    </xf>
    <xf numFmtId="4" fontId="17" fillId="6" borderId="97" xfId="3" applyNumberFormat="1" applyFont="1" applyFill="1" applyBorder="1" applyAlignment="1">
      <alignment horizontal="right" vertical="center"/>
    </xf>
    <xf numFmtId="4" fontId="17" fillId="6" borderId="98" xfId="3" applyNumberFormat="1" applyFont="1" applyFill="1" applyBorder="1" applyAlignment="1">
      <alignment horizontal="right" vertical="center"/>
    </xf>
    <xf numFmtId="4" fontId="17" fillId="6" borderId="99" xfId="3" applyNumberFormat="1" applyFont="1" applyFill="1" applyBorder="1" applyAlignment="1">
      <alignment horizontal="right" vertical="center"/>
    </xf>
    <xf numFmtId="4" fontId="17" fillId="6" borderId="100" xfId="3" applyNumberFormat="1" applyFont="1" applyFill="1" applyBorder="1" applyAlignment="1">
      <alignment horizontal="right" vertical="center"/>
    </xf>
    <xf numFmtId="0" fontId="0" fillId="10" borderId="5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0" xfId="0" applyFill="1" applyBorder="1"/>
    <xf numFmtId="0" fontId="0" fillId="10" borderId="8" xfId="0" applyFill="1" applyBorder="1"/>
    <xf numFmtId="0" fontId="3" fillId="10" borderId="0" xfId="3" applyFont="1" applyFill="1" applyBorder="1" applyAlignment="1">
      <alignment horizontal="left" vertical="center"/>
    </xf>
    <xf numFmtId="0" fontId="3" fillId="10" borderId="8" xfId="3" applyFont="1" applyFill="1" applyBorder="1" applyAlignment="1">
      <alignment horizontal="left" vertical="center"/>
    </xf>
    <xf numFmtId="0" fontId="0" fillId="10" borderId="6" xfId="0" applyFill="1" applyBorder="1" applyAlignment="1">
      <alignment horizontal="center"/>
    </xf>
    <xf numFmtId="0" fontId="0" fillId="10" borderId="6" xfId="0" applyFill="1" applyBorder="1"/>
    <xf numFmtId="0" fontId="0" fillId="10" borderId="9" xfId="0" applyFill="1" applyBorder="1"/>
    <xf numFmtId="0" fontId="23" fillId="2" borderId="3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/>
    </xf>
    <xf numFmtId="0" fontId="23" fillId="2" borderId="4" xfId="0" applyFont="1" applyFill="1" applyBorder="1" applyAlignment="1">
      <alignment horizontal="center"/>
    </xf>
    <xf numFmtId="0" fontId="23" fillId="2" borderId="8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3" fillId="10" borderId="0" xfId="3" applyFont="1" applyFill="1" applyAlignment="1">
      <alignment horizontal="left" vertical="center"/>
    </xf>
    <xf numFmtId="0" fontId="3" fillId="10" borderId="0" xfId="3" applyFont="1" applyFill="1" applyAlignment="1">
      <alignment horizontal="left" vertical="center" wrapText="1"/>
    </xf>
    <xf numFmtId="0" fontId="23" fillId="2" borderId="101" xfId="0" applyFont="1" applyFill="1" applyBorder="1" applyAlignment="1">
      <alignment horizontal="center"/>
    </xf>
    <xf numFmtId="0" fontId="30" fillId="12" borderId="39" xfId="0" applyFont="1" applyFill="1" applyBorder="1" applyAlignment="1">
      <alignment horizontal="center" vertical="center"/>
    </xf>
    <xf numFmtId="0" fontId="30" fillId="14" borderId="40" xfId="0" applyFont="1" applyFill="1" applyBorder="1" applyAlignment="1">
      <alignment horizontal="center" vertical="center"/>
    </xf>
    <xf numFmtId="1" fontId="14" fillId="4" borderId="37" xfId="0" applyNumberFormat="1" applyFont="1" applyFill="1" applyBorder="1" applyAlignment="1">
      <alignment horizontal="center" vertical="center"/>
    </xf>
    <xf numFmtId="9" fontId="14" fillId="4" borderId="37" xfId="1" applyFont="1" applyFill="1" applyBorder="1" applyAlignment="1">
      <alignment horizontal="center" vertical="center"/>
    </xf>
    <xf numFmtId="1" fontId="14" fillId="4" borderId="38" xfId="0" applyNumberFormat="1" applyFont="1" applyFill="1" applyBorder="1" applyAlignment="1">
      <alignment horizontal="center" vertical="center"/>
    </xf>
    <xf numFmtId="0" fontId="11" fillId="0" borderId="109" xfId="0" applyFont="1" applyBorder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12" fillId="11" borderId="39" xfId="0" applyFont="1" applyFill="1" applyBorder="1" applyAlignment="1">
      <alignment horizontal="center" vertical="center"/>
    </xf>
    <xf numFmtId="0" fontId="12" fillId="11" borderId="40" xfId="0" applyFont="1" applyFill="1" applyBorder="1" applyAlignment="1">
      <alignment horizontal="center" vertical="center"/>
    </xf>
    <xf numFmtId="0" fontId="12" fillId="11" borderId="108" xfId="0" applyFont="1" applyFill="1" applyBorder="1" applyAlignment="1">
      <alignment horizontal="center" vertical="center"/>
    </xf>
    <xf numFmtId="164" fontId="0" fillId="11" borderId="0" xfId="0" applyNumberFormat="1" applyFill="1"/>
    <xf numFmtId="0" fontId="12" fillId="11" borderId="11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0" fontId="12" fillId="11" borderId="36" xfId="0" applyFont="1" applyFill="1" applyBorder="1" applyAlignment="1">
      <alignment horizontal="center" vertical="center"/>
    </xf>
    <xf numFmtId="0" fontId="0" fillId="4" borderId="0" xfId="0" applyFill="1"/>
    <xf numFmtId="0" fontId="0" fillId="2" borderId="56" xfId="0" applyFill="1" applyBorder="1"/>
    <xf numFmtId="0" fontId="0" fillId="2" borderId="115" xfId="0" applyFill="1" applyBorder="1"/>
    <xf numFmtId="0" fontId="27" fillId="21" borderId="108" xfId="0" applyFont="1" applyFill="1" applyBorder="1" applyAlignment="1">
      <alignment horizontal="center" vertical="center"/>
    </xf>
    <xf numFmtId="2" fontId="30" fillId="10" borderId="109" xfId="0" applyNumberFormat="1" applyFont="1" applyFill="1" applyBorder="1" applyAlignment="1">
      <alignment horizontal="center" vertical="center"/>
    </xf>
    <xf numFmtId="0" fontId="0" fillId="11" borderId="0" xfId="0" applyFill="1" applyBorder="1"/>
    <xf numFmtId="0" fontId="32" fillId="10" borderId="1" xfId="0" applyFont="1" applyFill="1" applyBorder="1" applyAlignment="1">
      <alignment horizontal="center" vertical="center"/>
    </xf>
    <xf numFmtId="0" fontId="15" fillId="21" borderId="116" xfId="0" applyFont="1" applyFill="1" applyBorder="1" applyAlignment="1">
      <alignment horizontal="center" vertical="center"/>
    </xf>
    <xf numFmtId="167" fontId="10" fillId="10" borderId="117" xfId="0" applyNumberFormat="1" applyFont="1" applyFill="1" applyBorder="1" applyAlignment="1">
      <alignment horizontal="center" vertical="center"/>
    </xf>
    <xf numFmtId="167" fontId="10" fillId="10" borderId="118" xfId="0" applyNumberFormat="1" applyFont="1" applyFill="1" applyBorder="1" applyAlignment="1">
      <alignment horizontal="center" vertical="center"/>
    </xf>
    <xf numFmtId="9" fontId="8" fillId="3" borderId="69" xfId="4" applyFont="1" applyFill="1" applyBorder="1" applyAlignment="1">
      <alignment horizontal="center" vertical="center"/>
    </xf>
    <xf numFmtId="9" fontId="8" fillId="3" borderId="71" xfId="4" applyFont="1" applyFill="1" applyBorder="1" applyAlignment="1">
      <alignment horizontal="center" vertical="center"/>
    </xf>
    <xf numFmtId="9" fontId="8" fillId="3" borderId="73" xfId="4" applyFont="1" applyFill="1" applyBorder="1" applyAlignment="1">
      <alignment horizontal="center" vertical="center"/>
    </xf>
    <xf numFmtId="1" fontId="23" fillId="3" borderId="1" xfId="0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0" fillId="3" borderId="37" xfId="0" applyFill="1" applyBorder="1" applyAlignment="1"/>
    <xf numFmtId="0" fontId="0" fillId="3" borderId="76" xfId="0" applyFill="1" applyBorder="1" applyAlignment="1"/>
    <xf numFmtId="168" fontId="0" fillId="3" borderId="120" xfId="0" applyNumberFormat="1" applyFill="1" applyBorder="1" applyAlignment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164" fontId="0" fillId="4" borderId="0" xfId="0" applyNumberFormat="1" applyFill="1"/>
    <xf numFmtId="0" fontId="0" fillId="4" borderId="0" xfId="0" applyFill="1" applyAlignment="1">
      <alignment horizontal="center" vertical="center"/>
    </xf>
    <xf numFmtId="9" fontId="0" fillId="0" borderId="0" xfId="0" applyNumberFormat="1" applyFill="1"/>
    <xf numFmtId="0" fontId="27" fillId="3" borderId="36" xfId="0" applyFont="1" applyFill="1" applyBorder="1" applyAlignment="1">
      <alignment horizontal="center" vertical="center"/>
    </xf>
    <xf numFmtId="0" fontId="27" fillId="3" borderId="36" xfId="0" applyFont="1" applyFill="1" applyBorder="1" applyAlignment="1">
      <alignment horizontal="center" vertical="center" wrapText="1"/>
    </xf>
    <xf numFmtId="164" fontId="27" fillId="21" borderId="13" xfId="0" applyNumberFormat="1" applyFont="1" applyFill="1" applyBorder="1" applyAlignment="1">
      <alignment horizontal="center" vertical="center" wrapText="1"/>
    </xf>
    <xf numFmtId="170" fontId="32" fillId="10" borderId="1" xfId="0" applyNumberFormat="1" applyFont="1" applyFill="1" applyBorder="1" applyAlignment="1">
      <alignment horizontal="center" vertical="center"/>
    </xf>
    <xf numFmtId="2" fontId="30" fillId="10" borderId="15" xfId="0" applyNumberFormat="1" applyFont="1" applyFill="1" applyBorder="1" applyAlignment="1">
      <alignment horizontal="center" vertical="center"/>
    </xf>
    <xf numFmtId="0" fontId="10" fillId="11" borderId="0" xfId="0" applyFont="1" applyFill="1" applyAlignment="1">
      <alignment horizontal="center" vertical="center" wrapText="1"/>
    </xf>
    <xf numFmtId="0" fontId="11" fillId="0" borderId="125" xfId="0" applyFont="1" applyBorder="1" applyAlignment="1">
      <alignment horizontal="center" vertical="center"/>
    </xf>
    <xf numFmtId="0" fontId="30" fillId="14" borderId="108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center" vertical="center" wrapText="1"/>
    </xf>
    <xf numFmtId="0" fontId="30" fillId="14" borderId="32" xfId="0" applyFont="1" applyFill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30" fillId="16" borderId="126" xfId="0" applyFont="1" applyFill="1" applyBorder="1" applyAlignment="1">
      <alignment horizontal="center" vertical="center"/>
    </xf>
    <xf numFmtId="0" fontId="38" fillId="12" borderId="124" xfId="0" applyFont="1" applyFill="1" applyBorder="1" applyAlignment="1">
      <alignment horizontal="center" vertical="center"/>
    </xf>
    <xf numFmtId="2" fontId="23" fillId="4" borderId="79" xfId="0" applyNumberFormat="1" applyFont="1" applyFill="1" applyBorder="1" applyAlignment="1">
      <alignment horizontal="center" vertical="center"/>
    </xf>
    <xf numFmtId="2" fontId="23" fillId="4" borderId="79" xfId="0" applyNumberFormat="1" applyFont="1" applyFill="1" applyBorder="1" applyAlignment="1">
      <alignment horizontal="center"/>
    </xf>
    <xf numFmtId="0" fontId="1" fillId="3" borderId="76" xfId="0" applyFont="1" applyFill="1" applyBorder="1" applyAlignment="1">
      <alignment horizontal="left" vertical="center"/>
    </xf>
    <xf numFmtId="168" fontId="1" fillId="3" borderId="120" xfId="0" applyNumberFormat="1" applyFont="1" applyFill="1" applyBorder="1" applyAlignment="1">
      <alignment vertical="center"/>
    </xf>
    <xf numFmtId="0" fontId="0" fillId="4" borderId="0" xfId="0" applyFill="1" applyAlignment="1">
      <alignment vertical="center"/>
    </xf>
    <xf numFmtId="168" fontId="0" fillId="3" borderId="120" xfId="0" applyNumberFormat="1" applyFill="1" applyBorder="1" applyAlignment="1">
      <alignment vertical="center"/>
    </xf>
    <xf numFmtId="168" fontId="0" fillId="4" borderId="0" xfId="0" applyNumberForma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vertical="center"/>
    </xf>
    <xf numFmtId="0" fontId="0" fillId="3" borderId="37" xfId="0" applyFill="1" applyBorder="1" applyAlignment="1">
      <alignment vertical="center"/>
    </xf>
    <xf numFmtId="0" fontId="0" fillId="3" borderId="76" xfId="0" applyFill="1" applyBorder="1" applyAlignment="1">
      <alignment vertical="center"/>
    </xf>
    <xf numFmtId="0" fontId="11" fillId="22" borderId="41" xfId="0" applyFont="1" applyFill="1" applyBorder="1" applyAlignment="1">
      <alignment horizontal="center" vertical="center"/>
    </xf>
    <xf numFmtId="0" fontId="11" fillId="22" borderId="43" xfId="0" applyFont="1" applyFill="1" applyBorder="1" applyAlignment="1">
      <alignment horizontal="center" vertical="center"/>
    </xf>
    <xf numFmtId="0" fontId="11" fillId="22" borderId="42" xfId="0" applyFont="1" applyFill="1" applyBorder="1" applyAlignment="1">
      <alignment horizontal="center" vertical="center"/>
    </xf>
    <xf numFmtId="0" fontId="11" fillId="22" borderId="44" xfId="0" applyFont="1" applyFill="1" applyBorder="1" applyAlignment="1">
      <alignment horizontal="center" vertical="center"/>
    </xf>
    <xf numFmtId="0" fontId="11" fillId="22" borderId="127" xfId="0" applyFont="1" applyFill="1" applyBorder="1" applyAlignment="1">
      <alignment horizontal="center" vertical="center"/>
    </xf>
    <xf numFmtId="0" fontId="11" fillId="22" borderId="128" xfId="0" applyFont="1" applyFill="1" applyBorder="1" applyAlignment="1">
      <alignment horizontal="center" vertical="center"/>
    </xf>
    <xf numFmtId="0" fontId="36" fillId="22" borderId="42" xfId="0" applyFont="1" applyFill="1" applyBorder="1" applyAlignment="1">
      <alignment horizontal="center" vertical="center"/>
    </xf>
    <xf numFmtId="14" fontId="11" fillId="22" borderId="109" xfId="0" applyNumberFormat="1" applyFont="1" applyFill="1" applyBorder="1" applyAlignment="1">
      <alignment horizontal="center" vertical="center"/>
    </xf>
    <xf numFmtId="1" fontId="11" fillId="22" borderId="109" xfId="0" applyNumberFormat="1" applyFont="1" applyFill="1" applyBorder="1" applyAlignment="1">
      <alignment horizontal="center" vertical="center"/>
    </xf>
    <xf numFmtId="0" fontId="11" fillId="22" borderId="109" xfId="0" applyFont="1" applyFill="1" applyBorder="1" applyAlignment="1">
      <alignment horizontal="center" vertical="center"/>
    </xf>
    <xf numFmtId="0" fontId="11" fillId="22" borderId="14" xfId="0" applyFont="1" applyFill="1" applyBorder="1" applyAlignment="1">
      <alignment horizontal="center" vertical="center"/>
    </xf>
    <xf numFmtId="0" fontId="36" fillId="22" borderId="10" xfId="0" applyFont="1" applyFill="1" applyBorder="1" applyAlignment="1">
      <alignment horizontal="center" vertical="center"/>
    </xf>
    <xf numFmtId="14" fontId="11" fillId="22" borderId="37" xfId="0" applyNumberFormat="1" applyFont="1" applyFill="1" applyBorder="1" applyAlignment="1">
      <alignment horizontal="center" vertical="center"/>
    </xf>
    <xf numFmtId="0" fontId="11" fillId="22" borderId="16" xfId="0" applyFont="1" applyFill="1" applyBorder="1" applyAlignment="1">
      <alignment horizontal="center" vertical="center"/>
    </xf>
    <xf numFmtId="0" fontId="36" fillId="22" borderId="17" xfId="0" applyFont="1" applyFill="1" applyBorder="1" applyAlignment="1">
      <alignment horizontal="center" vertical="center"/>
    </xf>
    <xf numFmtId="14" fontId="11" fillId="22" borderId="57" xfId="0" applyNumberFormat="1" applyFont="1" applyFill="1" applyBorder="1" applyAlignment="1">
      <alignment horizontal="center" vertical="center"/>
    </xf>
    <xf numFmtId="0" fontId="37" fillId="22" borderId="14" xfId="0" applyFont="1" applyFill="1" applyBorder="1" applyAlignment="1">
      <alignment horizontal="center" vertical="center"/>
    </xf>
    <xf numFmtId="0" fontId="14" fillId="22" borderId="37" xfId="0" applyFont="1" applyFill="1" applyBorder="1" applyAlignment="1">
      <alignment horizontal="center" vertical="center"/>
    </xf>
    <xf numFmtId="0" fontId="37" fillId="22" borderId="16" xfId="0" applyFont="1" applyFill="1" applyBorder="1" applyAlignment="1">
      <alignment horizontal="center" vertical="center"/>
    </xf>
    <xf numFmtId="0" fontId="14" fillId="22" borderId="38" xfId="0" applyFont="1" applyFill="1" applyBorder="1" applyAlignment="1">
      <alignment horizontal="center" vertical="center"/>
    </xf>
    <xf numFmtId="0" fontId="10" fillId="11" borderId="0" xfId="0" applyFont="1" applyFill="1" applyAlignment="1">
      <alignment horizontal="center" vertical="center" wrapText="1"/>
    </xf>
    <xf numFmtId="0" fontId="10" fillId="11" borderId="8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left" vertical="center"/>
    </xf>
    <xf numFmtId="0" fontId="0" fillId="3" borderId="76" xfId="0" applyFill="1" applyBorder="1" applyAlignment="1">
      <alignment horizontal="left" vertical="center"/>
    </xf>
    <xf numFmtId="0" fontId="1" fillId="3" borderId="37" xfId="0" applyFont="1" applyFill="1" applyBorder="1" applyAlignment="1">
      <alignment horizontal="left" vertical="center"/>
    </xf>
    <xf numFmtId="0" fontId="1" fillId="3" borderId="76" xfId="0" applyFont="1" applyFill="1" applyBorder="1" applyAlignment="1">
      <alignment horizontal="left" vertical="center"/>
    </xf>
    <xf numFmtId="0" fontId="0" fillId="2" borderId="50" xfId="0" applyFill="1" applyBorder="1" applyAlignment="1">
      <alignment horizontal="center"/>
    </xf>
    <xf numFmtId="0" fontId="0" fillId="2" borderId="110" xfId="0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2" borderId="111" xfId="0" applyFill="1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112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168" fontId="0" fillId="22" borderId="131" xfId="0" applyNumberFormat="1" applyFill="1" applyBorder="1" applyAlignment="1">
      <alignment horizontal="center" vertical="center"/>
    </xf>
    <xf numFmtId="168" fontId="0" fillId="22" borderId="113" xfId="0" applyNumberFormat="1" applyFill="1" applyBorder="1" applyAlignment="1">
      <alignment horizontal="center" vertical="center"/>
    </xf>
    <xf numFmtId="168" fontId="0" fillId="22" borderId="132" xfId="0" applyNumberFormat="1" applyFill="1" applyBorder="1" applyAlignment="1">
      <alignment horizontal="center" vertical="center"/>
    </xf>
    <xf numFmtId="0" fontId="10" fillId="11" borderId="60" xfId="0" applyFont="1" applyFill="1" applyBorder="1" applyAlignment="1">
      <alignment horizontal="center"/>
    </xf>
    <xf numFmtId="0" fontId="10" fillId="11" borderId="61" xfId="0" applyFont="1" applyFill="1" applyBorder="1" applyAlignment="1">
      <alignment horizontal="center"/>
    </xf>
    <xf numFmtId="168" fontId="0" fillId="22" borderId="63" xfId="0" applyNumberFormat="1" applyFill="1" applyBorder="1" applyAlignment="1">
      <alignment horizontal="center" vertical="center"/>
    </xf>
    <xf numFmtId="168" fontId="0" fillId="22" borderId="64" xfId="0" applyNumberFormat="1" applyFill="1" applyBorder="1" applyAlignment="1">
      <alignment horizontal="center" vertical="center"/>
    </xf>
    <xf numFmtId="167" fontId="0" fillId="22" borderId="63" xfId="0" applyNumberFormat="1" applyFill="1" applyBorder="1" applyAlignment="1">
      <alignment horizontal="center" vertical="center"/>
    </xf>
    <xf numFmtId="167" fontId="0" fillId="22" borderId="64" xfId="0" applyNumberFormat="1" applyFill="1" applyBorder="1" applyAlignment="1">
      <alignment horizontal="center" vertical="center"/>
    </xf>
    <xf numFmtId="168" fontId="10" fillId="10" borderId="63" xfId="0" applyNumberFormat="1" applyFont="1" applyFill="1" applyBorder="1" applyAlignment="1">
      <alignment horizontal="center" vertical="center"/>
    </xf>
    <xf numFmtId="168" fontId="10" fillId="10" borderId="64" xfId="0" applyNumberFormat="1" applyFont="1" applyFill="1" applyBorder="1" applyAlignment="1">
      <alignment horizontal="center" vertical="center"/>
    </xf>
    <xf numFmtId="169" fontId="0" fillId="22" borderId="66" xfId="0" applyNumberFormat="1" applyFill="1" applyBorder="1" applyAlignment="1">
      <alignment horizontal="center" vertical="center"/>
    </xf>
    <xf numFmtId="169" fontId="0" fillId="22" borderId="67" xfId="0" applyNumberFormat="1" applyFill="1" applyBorder="1" applyAlignment="1">
      <alignment horizontal="center" vertical="center"/>
    </xf>
    <xf numFmtId="0" fontId="10" fillId="11" borderId="59" xfId="0" applyFont="1" applyFill="1" applyBorder="1" applyAlignment="1">
      <alignment horizontal="center"/>
    </xf>
    <xf numFmtId="0" fontId="35" fillId="21" borderId="113" xfId="0" applyFont="1" applyFill="1" applyBorder="1" applyAlignment="1">
      <alignment horizontal="center" vertical="center"/>
    </xf>
    <xf numFmtId="9" fontId="35" fillId="21" borderId="0" xfId="0" applyNumberFormat="1" applyFont="1" applyFill="1" applyAlignment="1">
      <alignment horizontal="center" vertical="center"/>
    </xf>
    <xf numFmtId="0" fontId="35" fillId="21" borderId="0" xfId="0" applyFont="1" applyFill="1" applyAlignment="1">
      <alignment horizontal="center" vertical="center"/>
    </xf>
    <xf numFmtId="0" fontId="31" fillId="2" borderId="113" xfId="0" applyFont="1" applyFill="1" applyBorder="1" applyAlignment="1">
      <alignment horizontal="center" vertical="center"/>
    </xf>
    <xf numFmtId="0" fontId="31" fillId="2" borderId="121" xfId="0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0" fontId="31" fillId="2" borderId="122" xfId="0" applyFont="1" applyFill="1" applyBorder="1" applyAlignment="1">
      <alignment horizontal="center" vertical="center"/>
    </xf>
    <xf numFmtId="0" fontId="31" fillId="2" borderId="114" xfId="0" applyFont="1" applyFill="1" applyBorder="1" applyAlignment="1">
      <alignment horizontal="center" vertical="center"/>
    </xf>
    <xf numFmtId="0" fontId="31" fillId="2" borderId="123" xfId="0" applyFont="1" applyFill="1" applyBorder="1" applyAlignment="1">
      <alignment horizontal="center" vertical="center"/>
    </xf>
    <xf numFmtId="0" fontId="10" fillId="11" borderId="62" xfId="0" applyFont="1" applyFill="1" applyBorder="1" applyAlignment="1">
      <alignment horizontal="center"/>
    </xf>
    <xf numFmtId="0" fontId="10" fillId="11" borderId="63" xfId="0" applyFont="1" applyFill="1" applyBorder="1" applyAlignment="1">
      <alignment horizontal="center"/>
    </xf>
    <xf numFmtId="0" fontId="10" fillId="11" borderId="65" xfId="0" applyFont="1" applyFill="1" applyBorder="1" applyAlignment="1">
      <alignment horizontal="center"/>
    </xf>
    <xf numFmtId="0" fontId="10" fillId="11" borderId="66" xfId="0" applyFont="1" applyFill="1" applyBorder="1" applyAlignment="1">
      <alignment horizontal="center"/>
    </xf>
    <xf numFmtId="0" fontId="12" fillId="11" borderId="129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169" fontId="10" fillId="10" borderId="0" xfId="0" applyNumberFormat="1" applyFont="1" applyFill="1" applyBorder="1" applyAlignment="1">
      <alignment horizontal="center" vertical="center"/>
    </xf>
    <xf numFmtId="0" fontId="15" fillId="21" borderId="130" xfId="0" applyFont="1" applyFill="1" applyBorder="1" applyAlignment="1">
      <alignment horizontal="center" vertical="center"/>
    </xf>
    <xf numFmtId="0" fontId="15" fillId="21" borderId="118" xfId="0" applyFont="1" applyFill="1" applyBorder="1" applyAlignment="1">
      <alignment horizontal="center" vertical="center"/>
    </xf>
    <xf numFmtId="0" fontId="15" fillId="21" borderId="116" xfId="0" applyFont="1" applyFill="1" applyBorder="1" applyAlignment="1">
      <alignment horizontal="center" vertical="center"/>
    </xf>
    <xf numFmtId="168" fontId="10" fillId="10" borderId="117" xfId="0" applyNumberFormat="1" applyFont="1" applyFill="1" applyBorder="1" applyAlignment="1">
      <alignment horizontal="center" vertical="center"/>
    </xf>
    <xf numFmtId="168" fontId="10" fillId="10" borderId="118" xfId="0" applyNumberFormat="1" applyFont="1" applyFill="1" applyBorder="1" applyAlignment="1">
      <alignment horizontal="center" vertical="center"/>
    </xf>
    <xf numFmtId="167" fontId="10" fillId="10" borderId="117" xfId="0" applyNumberFormat="1" applyFont="1" applyFill="1" applyBorder="1" applyAlignment="1">
      <alignment horizontal="center" vertical="center"/>
    </xf>
    <xf numFmtId="167" fontId="10" fillId="10" borderId="118" xfId="0" applyNumberFormat="1" applyFont="1" applyFill="1" applyBorder="1" applyAlignment="1">
      <alignment horizontal="center" vertical="center"/>
    </xf>
    <xf numFmtId="0" fontId="15" fillId="4" borderId="57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56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 wrapText="1"/>
    </xf>
    <xf numFmtId="0" fontId="34" fillId="21" borderId="0" xfId="0" applyFont="1" applyFill="1" applyBorder="1" applyAlignment="1">
      <alignment horizontal="center" vertical="center"/>
    </xf>
    <xf numFmtId="0" fontId="15" fillId="3" borderId="119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115" xfId="0" applyFont="1" applyFill="1" applyBorder="1" applyAlignment="1">
      <alignment horizontal="center" vertical="center" wrapText="1"/>
    </xf>
    <xf numFmtId="9" fontId="33" fillId="21" borderId="0" xfId="0" applyNumberFormat="1" applyFont="1" applyFill="1" applyAlignment="1">
      <alignment horizontal="center" vertical="center"/>
    </xf>
    <xf numFmtId="9" fontId="33" fillId="21" borderId="0" xfId="0" applyNumberFormat="1" applyFont="1" applyFill="1" applyBorder="1" applyAlignment="1">
      <alignment horizontal="center" vertical="center"/>
    </xf>
    <xf numFmtId="0" fontId="33" fillId="21" borderId="115" xfId="0" applyFont="1" applyFill="1" applyBorder="1" applyAlignment="1">
      <alignment horizontal="center" vertical="center"/>
    </xf>
    <xf numFmtId="0" fontId="33" fillId="21" borderId="0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9" fontId="27" fillId="4" borderId="58" xfId="1" applyFont="1" applyFill="1" applyBorder="1" applyAlignment="1">
      <alignment horizontal="center" vertical="center" wrapText="1"/>
    </xf>
    <xf numFmtId="9" fontId="27" fillId="4" borderId="115" xfId="1" applyFont="1" applyFill="1" applyBorder="1" applyAlignment="1">
      <alignment horizontal="center" vertical="center" wrapText="1"/>
    </xf>
    <xf numFmtId="1" fontId="23" fillId="3" borderId="1" xfId="0" applyNumberFormat="1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23" fillId="4" borderId="10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104" xfId="0" applyFont="1" applyFill="1" applyBorder="1" applyAlignment="1">
      <alignment horizontal="center" vertical="center" wrapText="1"/>
    </xf>
    <xf numFmtId="0" fontId="23" fillId="4" borderId="8" xfId="0" applyFont="1" applyFill="1" applyBorder="1" applyAlignment="1">
      <alignment horizontal="center" vertical="center" wrapText="1"/>
    </xf>
    <xf numFmtId="169" fontId="10" fillId="10" borderId="114" xfId="0" applyNumberFormat="1" applyFont="1" applyFill="1" applyBorder="1" applyAlignment="1">
      <alignment horizontal="center" vertical="center"/>
    </xf>
    <xf numFmtId="169" fontId="10" fillId="10" borderId="118" xfId="0" applyNumberFormat="1" applyFont="1" applyFill="1" applyBorder="1" applyAlignment="1">
      <alignment horizontal="center" vertical="center"/>
    </xf>
    <xf numFmtId="0" fontId="22" fillId="4" borderId="47" xfId="0" applyFont="1" applyFill="1" applyBorder="1" applyAlignment="1">
      <alignment horizontal="center" vertical="center" wrapText="1"/>
    </xf>
    <xf numFmtId="0" fontId="22" fillId="4" borderId="49" xfId="0" applyFont="1" applyFill="1" applyBorder="1" applyAlignment="1">
      <alignment horizontal="center" vertical="center" wrapText="1"/>
    </xf>
    <xf numFmtId="0" fontId="22" fillId="4" borderId="78" xfId="0" applyFont="1" applyFill="1" applyBorder="1" applyAlignment="1">
      <alignment horizontal="center"/>
    </xf>
    <xf numFmtId="0" fontId="22" fillId="4" borderId="76" xfId="0" applyFont="1" applyFill="1" applyBorder="1" applyAlignment="1">
      <alignment horizontal="center"/>
    </xf>
    <xf numFmtId="0" fontId="22" fillId="4" borderId="45" xfId="0" applyFont="1" applyFill="1" applyBorder="1" applyAlignment="1">
      <alignment horizontal="center" vertical="center" wrapText="1"/>
    </xf>
    <xf numFmtId="0" fontId="22" fillId="4" borderId="46" xfId="0" applyFont="1" applyFill="1" applyBorder="1" applyAlignment="1">
      <alignment horizontal="center" vertical="center" wrapText="1"/>
    </xf>
    <xf numFmtId="0" fontId="22" fillId="4" borderId="48" xfId="0" applyFont="1" applyFill="1" applyBorder="1" applyAlignment="1">
      <alignment horizontal="center" vertical="center" wrapText="1"/>
    </xf>
    <xf numFmtId="0" fontId="22" fillId="4" borderId="10" xfId="0" applyFont="1" applyFill="1" applyBorder="1" applyAlignment="1">
      <alignment horizontal="center" vertical="center" wrapText="1"/>
    </xf>
    <xf numFmtId="0" fontId="26" fillId="15" borderId="2" xfId="0" applyFont="1" applyFill="1" applyBorder="1" applyAlignment="1">
      <alignment horizontal="center" vertical="center"/>
    </xf>
    <xf numFmtId="0" fontId="26" fillId="15" borderId="3" xfId="0" applyFont="1" applyFill="1" applyBorder="1" applyAlignment="1">
      <alignment horizontal="center" vertical="center"/>
    </xf>
    <xf numFmtId="0" fontId="26" fillId="15" borderId="4" xfId="0" applyFont="1" applyFill="1" applyBorder="1" applyAlignment="1">
      <alignment horizontal="center" vertical="center"/>
    </xf>
    <xf numFmtId="0" fontId="26" fillId="15" borderId="5" xfId="0" applyFont="1" applyFill="1" applyBorder="1" applyAlignment="1">
      <alignment horizontal="center" vertical="center"/>
    </xf>
    <xf numFmtId="0" fontId="26" fillId="15" borderId="0" xfId="0" applyFont="1" applyFill="1" applyBorder="1" applyAlignment="1">
      <alignment horizontal="center" vertical="center"/>
    </xf>
    <xf numFmtId="0" fontId="26" fillId="15" borderId="6" xfId="0" applyFont="1" applyFill="1" applyBorder="1" applyAlignment="1">
      <alignment horizontal="center" vertical="center"/>
    </xf>
    <xf numFmtId="0" fontId="23" fillId="2" borderId="34" xfId="0" applyFont="1" applyFill="1" applyBorder="1" applyAlignment="1">
      <alignment horizontal="center"/>
    </xf>
    <xf numFmtId="0" fontId="23" fillId="2" borderId="35" xfId="0" applyFont="1" applyFill="1" applyBorder="1" applyAlignment="1">
      <alignment horizontal="center"/>
    </xf>
    <xf numFmtId="0" fontId="3" fillId="0" borderId="0" xfId="3" applyFont="1" applyFill="1" applyAlignment="1">
      <alignment horizontal="left" vertical="center" wrapText="1"/>
    </xf>
    <xf numFmtId="0" fontId="3" fillId="10" borderId="0" xfId="3" applyFont="1" applyFill="1" applyBorder="1" applyAlignment="1">
      <alignment horizontal="left" vertical="center" wrapText="1"/>
    </xf>
    <xf numFmtId="0" fontId="7" fillId="10" borderId="8" xfId="3" applyFill="1" applyBorder="1" applyAlignment="1">
      <alignment horizontal="left" vertical="center" wrapText="1"/>
    </xf>
    <xf numFmtId="0" fontId="26" fillId="11" borderId="2" xfId="0" applyFont="1" applyFill="1" applyBorder="1" applyAlignment="1">
      <alignment horizontal="center" vertical="center"/>
    </xf>
    <xf numFmtId="0" fontId="26" fillId="11" borderId="3" xfId="0" applyFont="1" applyFill="1" applyBorder="1" applyAlignment="1">
      <alignment horizontal="center" vertical="center"/>
    </xf>
    <xf numFmtId="0" fontId="26" fillId="11" borderId="4" xfId="0" applyFont="1" applyFill="1" applyBorder="1" applyAlignment="1">
      <alignment horizontal="center" vertical="center"/>
    </xf>
    <xf numFmtId="0" fontId="26" fillId="11" borderId="5" xfId="0" applyFont="1" applyFill="1" applyBorder="1" applyAlignment="1">
      <alignment horizontal="center" vertical="center"/>
    </xf>
    <xf numFmtId="0" fontId="26" fillId="11" borderId="0" xfId="0" applyFont="1" applyFill="1" applyBorder="1" applyAlignment="1">
      <alignment horizontal="center" vertical="center"/>
    </xf>
    <xf numFmtId="0" fontId="26" fillId="11" borderId="6" xfId="0" applyFont="1" applyFill="1" applyBorder="1" applyAlignment="1">
      <alignment horizontal="center" vertical="center"/>
    </xf>
    <xf numFmtId="0" fontId="3" fillId="10" borderId="0" xfId="3" applyFont="1" applyFill="1" applyAlignment="1">
      <alignment horizontal="left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1" fontId="13" fillId="2" borderId="34" xfId="0" applyNumberFormat="1" applyFont="1" applyFill="1" applyBorder="1" applyAlignment="1">
      <alignment horizontal="center"/>
    </xf>
    <xf numFmtId="0" fontId="13" fillId="2" borderId="34" xfId="0" applyFont="1" applyFill="1" applyBorder="1" applyAlignment="1">
      <alignment horizontal="center"/>
    </xf>
    <xf numFmtId="9" fontId="27" fillId="4" borderId="30" xfId="1" applyFont="1" applyFill="1" applyBorder="1" applyAlignment="1">
      <alignment horizontal="center" vertical="center" wrapText="1"/>
    </xf>
    <xf numFmtId="9" fontId="27" fillId="4" borderId="31" xfId="1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0" xfId="0" applyFont="1" applyFill="1" applyBorder="1" applyAlignment="1">
      <alignment horizontal="center" vertical="center"/>
    </xf>
    <xf numFmtId="0" fontId="26" fillId="13" borderId="2" xfId="0" applyFont="1" applyFill="1" applyBorder="1" applyAlignment="1">
      <alignment horizontal="center" vertical="center"/>
    </xf>
    <xf numFmtId="0" fontId="26" fillId="13" borderId="3" xfId="0" applyFont="1" applyFill="1" applyBorder="1" applyAlignment="1">
      <alignment horizontal="center" vertical="center"/>
    </xf>
    <xf numFmtId="0" fontId="26" fillId="13" borderId="5" xfId="0" applyFont="1" applyFill="1" applyBorder="1" applyAlignment="1">
      <alignment horizontal="center" vertical="center"/>
    </xf>
    <xf numFmtId="0" fontId="26" fillId="13" borderId="0" xfId="0" applyFont="1" applyFill="1" applyBorder="1" applyAlignment="1">
      <alignment horizontal="center" vertical="center"/>
    </xf>
    <xf numFmtId="0" fontId="7" fillId="5" borderId="8" xfId="3" applyFill="1" applyBorder="1" applyAlignment="1">
      <alignment horizontal="left" vertical="center" wrapText="1"/>
    </xf>
    <xf numFmtId="0" fontId="23" fillId="2" borderId="102" xfId="0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/>
    </xf>
    <xf numFmtId="0" fontId="23" fillId="2" borderId="58" xfId="0" applyFont="1" applyFill="1" applyBorder="1" applyAlignment="1">
      <alignment horizontal="center"/>
    </xf>
    <xf numFmtId="0" fontId="28" fillId="9" borderId="105" xfId="3" applyFont="1" applyFill="1" applyBorder="1" applyAlignment="1">
      <alignment horizontal="center" vertical="center"/>
    </xf>
    <xf numFmtId="0" fontId="28" fillId="9" borderId="106" xfId="3" applyFont="1" applyFill="1" applyBorder="1" applyAlignment="1">
      <alignment horizontal="center" vertical="center"/>
    </xf>
    <xf numFmtId="0" fontId="28" fillId="9" borderId="107" xfId="3" applyFont="1" applyFill="1" applyBorder="1" applyAlignment="1">
      <alignment horizontal="center" vertical="center"/>
    </xf>
    <xf numFmtId="0" fontId="22" fillId="4" borderId="48" xfId="0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0" fontId="23" fillId="4" borderId="78" xfId="0" applyFont="1" applyFill="1" applyBorder="1" applyAlignment="1">
      <alignment horizontal="center"/>
    </xf>
    <xf numFmtId="0" fontId="23" fillId="4" borderId="76" xfId="0" applyFont="1" applyFill="1" applyBorder="1" applyAlignment="1">
      <alignment horizontal="center"/>
    </xf>
    <xf numFmtId="9" fontId="27" fillId="4" borderId="77" xfId="1" applyFont="1" applyFill="1" applyBorder="1" applyAlignment="1">
      <alignment horizontal="center" vertical="center" wrapText="1"/>
    </xf>
    <xf numFmtId="9" fontId="27" fillId="4" borderId="6" xfId="1" applyFont="1" applyFill="1" applyBorder="1" applyAlignment="1">
      <alignment horizontal="center" vertical="center" wrapText="1"/>
    </xf>
    <xf numFmtId="0" fontId="23" fillId="2" borderId="78" xfId="0" applyFont="1" applyFill="1" applyBorder="1" applyAlignment="1">
      <alignment horizontal="center"/>
    </xf>
    <xf numFmtId="0" fontId="23" fillId="2" borderId="76" xfId="0" applyFont="1" applyFill="1" applyBorder="1" applyAlignment="1">
      <alignment horizontal="center"/>
    </xf>
    <xf numFmtId="0" fontId="23" fillId="2" borderId="79" xfId="0" applyFont="1" applyFill="1" applyBorder="1" applyAlignment="1">
      <alignment horizontal="center"/>
    </xf>
    <xf numFmtId="0" fontId="0" fillId="0" borderId="78" xfId="0" applyFill="1" applyBorder="1" applyAlignment="1">
      <alignment horizontal="center"/>
    </xf>
    <xf numFmtId="0" fontId="0" fillId="0" borderId="76" xfId="0" applyFill="1" applyBorder="1" applyAlignment="1">
      <alignment horizontal="center"/>
    </xf>
    <xf numFmtId="0" fontId="0" fillId="0" borderId="79" xfId="0" applyFill="1" applyBorder="1" applyAlignment="1">
      <alignment horizontal="center"/>
    </xf>
    <xf numFmtId="9" fontId="0" fillId="0" borderId="5" xfId="0" applyNumberFormat="1" applyFill="1" applyBorder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/>
    </xf>
    <xf numFmtId="1" fontId="13" fillId="2" borderId="32" xfId="0" applyNumberFormat="1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9" fontId="27" fillId="2" borderId="4" xfId="1" applyFont="1" applyFill="1" applyBorder="1" applyAlignment="1">
      <alignment horizontal="center" vertical="center" wrapText="1"/>
    </xf>
    <xf numFmtId="9" fontId="27" fillId="2" borderId="9" xfId="1" applyFont="1" applyFill="1" applyBorder="1" applyAlignment="1">
      <alignment horizontal="center" vertical="center" wrapText="1"/>
    </xf>
    <xf numFmtId="0" fontId="29" fillId="19" borderId="105" xfId="3" applyFont="1" applyFill="1" applyBorder="1" applyAlignment="1">
      <alignment horizontal="center" vertical="center"/>
    </xf>
    <xf numFmtId="0" fontId="29" fillId="19" borderId="106" xfId="3" applyFont="1" applyFill="1" applyBorder="1" applyAlignment="1">
      <alignment horizontal="center" vertical="center"/>
    </xf>
    <xf numFmtId="0" fontId="29" fillId="19" borderId="107" xfId="3" applyFont="1" applyFill="1" applyBorder="1" applyAlignment="1">
      <alignment horizontal="center" vertical="center"/>
    </xf>
    <xf numFmtId="0" fontId="16" fillId="0" borderId="8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81" xfId="0" applyFont="1" applyBorder="1" applyAlignment="1">
      <alignment horizontal="center"/>
    </xf>
    <xf numFmtId="0" fontId="16" fillId="0" borderId="8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83" xfId="0" applyFont="1" applyBorder="1" applyAlignment="1">
      <alignment horizontal="center"/>
    </xf>
    <xf numFmtId="0" fontId="16" fillId="0" borderId="84" xfId="0" applyFont="1" applyBorder="1" applyAlignment="1">
      <alignment horizontal="center"/>
    </xf>
    <xf numFmtId="0" fontId="16" fillId="0" borderId="85" xfId="0" applyFont="1" applyBorder="1" applyAlignment="1">
      <alignment horizontal="center"/>
    </xf>
    <xf numFmtId="0" fontId="16" fillId="0" borderId="86" xfId="0" applyFont="1" applyBorder="1" applyAlignment="1">
      <alignment horizontal="center"/>
    </xf>
    <xf numFmtId="0" fontId="29" fillId="18" borderId="105" xfId="3" applyFont="1" applyFill="1" applyBorder="1" applyAlignment="1">
      <alignment horizontal="center" vertical="center"/>
    </xf>
    <xf numFmtId="0" fontId="29" fillId="18" borderId="106" xfId="3" applyFont="1" applyFill="1" applyBorder="1" applyAlignment="1">
      <alignment horizontal="center" vertical="center"/>
    </xf>
    <xf numFmtId="0" fontId="29" fillId="18" borderId="107" xfId="3" applyFont="1" applyFill="1" applyBorder="1" applyAlignment="1">
      <alignment horizontal="center" vertical="center"/>
    </xf>
    <xf numFmtId="0" fontId="29" fillId="20" borderId="105" xfId="3" applyFont="1" applyFill="1" applyBorder="1" applyAlignment="1">
      <alignment horizontal="center" vertical="center"/>
    </xf>
    <xf numFmtId="0" fontId="29" fillId="20" borderId="106" xfId="3" applyFont="1" applyFill="1" applyBorder="1" applyAlignment="1">
      <alignment horizontal="center" vertical="center"/>
    </xf>
    <xf numFmtId="0" fontId="29" fillId="20" borderId="107" xfId="3" applyFont="1" applyFill="1" applyBorder="1" applyAlignment="1">
      <alignment horizontal="center" vertical="center"/>
    </xf>
    <xf numFmtId="0" fontId="23" fillId="4" borderId="57" xfId="0" applyFont="1" applyFill="1" applyBorder="1" applyAlignment="1">
      <alignment horizontal="center" vertical="center" wrapText="1"/>
    </xf>
    <xf numFmtId="0" fontId="23" fillId="4" borderId="56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3"/>
    <cellStyle name="Porcentagem" xfId="1" builtinId="5"/>
    <cellStyle name="Porcentagem 2" xfId="4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42724661527E-2"/>
          <c:y val="1.5625039736530906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OEE!$AS$8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1053-4131-8222-65704C7E058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1053-4131-8222-65704C7E058F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1053-4131-8222-65704C7E058F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AD5C85" mc:Ignorable="a14" a14:legacySpreadsheetColorIndex="25">
                      <a:gamma/>
                      <a:tint val="80000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1053-4131-8222-65704C7E058F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9297A" mc:Ignorable="a14" a14:legacySpreadsheetColorIndex="62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333399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1053-4131-8222-65704C7E058F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53-4131-8222-65704C7E058F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53-4131-8222-65704C7E058F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53-4131-8222-65704C7E058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53-4131-8222-65704C7E05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OEE!$AS$16:$AS$20</c:f>
              <c:strCache>
                <c:ptCount val="5"/>
                <c:pt idx="0">
                  <c:v>Oculto (ΣAMP)</c:v>
                </c:pt>
                <c:pt idx="1">
                  <c:v>Inaceitável</c:v>
                </c:pt>
                <c:pt idx="2">
                  <c:v>Bom</c:v>
                </c:pt>
                <c:pt idx="3">
                  <c:v>Muito Bom</c:v>
                </c:pt>
                <c:pt idx="4">
                  <c:v>Nivel Mundial</c:v>
                </c:pt>
              </c:strCache>
            </c:strRef>
          </c:cat>
          <c:val>
            <c:numRef>
              <c:f>OEE!$AT$16:$AT$20</c:f>
              <c:numCache>
                <c:formatCode>_(* #,##0.00_);_(* \(#,##0.00\);_(* "-"??_);_(@_)</c:formatCode>
                <c:ptCount val="5"/>
                <c:pt idx="0">
                  <c:v>0.95</c:v>
                </c:pt>
                <c:pt idx="1">
                  <c:v>0.65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53-4131-8222-65704C7E0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689E-2"/>
          <c:y val="2.3148252804239024E-2"/>
          <c:w val="0.96489293448248048"/>
          <c:h val="0.84722605263514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OEE!$S$22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EDC-41BC-9386-12FA8260A2A8}"/>
              </c:ext>
            </c:extLst>
          </c:dPt>
          <c:xVal>
            <c:numRef>
              <c:f>OEE!$S$24:$S$25</c:f>
              <c:numCache>
                <c:formatCode>#,##0.00</c:formatCode>
                <c:ptCount val="2"/>
                <c:pt idx="0">
                  <c:v>0</c:v>
                </c:pt>
                <c:pt idx="1">
                  <c:v>0.89091390838308382</c:v>
                </c:pt>
              </c:numCache>
            </c:numRef>
          </c:xVal>
          <c:yVal>
            <c:numRef>
              <c:f>OEE!$T$24:$T$25</c:f>
              <c:numCache>
                <c:formatCode>#,##0.00</c:formatCode>
                <c:ptCount val="2"/>
                <c:pt idx="0">
                  <c:v>0</c:v>
                </c:pt>
                <c:pt idx="1">
                  <c:v>0.45417222267503116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DC-41BC-9386-12FA8260A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82240"/>
        <c:axId val="314782632"/>
      </c:scatterChart>
      <c:valAx>
        <c:axId val="314782240"/>
        <c:scaling>
          <c:orientation val="minMax"/>
          <c:max val="1.25"/>
          <c:min val="-1.2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2632"/>
        <c:crosses val="autoZero"/>
        <c:crossBetween val="midCat"/>
      </c:valAx>
      <c:valAx>
        <c:axId val="314782632"/>
        <c:scaling>
          <c:orientation val="minMax"/>
          <c:max val="1.25"/>
          <c:min val="0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22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42724661527E-2"/>
          <c:y val="1.5625039736530906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OEE!$AS$8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6FBC-485B-9FED-ED14537C7D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6FBC-485B-9FED-ED14537C7D7F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6FBC-485B-9FED-ED14537C7D7F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AD5C85" mc:Ignorable="a14" a14:legacySpreadsheetColorIndex="25">
                      <a:gamma/>
                      <a:tint val="80000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6FBC-485B-9FED-ED14537C7D7F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9297A" mc:Ignorable="a14" a14:legacySpreadsheetColorIndex="62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333399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6FBC-485B-9FED-ED14537C7D7F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BC-485B-9FED-ED14537C7D7F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BC-485B-9FED-ED14537C7D7F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BC-485B-9FED-ED14537C7D7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BC-485B-9FED-ED14537C7D7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OEE!$AS$16:$AS$20</c:f>
              <c:strCache>
                <c:ptCount val="5"/>
                <c:pt idx="0">
                  <c:v>Oculto (ΣAMP)</c:v>
                </c:pt>
                <c:pt idx="1">
                  <c:v>Inaceitável</c:v>
                </c:pt>
                <c:pt idx="2">
                  <c:v>Bom</c:v>
                </c:pt>
                <c:pt idx="3">
                  <c:v>Muito Bom</c:v>
                </c:pt>
                <c:pt idx="4">
                  <c:v>Nivel Mundial</c:v>
                </c:pt>
              </c:strCache>
            </c:strRef>
          </c:cat>
          <c:val>
            <c:numRef>
              <c:f>OEE!$AT$16:$AT$20</c:f>
              <c:numCache>
                <c:formatCode>_(* #,##0.00_);_(* \(#,##0.00\);_(* "-"??_);_(@_)</c:formatCode>
                <c:ptCount val="5"/>
                <c:pt idx="0">
                  <c:v>0.95</c:v>
                </c:pt>
                <c:pt idx="1">
                  <c:v>0.65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BC-485B-9FED-ED14537C7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689E-2"/>
          <c:y val="2.3148252804239024E-2"/>
          <c:w val="0.97750119323876128"/>
          <c:h val="0.84722605263514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OEE!$AS$22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B24-49C3-B7FE-3BA161F58EA7}"/>
              </c:ext>
            </c:extLst>
          </c:dPt>
          <c:xVal>
            <c:numRef>
              <c:f>OEE!$AS$24:$AS$25</c:f>
              <c:numCache>
                <c:formatCode>#,##0.00</c:formatCode>
                <c:ptCount val="2"/>
                <c:pt idx="0">
                  <c:v>0</c:v>
                </c:pt>
                <c:pt idx="1">
                  <c:v>0.29570792816719704</c:v>
                </c:pt>
              </c:numCache>
            </c:numRef>
          </c:xVal>
          <c:yVal>
            <c:numRef>
              <c:f>OEE!$AT$24:$AT$25</c:f>
              <c:numCache>
                <c:formatCode>#,##0.00</c:formatCode>
                <c:ptCount val="2"/>
                <c:pt idx="0">
                  <c:v>0</c:v>
                </c:pt>
                <c:pt idx="1">
                  <c:v>0.95527839984952234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24-49C3-B7FE-3BA161F5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81456"/>
        <c:axId val="314775968"/>
      </c:scatterChart>
      <c:valAx>
        <c:axId val="314781456"/>
        <c:scaling>
          <c:orientation val="minMax"/>
          <c:max val="1.25"/>
          <c:min val="-1.2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75968"/>
        <c:crosses val="autoZero"/>
        <c:crossBetween val="midCat"/>
      </c:valAx>
      <c:valAx>
        <c:axId val="314775968"/>
        <c:scaling>
          <c:orientation val="minMax"/>
          <c:max val="1.25"/>
          <c:min val="0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14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42724661527E-2"/>
          <c:y val="1.5625039736530906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OEE!$AF$8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A03D-414A-86C0-99FF8EA5D84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A03D-414A-86C0-99FF8EA5D841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A03D-414A-86C0-99FF8EA5D841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AD5C85" mc:Ignorable="a14" a14:legacySpreadsheetColorIndex="25">
                      <a:gamma/>
                      <a:tint val="80000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A03D-414A-86C0-99FF8EA5D841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9297A" mc:Ignorable="a14" a14:legacySpreadsheetColorIndex="62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333399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A03D-414A-86C0-99FF8EA5D841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3D-414A-86C0-99FF8EA5D841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3D-414A-86C0-99FF8EA5D841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3D-414A-86C0-99FF8EA5D841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3D-414A-86C0-99FF8EA5D8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OEE!$AF$16:$AF$20</c:f>
              <c:strCache>
                <c:ptCount val="5"/>
                <c:pt idx="0">
                  <c:v>Oculto (ΣAMP)</c:v>
                </c:pt>
                <c:pt idx="1">
                  <c:v>Inaceitável</c:v>
                </c:pt>
                <c:pt idx="2">
                  <c:v>Bom</c:v>
                </c:pt>
                <c:pt idx="3">
                  <c:v>Muito Bom</c:v>
                </c:pt>
                <c:pt idx="4">
                  <c:v>Nivel Mundial</c:v>
                </c:pt>
              </c:strCache>
            </c:strRef>
          </c:cat>
          <c:val>
            <c:numRef>
              <c:f>OEE!$AG$16:$AG$20</c:f>
              <c:numCache>
                <c:formatCode>_(* #,##0.00_);_(* \(#,##0.00\);_(* "-"??_);_(@_)</c:formatCode>
                <c:ptCount val="5"/>
                <c:pt idx="0">
                  <c:v>0.95</c:v>
                </c:pt>
                <c:pt idx="1">
                  <c:v>0.65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3D-414A-86C0-99FF8EA5D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54952418657162E-3"/>
          <c:y val="1.8302341703768403E-3"/>
          <c:w val="0.96489293448248048"/>
          <c:h val="0.84722605263514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OEE!$AF$22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EF0-4F5E-B776-9F6611CB38DE}"/>
              </c:ext>
            </c:extLst>
          </c:dPt>
          <c:xVal>
            <c:numRef>
              <c:f>OEE!$AF$24:$AF$25</c:f>
              <c:numCache>
                <c:formatCode>#,##0.00</c:formatCode>
                <c:ptCount val="2"/>
                <c:pt idx="0">
                  <c:v>0</c:v>
                </c:pt>
                <c:pt idx="1">
                  <c:v>0.94560198590596589</c:v>
                </c:pt>
              </c:numCache>
            </c:numRef>
          </c:xVal>
          <c:yVal>
            <c:numRef>
              <c:f>OEE!$AG$24:$AG$25</c:f>
              <c:numCache>
                <c:formatCode>#,##0.00</c:formatCode>
                <c:ptCount val="2"/>
                <c:pt idx="0">
                  <c:v>0</c:v>
                </c:pt>
                <c:pt idx="1">
                  <c:v>0.32532581245682546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F0-4F5E-B776-9F6611CB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86160"/>
        <c:axId val="314787728"/>
      </c:scatterChart>
      <c:valAx>
        <c:axId val="314786160"/>
        <c:scaling>
          <c:orientation val="minMax"/>
          <c:max val="1.25"/>
          <c:min val="-1.2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7728"/>
        <c:crosses val="autoZero"/>
        <c:crossBetween val="midCat"/>
      </c:valAx>
      <c:valAx>
        <c:axId val="314787728"/>
        <c:scaling>
          <c:orientation val="minMax"/>
          <c:max val="1.25"/>
          <c:min val="0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6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75857569833E-2"/>
          <c:y val="3.9318797041214965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OEE!$F$8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DD6D-4937-9291-B805EBB6D39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DD6D-4937-9291-B805EBB6D39C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DD6D-4937-9291-B805EBB6D39C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AD5C85" mc:Ignorable="a14" a14:legacySpreadsheetColorIndex="25">
                      <a:gamma/>
                      <a:tint val="80000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DD6D-4937-9291-B805EBB6D39C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9297A" mc:Ignorable="a14" a14:legacySpreadsheetColorIndex="62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333399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DD6D-4937-9291-B805EBB6D39C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6D-4937-9291-B805EBB6D39C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6D-4937-9291-B805EBB6D39C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6D-4937-9291-B805EBB6D39C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6D-4937-9291-B805EBB6D39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OEE!$F$16:$F$20</c:f>
              <c:strCache>
                <c:ptCount val="5"/>
                <c:pt idx="0">
                  <c:v>Oculto (ΣAMP)</c:v>
                </c:pt>
                <c:pt idx="1">
                  <c:v>Inaceitável</c:v>
                </c:pt>
                <c:pt idx="2">
                  <c:v>Bom</c:v>
                </c:pt>
                <c:pt idx="3">
                  <c:v>Muito Bom</c:v>
                </c:pt>
                <c:pt idx="4">
                  <c:v>Nivel Mundial</c:v>
                </c:pt>
              </c:strCache>
            </c:strRef>
          </c:cat>
          <c:val>
            <c:numRef>
              <c:f>OEE!$G$16:$G$20</c:f>
              <c:numCache>
                <c:formatCode>_(* #,##0.00_);_(* \(#,##0.00\);_(* "-"??_);_(@_)</c:formatCode>
                <c:ptCount val="5"/>
                <c:pt idx="0">
                  <c:v>0.95</c:v>
                </c:pt>
                <c:pt idx="1">
                  <c:v>0.65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6D-4937-9291-B805EBB6D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689E-2"/>
          <c:y val="2.3148252804239024E-2"/>
          <c:w val="0.97750119323876128"/>
          <c:h val="0.84722605263514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OEE!$F$22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B31-4C2D-9D9C-B8C6197C3DFA}"/>
              </c:ext>
            </c:extLst>
          </c:dPt>
          <c:xVal>
            <c:numRef>
              <c:f>OEE!$F$24:$F$25</c:f>
              <c:numCache>
                <c:formatCode>#,##0.00</c:formatCode>
                <c:ptCount val="2"/>
                <c:pt idx="0">
                  <c:v>0</c:v>
                </c:pt>
                <c:pt idx="1">
                  <c:v>0.91518191981363373</c:v>
                </c:pt>
              </c:numCache>
            </c:numRef>
          </c:xVal>
          <c:yVal>
            <c:numRef>
              <c:f>OEE!$G$24:$G$25</c:f>
              <c:numCache>
                <c:formatCode>#,##0.00</c:formatCode>
                <c:ptCount val="2"/>
                <c:pt idx="0">
                  <c:v>0</c:v>
                </c:pt>
                <c:pt idx="1">
                  <c:v>0.40304100740027898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31-4C2D-9D9C-B8C6197C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78712"/>
        <c:axId val="314779104"/>
      </c:scatterChart>
      <c:valAx>
        <c:axId val="314778712"/>
        <c:scaling>
          <c:orientation val="minMax"/>
          <c:max val="1.25"/>
          <c:min val="-1.2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79104"/>
        <c:crosses val="autoZero"/>
        <c:crossBetween val="midCat"/>
      </c:valAx>
      <c:valAx>
        <c:axId val="314779104"/>
        <c:scaling>
          <c:orientation val="minMax"/>
          <c:max val="1.25"/>
          <c:min val="0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78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42724661527E-2"/>
          <c:y val="1.5625039736530906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OEE!$S$8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4790-4E7E-A8F4-4D02A681001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4790-4E7E-A8F4-4D02A6810015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4790-4E7E-A8F4-4D02A6810015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AD5C85" mc:Ignorable="a14" a14:legacySpreadsheetColorIndex="25">
                      <a:gamma/>
                      <a:tint val="80000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4790-4E7E-A8F4-4D02A6810015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9297A" mc:Ignorable="a14" a14:legacySpreadsheetColorIndex="62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333399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4790-4E7E-A8F4-4D02A6810015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90-4E7E-A8F4-4D02A6810015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90-4E7E-A8F4-4D02A6810015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790-4E7E-A8F4-4D02A6810015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790-4E7E-A8F4-4D02A68100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OEE!$S$16:$S$20</c:f>
              <c:strCache>
                <c:ptCount val="5"/>
                <c:pt idx="0">
                  <c:v>Oculto (ΣAMP)</c:v>
                </c:pt>
                <c:pt idx="1">
                  <c:v>Inaceitável</c:v>
                </c:pt>
                <c:pt idx="2">
                  <c:v>Bom</c:v>
                </c:pt>
                <c:pt idx="3">
                  <c:v>Muito Bom</c:v>
                </c:pt>
                <c:pt idx="4">
                  <c:v>Nivel Mundial</c:v>
                </c:pt>
              </c:strCache>
            </c:strRef>
          </c:cat>
          <c:val>
            <c:numRef>
              <c:f>OEE!$T$16:$T$20</c:f>
              <c:numCache>
                <c:formatCode>_(* #,##0.00_);_(* \(#,##0.00\);_(* "-"??_);_(@_)</c:formatCode>
                <c:ptCount val="5"/>
                <c:pt idx="0">
                  <c:v>0.95</c:v>
                </c:pt>
                <c:pt idx="1">
                  <c:v>0.65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90-4E7E-A8F4-4D02A6810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689E-2"/>
          <c:y val="2.3148252804239024E-2"/>
          <c:w val="0.96489293448248048"/>
          <c:h val="0.84722605263514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OEE!$S$22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B3E-4916-AA5C-2EB80EED6514}"/>
              </c:ext>
            </c:extLst>
          </c:dPt>
          <c:xVal>
            <c:numRef>
              <c:f>OEE!$S$24:$S$25</c:f>
              <c:numCache>
                <c:formatCode>#,##0.00</c:formatCode>
                <c:ptCount val="2"/>
                <c:pt idx="0">
                  <c:v>0</c:v>
                </c:pt>
                <c:pt idx="1">
                  <c:v>0.89091390838308382</c:v>
                </c:pt>
              </c:numCache>
            </c:numRef>
          </c:xVal>
          <c:yVal>
            <c:numRef>
              <c:f>OEE!$T$24:$T$25</c:f>
              <c:numCache>
                <c:formatCode>#,##0.00</c:formatCode>
                <c:ptCount val="2"/>
                <c:pt idx="0">
                  <c:v>0</c:v>
                </c:pt>
                <c:pt idx="1">
                  <c:v>0.45417222267503116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3E-4916-AA5C-2EB80EED6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82240"/>
        <c:axId val="314782632"/>
      </c:scatterChart>
      <c:valAx>
        <c:axId val="314782240"/>
        <c:scaling>
          <c:orientation val="minMax"/>
          <c:max val="1.25"/>
          <c:min val="-1.2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2632"/>
        <c:crosses val="autoZero"/>
        <c:crossBetween val="midCat"/>
      </c:valAx>
      <c:valAx>
        <c:axId val="314782632"/>
        <c:scaling>
          <c:orientation val="minMax"/>
          <c:max val="1.25"/>
          <c:min val="0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22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42724661527E-2"/>
          <c:y val="1.5625039736530906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OEE!$AF$8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5BB9-40A7-A9D2-0ABBBB736C2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5BB9-40A7-A9D2-0ABBBB736C21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5BB9-40A7-A9D2-0ABBBB736C21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AD5C85" mc:Ignorable="a14" a14:legacySpreadsheetColorIndex="25">
                      <a:gamma/>
                      <a:tint val="80000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5BB9-40A7-A9D2-0ABBBB736C21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9297A" mc:Ignorable="a14" a14:legacySpreadsheetColorIndex="62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333399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5BB9-40A7-A9D2-0ABBBB736C21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B9-40A7-A9D2-0ABBBB736C21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B9-40A7-A9D2-0ABBBB736C21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B9-40A7-A9D2-0ABBBB736C21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BB9-40A7-A9D2-0ABBBB736C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OEE!$AF$16:$AF$20</c:f>
              <c:strCache>
                <c:ptCount val="5"/>
                <c:pt idx="0">
                  <c:v>Oculto (ΣAMP)</c:v>
                </c:pt>
                <c:pt idx="1">
                  <c:v>Inaceitável</c:v>
                </c:pt>
                <c:pt idx="2">
                  <c:v>Bom</c:v>
                </c:pt>
                <c:pt idx="3">
                  <c:v>Muito Bom</c:v>
                </c:pt>
                <c:pt idx="4">
                  <c:v>Nivel Mundial</c:v>
                </c:pt>
              </c:strCache>
            </c:strRef>
          </c:cat>
          <c:val>
            <c:numRef>
              <c:f>OEE!$AG$16:$AG$20</c:f>
              <c:numCache>
                <c:formatCode>_(* #,##0.00_);_(* \(#,##0.00\);_(* "-"??_);_(@_)</c:formatCode>
                <c:ptCount val="5"/>
                <c:pt idx="0">
                  <c:v>0.95</c:v>
                </c:pt>
                <c:pt idx="1">
                  <c:v>0.65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B9-40A7-A9D2-0ABBBB73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689E-2"/>
          <c:y val="2.3148252804239024E-2"/>
          <c:w val="0.97750119323876128"/>
          <c:h val="0.84722605263514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OEE!$AS$22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FCC-4C19-9BD9-59DBD0080DD4}"/>
              </c:ext>
            </c:extLst>
          </c:dPt>
          <c:xVal>
            <c:numRef>
              <c:f>OEE!$AS$24:$AS$25</c:f>
              <c:numCache>
                <c:formatCode>#,##0.00</c:formatCode>
                <c:ptCount val="2"/>
                <c:pt idx="0">
                  <c:v>0</c:v>
                </c:pt>
                <c:pt idx="1">
                  <c:v>0.29570792816719704</c:v>
                </c:pt>
              </c:numCache>
            </c:numRef>
          </c:xVal>
          <c:yVal>
            <c:numRef>
              <c:f>OEE!$AT$24:$AT$25</c:f>
              <c:numCache>
                <c:formatCode>#,##0.00</c:formatCode>
                <c:ptCount val="2"/>
                <c:pt idx="0">
                  <c:v>0</c:v>
                </c:pt>
                <c:pt idx="1">
                  <c:v>0.95527839984952234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CC-4C19-9BD9-59DBD0080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81456"/>
        <c:axId val="314775968"/>
      </c:scatterChart>
      <c:valAx>
        <c:axId val="314781456"/>
        <c:scaling>
          <c:orientation val="minMax"/>
          <c:max val="1.25"/>
          <c:min val="-1.2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75968"/>
        <c:crosses val="autoZero"/>
        <c:crossBetween val="midCat"/>
      </c:valAx>
      <c:valAx>
        <c:axId val="314775968"/>
        <c:scaling>
          <c:orientation val="minMax"/>
          <c:max val="1.25"/>
          <c:min val="0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14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54952418657162E-3"/>
          <c:y val="1.8302341703768403E-3"/>
          <c:w val="0.96489293448248048"/>
          <c:h val="0.84722605263514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OEE!$AF$22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A3A-41CD-A086-3F49373D907B}"/>
              </c:ext>
            </c:extLst>
          </c:dPt>
          <c:xVal>
            <c:numRef>
              <c:f>OEE!$AF$24:$AF$25</c:f>
              <c:numCache>
                <c:formatCode>#,##0.00</c:formatCode>
                <c:ptCount val="2"/>
                <c:pt idx="0">
                  <c:v>0</c:v>
                </c:pt>
                <c:pt idx="1">
                  <c:v>0.94560198590596589</c:v>
                </c:pt>
              </c:numCache>
            </c:numRef>
          </c:xVal>
          <c:yVal>
            <c:numRef>
              <c:f>OEE!$AG$24:$AG$25</c:f>
              <c:numCache>
                <c:formatCode>#,##0.00</c:formatCode>
                <c:ptCount val="2"/>
                <c:pt idx="0">
                  <c:v>0</c:v>
                </c:pt>
                <c:pt idx="1">
                  <c:v>0.32532581245682546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3A-41CD-A086-3F49373D9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86160"/>
        <c:axId val="314787728"/>
      </c:scatterChart>
      <c:valAx>
        <c:axId val="314786160"/>
        <c:scaling>
          <c:orientation val="minMax"/>
          <c:max val="1.25"/>
          <c:min val="-1.2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7728"/>
        <c:crosses val="autoZero"/>
        <c:crossBetween val="midCat"/>
      </c:valAx>
      <c:valAx>
        <c:axId val="314787728"/>
        <c:scaling>
          <c:orientation val="minMax"/>
          <c:max val="1.25"/>
          <c:min val="0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6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42724661527E-2"/>
          <c:y val="1.5625039736530906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OEE!$AS$8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69E-40C4-AC8E-BD7973405E7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69E-40C4-AC8E-BD7973405E7D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969E-40C4-AC8E-BD7973405E7D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AD5C85" mc:Ignorable="a14" a14:legacySpreadsheetColorIndex="25">
                      <a:gamma/>
                      <a:tint val="80000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969E-40C4-AC8E-BD7973405E7D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9297A" mc:Ignorable="a14" a14:legacySpreadsheetColorIndex="62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333399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969E-40C4-AC8E-BD7973405E7D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9E-40C4-AC8E-BD7973405E7D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9E-40C4-AC8E-BD7973405E7D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69E-40C4-AC8E-BD7973405E7D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9E-40C4-AC8E-BD7973405E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OEE!$AS$16:$AS$20</c:f>
              <c:strCache>
                <c:ptCount val="5"/>
                <c:pt idx="0">
                  <c:v>Oculto (ΣAMP)</c:v>
                </c:pt>
                <c:pt idx="1">
                  <c:v>Inaceitável</c:v>
                </c:pt>
                <c:pt idx="2">
                  <c:v>Bom</c:v>
                </c:pt>
                <c:pt idx="3">
                  <c:v>Muito Bom</c:v>
                </c:pt>
                <c:pt idx="4">
                  <c:v>Nivel Mundial</c:v>
                </c:pt>
              </c:strCache>
            </c:strRef>
          </c:cat>
          <c:val>
            <c:numRef>
              <c:f>OEE!$AT$16:$AT$20</c:f>
              <c:numCache>
                <c:formatCode>_(* #,##0.00_);_(* \(#,##0.00\);_(* "-"??_);_(@_)</c:formatCode>
                <c:ptCount val="5"/>
                <c:pt idx="0">
                  <c:v>0.95</c:v>
                </c:pt>
                <c:pt idx="1">
                  <c:v>0.65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9E-40C4-AC8E-BD797340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689E-2"/>
          <c:y val="2.3148252804239024E-2"/>
          <c:w val="0.97750119323876128"/>
          <c:h val="0.84722605263514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OEE!$AS$22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426-4127-8B46-B376ECF0BEE8}"/>
              </c:ext>
            </c:extLst>
          </c:dPt>
          <c:xVal>
            <c:numRef>
              <c:f>OEE!$AS$24:$AS$25</c:f>
              <c:numCache>
                <c:formatCode>#,##0.00</c:formatCode>
                <c:ptCount val="2"/>
                <c:pt idx="0">
                  <c:v>0</c:v>
                </c:pt>
                <c:pt idx="1">
                  <c:v>0.29570792816719704</c:v>
                </c:pt>
              </c:numCache>
            </c:numRef>
          </c:xVal>
          <c:yVal>
            <c:numRef>
              <c:f>OEE!$AT$24:$AT$25</c:f>
              <c:numCache>
                <c:formatCode>#,##0.00</c:formatCode>
                <c:ptCount val="2"/>
                <c:pt idx="0">
                  <c:v>0</c:v>
                </c:pt>
                <c:pt idx="1">
                  <c:v>0.95527839984952234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26-4127-8B46-B376ECF0B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81456"/>
        <c:axId val="314775968"/>
      </c:scatterChart>
      <c:valAx>
        <c:axId val="314781456"/>
        <c:scaling>
          <c:orientation val="minMax"/>
          <c:max val="1.25"/>
          <c:min val="-1.2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75968"/>
        <c:crosses val="autoZero"/>
        <c:crossBetween val="midCat"/>
      </c:valAx>
      <c:valAx>
        <c:axId val="314775968"/>
        <c:scaling>
          <c:orientation val="minMax"/>
          <c:max val="1.25"/>
          <c:min val="0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14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75857569833E-2"/>
          <c:y val="3.9318797041214965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OEE!$F$8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17E9-43E8-AD95-9A2978C8553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17E9-43E8-AD95-9A2978C85533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17E9-43E8-AD95-9A2978C85533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AD5C85" mc:Ignorable="a14" a14:legacySpreadsheetColorIndex="25">
                      <a:gamma/>
                      <a:tint val="80000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17E9-43E8-AD95-9A2978C85533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9297A" mc:Ignorable="a14" a14:legacySpreadsheetColorIndex="62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333399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17E9-43E8-AD95-9A2978C85533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E9-43E8-AD95-9A2978C85533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E9-43E8-AD95-9A2978C85533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E9-43E8-AD95-9A2978C8553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7E9-43E8-AD95-9A2978C8553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OEE!$F$16:$F$20</c:f>
              <c:strCache>
                <c:ptCount val="5"/>
                <c:pt idx="0">
                  <c:v>Oculto (ΣAMP)</c:v>
                </c:pt>
                <c:pt idx="1">
                  <c:v>Inaceitável</c:v>
                </c:pt>
                <c:pt idx="2">
                  <c:v>Bom</c:v>
                </c:pt>
                <c:pt idx="3">
                  <c:v>Muito Bom</c:v>
                </c:pt>
                <c:pt idx="4">
                  <c:v>Nivel Mundial</c:v>
                </c:pt>
              </c:strCache>
            </c:strRef>
          </c:cat>
          <c:val>
            <c:numRef>
              <c:f>OEE!$G$16:$G$20</c:f>
              <c:numCache>
                <c:formatCode>_(* #,##0.00_);_(* \(#,##0.00\);_(* "-"??_);_(@_)</c:formatCode>
                <c:ptCount val="5"/>
                <c:pt idx="0">
                  <c:v>0.95</c:v>
                </c:pt>
                <c:pt idx="1">
                  <c:v>0.65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E9-43E8-AD95-9A2978C85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689E-2"/>
          <c:y val="2.3148252804239024E-2"/>
          <c:w val="0.97750119323876128"/>
          <c:h val="0.84722605263514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OEE!$F$22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B2C-4D0A-AB94-74EC4101A60E}"/>
              </c:ext>
            </c:extLst>
          </c:dPt>
          <c:xVal>
            <c:numRef>
              <c:f>OEE!$F$24:$F$25</c:f>
              <c:numCache>
                <c:formatCode>#,##0.00</c:formatCode>
                <c:ptCount val="2"/>
                <c:pt idx="0">
                  <c:v>0</c:v>
                </c:pt>
                <c:pt idx="1">
                  <c:v>0.91518191981363373</c:v>
                </c:pt>
              </c:numCache>
            </c:numRef>
          </c:xVal>
          <c:yVal>
            <c:numRef>
              <c:f>OEE!$G$24:$G$25</c:f>
              <c:numCache>
                <c:formatCode>#,##0.00</c:formatCode>
                <c:ptCount val="2"/>
                <c:pt idx="0">
                  <c:v>0</c:v>
                </c:pt>
                <c:pt idx="1">
                  <c:v>0.40304100740027898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2C-4D0A-AB94-74EC4101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78712"/>
        <c:axId val="314779104"/>
      </c:scatterChart>
      <c:valAx>
        <c:axId val="314778712"/>
        <c:scaling>
          <c:orientation val="minMax"/>
          <c:max val="1.25"/>
          <c:min val="-1.2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79104"/>
        <c:crosses val="autoZero"/>
        <c:crossBetween val="midCat"/>
      </c:valAx>
      <c:valAx>
        <c:axId val="314779104"/>
        <c:scaling>
          <c:orientation val="minMax"/>
          <c:max val="1.25"/>
          <c:min val="0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78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42724661527E-2"/>
          <c:y val="1.5625039736530906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OEE!$AS$8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0386-4CE8-8735-952CDAEA501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0386-4CE8-8735-952CDAEA5013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0386-4CE8-8735-952CDAEA5013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AD5C85" mc:Ignorable="a14" a14:legacySpreadsheetColorIndex="25">
                      <a:gamma/>
                      <a:tint val="80000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0386-4CE8-8735-952CDAEA5013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9297A" mc:Ignorable="a14" a14:legacySpreadsheetColorIndex="62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333399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0386-4CE8-8735-952CDAEA5013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86-4CE8-8735-952CDAEA5013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86-4CE8-8735-952CDAEA5013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86-4CE8-8735-952CDAEA501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86-4CE8-8735-952CDAEA501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OEE!$AS$16:$AS$20</c:f>
              <c:strCache>
                <c:ptCount val="5"/>
                <c:pt idx="0">
                  <c:v>Oculto (ΣAMP)</c:v>
                </c:pt>
                <c:pt idx="1">
                  <c:v>Inaceitável</c:v>
                </c:pt>
                <c:pt idx="2">
                  <c:v>Bom</c:v>
                </c:pt>
                <c:pt idx="3">
                  <c:v>Muito Bom</c:v>
                </c:pt>
                <c:pt idx="4">
                  <c:v>Nivel Mundial</c:v>
                </c:pt>
              </c:strCache>
            </c:strRef>
          </c:cat>
          <c:val>
            <c:numRef>
              <c:f>OEE!$AT$16:$AT$20</c:f>
              <c:numCache>
                <c:formatCode>_(* #,##0.00_);_(* \(#,##0.00\);_(* "-"??_);_(@_)</c:formatCode>
                <c:ptCount val="5"/>
                <c:pt idx="0">
                  <c:v>0.95</c:v>
                </c:pt>
                <c:pt idx="1">
                  <c:v>0.65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86-4CE8-8735-952CDAEA5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689E-2"/>
          <c:y val="2.3148252804239024E-2"/>
          <c:w val="0.97750119323876128"/>
          <c:h val="0.84722605263514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OEE!$AS$22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A4E-4BCE-8DD4-DB278ECBF503}"/>
              </c:ext>
            </c:extLst>
          </c:dPt>
          <c:xVal>
            <c:numRef>
              <c:f>OEE!$AS$24:$AS$25</c:f>
              <c:numCache>
                <c:formatCode>#,##0.00</c:formatCode>
                <c:ptCount val="2"/>
                <c:pt idx="0">
                  <c:v>0</c:v>
                </c:pt>
                <c:pt idx="1">
                  <c:v>0.29570792816719704</c:v>
                </c:pt>
              </c:numCache>
            </c:numRef>
          </c:xVal>
          <c:yVal>
            <c:numRef>
              <c:f>OEE!$AT$24:$AT$25</c:f>
              <c:numCache>
                <c:formatCode>#,##0.00</c:formatCode>
                <c:ptCount val="2"/>
                <c:pt idx="0">
                  <c:v>0</c:v>
                </c:pt>
                <c:pt idx="1">
                  <c:v>0.95527839984952234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4E-4BCE-8DD4-DB278ECBF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81456"/>
        <c:axId val="314775968"/>
      </c:scatterChart>
      <c:valAx>
        <c:axId val="314781456"/>
        <c:scaling>
          <c:orientation val="minMax"/>
          <c:max val="1.25"/>
          <c:min val="-1.2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75968"/>
        <c:crosses val="autoZero"/>
        <c:crossBetween val="midCat"/>
      </c:valAx>
      <c:valAx>
        <c:axId val="314775968"/>
        <c:scaling>
          <c:orientation val="minMax"/>
          <c:max val="1.25"/>
          <c:min val="0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14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42724661527E-2"/>
          <c:y val="1.5625039736530906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OEE!$AS$8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6DC-4B28-9CB8-FD5510EC6EA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B6DC-4B28-9CB8-FD5510EC6EA2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B6DC-4B28-9CB8-FD5510EC6EA2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AD5C85" mc:Ignorable="a14" a14:legacySpreadsheetColorIndex="25">
                      <a:gamma/>
                      <a:tint val="80000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B6DC-4B28-9CB8-FD5510EC6EA2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9297A" mc:Ignorable="a14" a14:legacySpreadsheetColorIndex="62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333399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B6DC-4B28-9CB8-FD5510EC6EA2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DC-4B28-9CB8-FD5510EC6EA2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DC-4B28-9CB8-FD5510EC6EA2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DC-4B28-9CB8-FD5510EC6EA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DC-4B28-9CB8-FD5510EC6EA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OEE!$AS$16:$AS$20</c:f>
              <c:strCache>
                <c:ptCount val="5"/>
                <c:pt idx="0">
                  <c:v>Oculto (ΣAMP)</c:v>
                </c:pt>
                <c:pt idx="1">
                  <c:v>Inaceitável</c:v>
                </c:pt>
                <c:pt idx="2">
                  <c:v>Bom</c:v>
                </c:pt>
                <c:pt idx="3">
                  <c:v>Muito Bom</c:v>
                </c:pt>
                <c:pt idx="4">
                  <c:v>Nivel Mundial</c:v>
                </c:pt>
              </c:strCache>
            </c:strRef>
          </c:cat>
          <c:val>
            <c:numRef>
              <c:f>OEE!$AT$16:$AT$20</c:f>
              <c:numCache>
                <c:formatCode>_(* #,##0.00_);_(* \(#,##0.00\);_(* "-"??_);_(@_)</c:formatCode>
                <c:ptCount val="5"/>
                <c:pt idx="0">
                  <c:v>0.95</c:v>
                </c:pt>
                <c:pt idx="1">
                  <c:v>0.65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DC-4B28-9CB8-FD5510EC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689E-2"/>
          <c:y val="2.3148252804239024E-2"/>
          <c:w val="0.97750119323876128"/>
          <c:h val="0.84722605263514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OEE!$AS$22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0BC-413E-B075-4FCABE391A48}"/>
              </c:ext>
            </c:extLst>
          </c:dPt>
          <c:xVal>
            <c:numRef>
              <c:f>OEE!$AS$24:$AS$25</c:f>
              <c:numCache>
                <c:formatCode>#,##0.00</c:formatCode>
                <c:ptCount val="2"/>
                <c:pt idx="0">
                  <c:v>0</c:v>
                </c:pt>
                <c:pt idx="1">
                  <c:v>0.29570792816719704</c:v>
                </c:pt>
              </c:numCache>
            </c:numRef>
          </c:xVal>
          <c:yVal>
            <c:numRef>
              <c:f>OEE!$AT$24:$AT$25</c:f>
              <c:numCache>
                <c:formatCode>#,##0.00</c:formatCode>
                <c:ptCount val="2"/>
                <c:pt idx="0">
                  <c:v>0</c:v>
                </c:pt>
                <c:pt idx="1">
                  <c:v>0.95527839984952234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BC-413E-B075-4FCABE391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81456"/>
        <c:axId val="314775968"/>
      </c:scatterChart>
      <c:valAx>
        <c:axId val="314781456"/>
        <c:scaling>
          <c:orientation val="minMax"/>
          <c:max val="1.25"/>
          <c:min val="-1.2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75968"/>
        <c:crosses val="autoZero"/>
        <c:crossBetween val="midCat"/>
      </c:valAx>
      <c:valAx>
        <c:axId val="314775968"/>
        <c:scaling>
          <c:orientation val="minMax"/>
          <c:max val="1.25"/>
          <c:min val="0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3147814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42724661527E-2"/>
          <c:y val="1.5625039736530906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OEE!$S$8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0964-4F1E-9B27-46941B19890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0964-4F1E-9B27-46941B198902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0964-4F1E-9B27-46941B198902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AD5C85" mc:Ignorable="a14" a14:legacySpreadsheetColorIndex="25">
                      <a:gamma/>
                      <a:tint val="80000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0964-4F1E-9B27-46941B198902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29297A" mc:Ignorable="a14" a14:legacySpreadsheetColorIndex="62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333399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0964-4F1E-9B27-46941B198902}"/>
              </c:ext>
            </c:extLst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64-4F1E-9B27-46941B198902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64-4F1E-9B27-46941B198902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64-4F1E-9B27-46941B19890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64-4F1E-9B27-46941B19890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OEE!$S$16:$S$20</c:f>
              <c:strCache>
                <c:ptCount val="5"/>
                <c:pt idx="0">
                  <c:v>Oculto (ΣAMP)</c:v>
                </c:pt>
                <c:pt idx="1">
                  <c:v>Inaceitável</c:v>
                </c:pt>
                <c:pt idx="2">
                  <c:v>Bom</c:v>
                </c:pt>
                <c:pt idx="3">
                  <c:v>Muito Bom</c:v>
                </c:pt>
                <c:pt idx="4">
                  <c:v>Nivel Mundial</c:v>
                </c:pt>
              </c:strCache>
            </c:strRef>
          </c:cat>
          <c:val>
            <c:numRef>
              <c:f>OEE!$T$16:$T$20</c:f>
              <c:numCache>
                <c:formatCode>_(* #,##0.00_);_(* \(#,##0.00\);_(* "-"??_);_(@_)</c:formatCode>
                <c:ptCount val="5"/>
                <c:pt idx="0">
                  <c:v>0.95</c:v>
                </c:pt>
                <c:pt idx="1">
                  <c:v>0.65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64-4F1E-9B27-46941B19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104775</xdr:rowOff>
    </xdr:from>
    <xdr:to>
      <xdr:col>2</xdr:col>
      <xdr:colOff>558258</xdr:colOff>
      <xdr:row>3</xdr:row>
      <xdr:rowOff>180976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104775"/>
          <a:ext cx="834482" cy="809626"/>
        </a:xfrm>
        <a:prstGeom prst="rect">
          <a:avLst/>
        </a:prstGeom>
      </xdr:spPr>
    </xdr:pic>
    <xdr:clientData/>
  </xdr:twoCellAnchor>
  <xdr:twoCellAnchor>
    <xdr:from>
      <xdr:col>8</xdr:col>
      <xdr:colOff>323850</xdr:colOff>
      <xdr:row>11</xdr:row>
      <xdr:rowOff>120625</xdr:rowOff>
    </xdr:from>
    <xdr:to>
      <xdr:col>17</xdr:col>
      <xdr:colOff>66675</xdr:colOff>
      <xdr:row>28</xdr:row>
      <xdr:rowOff>19051</xdr:rowOff>
    </xdr:to>
    <xdr:grpSp>
      <xdr:nvGrpSpPr>
        <xdr:cNvPr id="6" name="Group 1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>
          <a:grpSpLocks/>
        </xdr:cNvGrpSpPr>
      </xdr:nvGrpSpPr>
      <xdr:grpSpPr bwMode="auto">
        <a:xfrm>
          <a:off x="3686175" y="2482825"/>
          <a:ext cx="4019550" cy="3213126"/>
          <a:chOff x="318" y="59"/>
          <a:chExt cx="405" cy="389"/>
        </a:xfrm>
      </xdr:grpSpPr>
      <xdr:graphicFrame macro="">
        <xdr:nvGraphicFramePr>
          <xdr:cNvPr id="7" name="Gráfico 1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3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Gráfico 2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GraphicFramePr>
            <a:graphicFrameLocks/>
          </xdr:cNvGraphicFramePr>
        </xdr:nvGraphicFramePr>
        <xdr:xfrm>
          <a:off x="323" y="59"/>
          <a:ext cx="400" cy="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3</xdr:row>
      <xdr:rowOff>152400</xdr:rowOff>
    </xdr:from>
    <xdr:to>
      <xdr:col>16</xdr:col>
      <xdr:colOff>342900</xdr:colOff>
      <xdr:row>20</xdr:row>
      <xdr:rowOff>22777</xdr:rowOff>
    </xdr:to>
    <xdr:grpSp>
      <xdr:nvGrpSpPr>
        <xdr:cNvPr id="2" name="Group 1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8972550" y="838200"/>
          <a:ext cx="3695700" cy="3270802"/>
          <a:chOff x="318" y="64"/>
          <a:chExt cx="400" cy="384"/>
        </a:xfrm>
      </xdr:grpSpPr>
      <xdr:graphicFrame macro="">
        <xdr:nvGraphicFramePr>
          <xdr:cNvPr id="3" name="Gráfico 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3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2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8</xdr:col>
      <xdr:colOff>182233</xdr:colOff>
      <xdr:row>22</xdr:row>
      <xdr:rowOff>19645</xdr:rowOff>
    </xdr:from>
    <xdr:to>
      <xdr:col>18</xdr:col>
      <xdr:colOff>0</xdr:colOff>
      <xdr:row>39</xdr:row>
      <xdr:rowOff>0</xdr:rowOff>
    </xdr:to>
    <xdr:grpSp>
      <xdr:nvGrpSpPr>
        <xdr:cNvPr id="5" name="Group 1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>
          <a:grpSpLocks/>
        </xdr:cNvGrpSpPr>
      </xdr:nvGrpSpPr>
      <xdr:grpSpPr bwMode="auto">
        <a:xfrm>
          <a:off x="8802358" y="4496395"/>
          <a:ext cx="4389767" cy="3218855"/>
          <a:chOff x="313" y="56"/>
          <a:chExt cx="405" cy="392"/>
        </a:xfrm>
      </xdr:grpSpPr>
      <xdr:graphicFrame macro="">
        <xdr:nvGraphicFramePr>
          <xdr:cNvPr id="6" name="Gráfico 1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aphicFramePr>
            <a:graphicFrameLocks/>
          </xdr:cNvGraphicFramePr>
        </xdr:nvGraphicFramePr>
        <xdr:xfrm>
          <a:off x="313" y="64"/>
          <a:ext cx="400" cy="3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Gráfico 2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GraphicFramePr>
            <a:graphicFrameLocks/>
          </xdr:cNvGraphicFramePr>
        </xdr:nvGraphicFramePr>
        <xdr:xfrm>
          <a:off x="330" y="56"/>
          <a:ext cx="388" cy="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22</xdr:row>
      <xdr:rowOff>85725</xdr:rowOff>
    </xdr:from>
    <xdr:to>
      <xdr:col>17</xdr:col>
      <xdr:colOff>114300</xdr:colOff>
      <xdr:row>39</xdr:row>
      <xdr:rowOff>0</xdr:rowOff>
    </xdr:to>
    <xdr:grpSp>
      <xdr:nvGrpSpPr>
        <xdr:cNvPr id="5" name="Group 1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>
          <a:grpSpLocks/>
        </xdr:cNvGrpSpPr>
      </xdr:nvGrpSpPr>
      <xdr:grpSpPr bwMode="auto">
        <a:xfrm>
          <a:off x="8248650" y="4591050"/>
          <a:ext cx="3771900" cy="3152775"/>
          <a:chOff x="318" y="64"/>
          <a:chExt cx="400" cy="384"/>
        </a:xfrm>
      </xdr:grpSpPr>
      <xdr:graphicFrame macro="">
        <xdr:nvGraphicFramePr>
          <xdr:cNvPr id="6" name="Gráfico 1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3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Gráfico 2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8</xdr:col>
      <xdr:colOff>152400</xdr:colOff>
      <xdr:row>4</xdr:row>
      <xdr:rowOff>47625</xdr:rowOff>
    </xdr:from>
    <xdr:to>
      <xdr:col>17</xdr:col>
      <xdr:colOff>211574</xdr:colOff>
      <xdr:row>19</xdr:row>
      <xdr:rowOff>121097</xdr:rowOff>
    </xdr:to>
    <xdr:grpSp>
      <xdr:nvGrpSpPr>
        <xdr:cNvPr id="8" name="Group 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>
          <a:grpSpLocks/>
        </xdr:cNvGrpSpPr>
      </xdr:nvGrpSpPr>
      <xdr:grpSpPr bwMode="auto">
        <a:xfrm>
          <a:off x="8372475" y="933450"/>
          <a:ext cx="3745349" cy="3083372"/>
          <a:chOff x="311" y="62"/>
          <a:chExt cx="407" cy="386"/>
        </a:xfrm>
      </xdr:grpSpPr>
      <xdr:graphicFrame macro="">
        <xdr:nvGraphicFramePr>
          <xdr:cNvPr id="9" name="Gráfico 1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3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Gráfico 2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GraphicFramePr>
            <a:graphicFrameLocks/>
          </xdr:cNvGraphicFramePr>
        </xdr:nvGraphicFramePr>
        <xdr:xfrm>
          <a:off x="311" y="62"/>
          <a:ext cx="407" cy="2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1057275</xdr:colOff>
      <xdr:row>21</xdr:row>
      <xdr:rowOff>85725</xdr:rowOff>
    </xdr:from>
    <xdr:to>
      <xdr:col>16</xdr:col>
      <xdr:colOff>114300</xdr:colOff>
      <xdr:row>38</xdr:row>
      <xdr:rowOff>0</xdr:rowOff>
    </xdr:to>
    <xdr:grpSp>
      <xdr:nvGrpSpPr>
        <xdr:cNvPr id="2" name="Group 1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7200900" y="5057775"/>
          <a:ext cx="3781425" cy="3171825"/>
          <a:chOff x="318" y="64"/>
          <a:chExt cx="400" cy="384"/>
        </a:xfrm>
      </xdr:grpSpPr>
      <xdr:graphicFrame macro="">
        <xdr:nvGraphicFramePr>
          <xdr:cNvPr id="3" name="Gráfico 1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3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2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7</xdr:col>
      <xdr:colOff>209550</xdr:colOff>
      <xdr:row>3</xdr:row>
      <xdr:rowOff>57150</xdr:rowOff>
    </xdr:from>
    <xdr:to>
      <xdr:col>16</xdr:col>
      <xdr:colOff>200025</xdr:colOff>
      <xdr:row>19</xdr:row>
      <xdr:rowOff>9525</xdr:rowOff>
    </xdr:to>
    <xdr:grpSp>
      <xdr:nvGrpSpPr>
        <xdr:cNvPr id="8" name="Group 1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>
          <a:grpSpLocks/>
        </xdr:cNvGrpSpPr>
      </xdr:nvGrpSpPr>
      <xdr:grpSpPr bwMode="auto">
        <a:xfrm>
          <a:off x="7429500" y="1409700"/>
          <a:ext cx="3638550" cy="3171825"/>
          <a:chOff x="318" y="64"/>
          <a:chExt cx="400" cy="384"/>
        </a:xfrm>
      </xdr:grpSpPr>
      <xdr:graphicFrame macro="">
        <xdr:nvGraphicFramePr>
          <xdr:cNvPr id="9" name="Gráfico 1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3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Gráfico 2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5</xdr:row>
      <xdr:rowOff>243923</xdr:rowOff>
    </xdr:from>
    <xdr:to>
      <xdr:col>12</xdr:col>
      <xdr:colOff>38100</xdr:colOff>
      <xdr:row>26</xdr:row>
      <xdr:rowOff>0</xdr:rowOff>
    </xdr:to>
    <xdr:grpSp>
      <xdr:nvGrpSpPr>
        <xdr:cNvPr id="23" name="Group 13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pSpPr>
          <a:grpSpLocks/>
        </xdr:cNvGrpSpPr>
      </xdr:nvGrpSpPr>
      <xdr:grpSpPr bwMode="auto">
        <a:xfrm>
          <a:off x="5095875" y="1044023"/>
          <a:ext cx="3295650" cy="3270802"/>
          <a:chOff x="318" y="64"/>
          <a:chExt cx="400" cy="384"/>
        </a:xfrm>
      </xdr:grpSpPr>
      <xdr:graphicFrame macro="">
        <xdr:nvGraphicFramePr>
          <xdr:cNvPr id="24" name="Gráfico 1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3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5" name="Gráfico 2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20</xdr:col>
      <xdr:colOff>169426</xdr:colOff>
      <xdr:row>6</xdr:row>
      <xdr:rowOff>2728</xdr:rowOff>
    </xdr:from>
    <xdr:to>
      <xdr:col>27</xdr:col>
      <xdr:colOff>76200</xdr:colOff>
      <xdr:row>24</xdr:row>
      <xdr:rowOff>95250</xdr:rowOff>
    </xdr:to>
    <xdr:grpSp>
      <xdr:nvGrpSpPr>
        <xdr:cNvPr id="26" name="Group 13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13142476" y="1079053"/>
          <a:ext cx="3754874" cy="3083372"/>
          <a:chOff x="311" y="62"/>
          <a:chExt cx="407" cy="386"/>
        </a:xfrm>
      </xdr:grpSpPr>
      <xdr:graphicFrame macro="">
        <xdr:nvGraphicFramePr>
          <xdr:cNvPr id="27" name="Gráfico 1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3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8" name="Gráfico 2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GraphicFramePr>
            <a:graphicFrameLocks/>
          </xdr:cNvGraphicFramePr>
        </xdr:nvGraphicFramePr>
        <xdr:xfrm>
          <a:off x="311" y="62"/>
          <a:ext cx="407" cy="2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33</xdr:col>
      <xdr:colOff>228600</xdr:colOff>
      <xdr:row>6</xdr:row>
      <xdr:rowOff>19050</xdr:rowOff>
    </xdr:from>
    <xdr:to>
      <xdr:col>40</xdr:col>
      <xdr:colOff>76200</xdr:colOff>
      <xdr:row>25</xdr:row>
      <xdr:rowOff>0</xdr:rowOff>
    </xdr:to>
    <xdr:grpSp>
      <xdr:nvGrpSpPr>
        <xdr:cNvPr id="29" name="Group 13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GrpSpPr>
          <a:grpSpLocks/>
        </xdr:cNvGrpSpPr>
      </xdr:nvGrpSpPr>
      <xdr:grpSpPr bwMode="auto">
        <a:xfrm>
          <a:off x="21640800" y="1095375"/>
          <a:ext cx="3676650" cy="3171825"/>
          <a:chOff x="318" y="64"/>
          <a:chExt cx="400" cy="384"/>
        </a:xfrm>
      </xdr:grpSpPr>
      <xdr:graphicFrame macro="">
        <xdr:nvGraphicFramePr>
          <xdr:cNvPr id="30" name="Gráfico 1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3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31" name="Gráfico 2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46</xdr:col>
      <xdr:colOff>228600</xdr:colOff>
      <xdr:row>6</xdr:row>
      <xdr:rowOff>19050</xdr:rowOff>
    </xdr:from>
    <xdr:to>
      <xdr:col>51</xdr:col>
      <xdr:colOff>38100</xdr:colOff>
      <xdr:row>25</xdr:row>
      <xdr:rowOff>0</xdr:rowOff>
    </xdr:to>
    <xdr:grpSp>
      <xdr:nvGrpSpPr>
        <xdr:cNvPr id="32" name="Group 13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29317950" y="1095375"/>
          <a:ext cx="3590925" cy="3171825"/>
          <a:chOff x="318" y="64"/>
          <a:chExt cx="400" cy="384"/>
        </a:xfrm>
      </xdr:grpSpPr>
      <xdr:graphicFrame macro="">
        <xdr:nvGraphicFramePr>
          <xdr:cNvPr id="33" name="Gráfico 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3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34" name="Gráfico 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GraphicFramePr>
            <a:graphicFrameLocks/>
          </xdr:cNvGraphicFramePr>
        </xdr:nvGraphicFramePr>
        <xdr:xfrm>
          <a:off x="318" y="64"/>
          <a:ext cx="400" cy="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2060"/>
  </sheetPr>
  <dimension ref="A1:Y33"/>
  <sheetViews>
    <sheetView tabSelected="1" zoomScaleNormal="100" workbookViewId="0">
      <selection activeCell="S11" sqref="S11"/>
    </sheetView>
  </sheetViews>
  <sheetFormatPr defaultColWidth="0" defaultRowHeight="15" zeroHeight="1" x14ac:dyDescent="0.25"/>
  <cols>
    <col min="1" max="1" width="3.42578125" customWidth="1"/>
    <col min="2" max="2" width="2" bestFit="1" customWidth="1"/>
    <col min="3" max="3" width="10.7109375" customWidth="1"/>
    <col min="4" max="7" width="8.140625" customWidth="1"/>
    <col min="8" max="8" width="1.7109375" customWidth="1"/>
    <col min="9" max="9" width="9.7109375" customWidth="1"/>
    <col min="10" max="10" width="5.140625" customWidth="1"/>
    <col min="11" max="11" width="1.7109375" customWidth="1"/>
    <col min="12" max="14" width="7.85546875" customWidth="1"/>
    <col min="15" max="15" width="10.28515625" customWidth="1"/>
    <col min="16" max="17" width="6.85546875" customWidth="1"/>
    <col min="18" max="18" width="2.28515625" style="101" customWidth="1"/>
    <col min="19" max="19" width="18.28515625" style="1" bestFit="1" customWidth="1"/>
    <col min="20" max="20" width="5.140625" style="1" customWidth="1"/>
    <col min="21" max="21" width="22.140625" style="1" bestFit="1" customWidth="1"/>
    <col min="22" max="22" width="4.7109375" style="1" customWidth="1"/>
    <col min="23" max="23" width="14.7109375" style="1" customWidth="1"/>
    <col min="24" max="24" width="5.42578125" style="1" customWidth="1"/>
    <col min="25" max="25" width="2.28515625" customWidth="1"/>
    <col min="26" max="16384" width="36.28515625" hidden="1"/>
  </cols>
  <sheetData>
    <row r="1" spans="1:25" ht="15.75" customHeight="1" thickTop="1" x14ac:dyDescent="0.25">
      <c r="A1" s="185"/>
      <c r="B1" s="186"/>
      <c r="C1" s="187"/>
      <c r="D1" s="211" t="s">
        <v>85</v>
      </c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2"/>
      <c r="S1" s="179" t="s">
        <v>86</v>
      </c>
      <c r="T1" s="179"/>
      <c r="U1" s="179"/>
      <c r="V1" s="179"/>
      <c r="W1" s="179"/>
      <c r="X1" s="139"/>
      <c r="Y1" s="101"/>
    </row>
    <row r="2" spans="1:25" ht="21" customHeight="1" thickBot="1" x14ac:dyDescent="0.3">
      <c r="A2" s="188"/>
      <c r="B2" s="189"/>
      <c r="C2" s="190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4"/>
      <c r="S2" s="180"/>
      <c r="T2" s="180"/>
      <c r="U2" s="180"/>
      <c r="V2" s="180"/>
      <c r="W2" s="180"/>
      <c r="X2" s="142"/>
      <c r="Y2" s="101"/>
    </row>
    <row r="3" spans="1:25" ht="21" customHeight="1" x14ac:dyDescent="0.25">
      <c r="A3" s="188"/>
      <c r="B3" s="189"/>
      <c r="C3" s="190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4"/>
      <c r="S3" s="95" t="s">
        <v>22</v>
      </c>
      <c r="T3" s="146" t="s">
        <v>89</v>
      </c>
      <c r="U3" s="96" t="s">
        <v>23</v>
      </c>
      <c r="V3" s="141" t="s">
        <v>89</v>
      </c>
      <c r="W3" s="145" t="s">
        <v>24</v>
      </c>
      <c r="X3" s="143" t="s">
        <v>89</v>
      </c>
      <c r="Y3" s="101"/>
    </row>
    <row r="4" spans="1:25" ht="16.5" customHeight="1" thickBot="1" x14ac:dyDescent="0.3">
      <c r="A4" s="191"/>
      <c r="B4" s="192"/>
      <c r="C4" s="193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6"/>
      <c r="S4" s="159" t="s">
        <v>15</v>
      </c>
      <c r="T4" s="140">
        <f>IF(S4="","",SUMIF(Disponibilidade!$B$3:$B$21,'Cálculo OEE'!S4,Disponibilidade!$H$3:$H$21))</f>
        <v>0</v>
      </c>
      <c r="U4" s="161" t="s">
        <v>18</v>
      </c>
      <c r="V4" s="100">
        <f>IF(U4="","",SUMIF(Eficiência!$B$3:$B$21,'Cálculo OEE'!U4,Eficiência!$H$3:$H$21))</f>
        <v>2.6750003858024689</v>
      </c>
      <c r="W4" s="163" t="s">
        <v>20</v>
      </c>
      <c r="X4" s="144">
        <f>IF(W4="","",SUMIF(Qualidade!$B$2:$B$20,'Cálculo OEE'!W4,Qualidade!$G$2:$G$20))</f>
        <v>2</v>
      </c>
      <c r="Y4" s="101"/>
    </row>
    <row r="5" spans="1:25" ht="17.25" thickTop="1" thickBot="1" x14ac:dyDescent="0.3">
      <c r="A5" s="194" t="s">
        <v>94</v>
      </c>
      <c r="B5" s="195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6"/>
      <c r="S5" s="159" t="s">
        <v>16</v>
      </c>
      <c r="T5" s="140">
        <f>IF(S5="","",SUMIF(Disponibilidade!$B$3:$B$21,'Cálculo OEE'!S5,Disponibilidade!$H$3:$H$21))</f>
        <v>0</v>
      </c>
      <c r="U5" s="161" t="s">
        <v>19</v>
      </c>
      <c r="V5" s="100">
        <f>IF(U5="","",SUMIF(Eficiência!$B$3:$B$21,'Cálculo OEE'!U5,Eficiência!$H$3:$H$21))</f>
        <v>0.50055555555555553</v>
      </c>
      <c r="W5" s="163" t="s">
        <v>21</v>
      </c>
      <c r="X5" s="144">
        <f>IF(W5="","",SUMIF(Qualidade!$B$2:$B$20,'Cálculo OEE'!W5,Qualidade!$G$2:$G$20))</f>
        <v>0</v>
      </c>
      <c r="Y5" s="101"/>
    </row>
    <row r="6" spans="1:25" ht="15.75" customHeight="1" thickTop="1" x14ac:dyDescent="0.25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207" t="s">
        <v>14</v>
      </c>
      <c r="M6" s="197"/>
      <c r="N6" s="197"/>
      <c r="O6" s="197"/>
      <c r="P6" s="197" t="s">
        <v>66</v>
      </c>
      <c r="Q6" s="198"/>
      <c r="S6" s="159" t="s">
        <v>34</v>
      </c>
      <c r="T6" s="140">
        <f>IF(S6="","",SUMIF(Disponibilidade!$B$3:$B$21,'Cálculo OEE'!S6,Disponibilidade!$H$3:$H$21))</f>
        <v>2.5083333333333333</v>
      </c>
      <c r="U6" s="161"/>
      <c r="V6" s="100" t="str">
        <f>IF(U6="","",SUMIF(Eficiência!$B$3:$B$21,'Cálculo OEE'!U6,Eficiência!$H$3:$H$21))</f>
        <v/>
      </c>
      <c r="W6" s="163"/>
      <c r="X6" s="144" t="str">
        <f>IF(W6="","",SUMIF(Qualidade!$B$2:$B$20,'Cálculo OEE'!W6,Qualidade!$G$2:$G$20))</f>
        <v/>
      </c>
      <c r="Y6" s="101"/>
    </row>
    <row r="7" spans="1:25" ht="15.75" x14ac:dyDescent="0.25">
      <c r="A7" s="110"/>
      <c r="B7" s="110"/>
      <c r="C7" s="183" t="s">
        <v>73</v>
      </c>
      <c r="D7" s="184"/>
      <c r="E7" s="184"/>
      <c r="F7" s="184"/>
      <c r="G7" s="184"/>
      <c r="H7" s="149"/>
      <c r="I7" s="150">
        <f>P8*24</f>
        <v>120</v>
      </c>
      <c r="J7" s="110"/>
      <c r="K7" s="110"/>
      <c r="L7" s="217" t="s">
        <v>57</v>
      </c>
      <c r="M7" s="218"/>
      <c r="N7" s="218"/>
      <c r="O7" s="218"/>
      <c r="P7" s="199">
        <v>4</v>
      </c>
      <c r="Q7" s="200"/>
      <c r="S7" s="159" t="s">
        <v>17</v>
      </c>
      <c r="T7" s="140">
        <f>IF(S7="","",SUMIF(Disponibilidade!$B$3:$B$21,'Cálculo OEE'!S7,Disponibilidade!$H$3:$H$21))</f>
        <v>0.50000038580246908</v>
      </c>
      <c r="U7" s="161"/>
      <c r="V7" s="100" t="str">
        <f>IF(U7="","",SUMIF(Eficiência!$B$3:$B$21,'Cálculo OEE'!U7,Eficiência!$H$3:$H$21))</f>
        <v/>
      </c>
      <c r="W7" s="163"/>
      <c r="X7" s="144" t="str">
        <f>IF(W7="","",SUMIF(Qualidade!$B$2:$B$20,'Cálculo OEE'!W7,Qualidade!$G$2:$G$20))</f>
        <v/>
      </c>
      <c r="Y7" s="101"/>
    </row>
    <row r="8" spans="1:25" ht="15.75" x14ac:dyDescent="0.25">
      <c r="A8" s="110"/>
      <c r="B8" s="110"/>
      <c r="C8" s="151"/>
      <c r="D8" s="151"/>
      <c r="E8" s="151"/>
      <c r="F8" s="151"/>
      <c r="G8" s="151"/>
      <c r="H8" s="151"/>
      <c r="I8" s="151"/>
      <c r="J8" s="110"/>
      <c r="K8" s="110"/>
      <c r="L8" s="217" t="s">
        <v>56</v>
      </c>
      <c r="M8" s="218"/>
      <c r="N8" s="218"/>
      <c r="O8" s="218"/>
      <c r="P8" s="201">
        <v>5</v>
      </c>
      <c r="Q8" s="202"/>
      <c r="S8" s="159"/>
      <c r="T8" s="140" t="str">
        <f>IF(S8="","",SUMIF(Disponibilidade!$B$3:$B$21,'Cálculo OEE'!S8,Disponibilidade!$H$3:$H$21))</f>
        <v/>
      </c>
      <c r="U8" s="161"/>
      <c r="V8" s="100" t="str">
        <f>IF(U8="","",SUMIF(Eficiência!$B$3:$B$21,'Cálculo OEE'!U8,Eficiência!$H$3:$H$21))</f>
        <v/>
      </c>
      <c r="W8" s="163"/>
      <c r="X8" s="144" t="str">
        <f>IF(W8="","",SUMIF(Qualidade!$B$2:$B$20,'Cálculo OEE'!W8,Qualidade!$G$2:$G$20))</f>
        <v/>
      </c>
      <c r="Y8" s="101"/>
    </row>
    <row r="9" spans="1:25" ht="15.75" x14ac:dyDescent="0.25">
      <c r="A9" s="129"/>
      <c r="B9" s="132" t="s">
        <v>74</v>
      </c>
      <c r="C9" s="181" t="s">
        <v>88</v>
      </c>
      <c r="D9" s="182"/>
      <c r="E9" s="182"/>
      <c r="F9" s="182"/>
      <c r="G9" s="152">
        <f>'Cálculo OEE'!P9</f>
        <v>20</v>
      </c>
      <c r="H9" s="153"/>
      <c r="I9" s="153"/>
      <c r="J9" s="110"/>
      <c r="K9" s="110"/>
      <c r="L9" s="217" t="s">
        <v>58</v>
      </c>
      <c r="M9" s="218"/>
      <c r="N9" s="218"/>
      <c r="O9" s="218"/>
      <c r="P9" s="203">
        <f>P7*P8</f>
        <v>20</v>
      </c>
      <c r="Q9" s="204"/>
      <c r="S9" s="159"/>
      <c r="T9" s="140" t="str">
        <f>IF(S9="","",SUMIF(Disponibilidade!$B$3:$B$21,'Cálculo OEE'!S9,Disponibilidade!$H$3:$H$21))</f>
        <v/>
      </c>
      <c r="U9" s="161"/>
      <c r="V9" s="100" t="str">
        <f>IF(U9="","",SUMIF(Eficiência!$B$3:$B$21,'Cálculo OEE'!U9,Eficiência!$H$3:$H$21))</f>
        <v/>
      </c>
      <c r="W9" s="163"/>
      <c r="X9" s="144" t="str">
        <f>IF(W9="","",SUMIF(Qualidade!$B$2:$B$20,'Cálculo OEE'!W9,Qualidade!$G$2:$G$20))</f>
        <v/>
      </c>
      <c r="Y9" s="101"/>
    </row>
    <row r="10" spans="1:25" ht="15.75" customHeight="1" thickBot="1" x14ac:dyDescent="0.3">
      <c r="A10" s="129"/>
      <c r="B10" s="132" t="s">
        <v>75</v>
      </c>
      <c r="C10" s="181" t="s">
        <v>9</v>
      </c>
      <c r="D10" s="182"/>
      <c r="E10" s="182"/>
      <c r="F10" s="152">
        <f>OEE!$C$13</f>
        <v>16.491110725308641</v>
      </c>
      <c r="G10" s="154"/>
      <c r="H10" s="154"/>
      <c r="I10" s="151"/>
      <c r="J10" s="110"/>
      <c r="K10" s="110"/>
      <c r="L10" s="219" t="s">
        <v>65</v>
      </c>
      <c r="M10" s="220"/>
      <c r="N10" s="220"/>
      <c r="O10" s="220"/>
      <c r="P10" s="205">
        <v>200</v>
      </c>
      <c r="Q10" s="206"/>
      <c r="S10" s="159"/>
      <c r="T10" s="140" t="str">
        <f>IF(S10="","",SUMIF(Disponibilidade!$B$3:$B$21,'Cálculo OEE'!S10,Disponibilidade!$H$3:$H$21))</f>
        <v/>
      </c>
      <c r="U10" s="161"/>
      <c r="V10" s="100" t="str">
        <f>IF(U10="","",SUMIF(Eficiência!$B$3:$B$21,'Cálculo OEE'!U10,Eficiência!$H$3:$H$21))</f>
        <v/>
      </c>
      <c r="W10" s="163"/>
      <c r="X10" s="144" t="str">
        <f>IF(W10="","",SUMIF(Qualidade!$B$2:$B$20,'Cálculo OEE'!W10,Qualidade!$G$2:$G$20))</f>
        <v/>
      </c>
      <c r="Y10" s="101"/>
    </row>
    <row r="11" spans="1:25" ht="15.75" customHeight="1" thickTop="1" x14ac:dyDescent="0.25">
      <c r="A11" s="129"/>
      <c r="B11" s="132"/>
      <c r="C11" s="154"/>
      <c r="D11" s="154"/>
      <c r="E11" s="154"/>
      <c r="F11" s="154"/>
      <c r="G11" s="154"/>
      <c r="H11" s="155"/>
      <c r="I11" s="156"/>
      <c r="J11" s="101"/>
      <c r="K11" s="101"/>
      <c r="L11" s="208" t="s">
        <v>55</v>
      </c>
      <c r="M11" s="208"/>
      <c r="N11" s="208"/>
      <c r="O11" s="208"/>
      <c r="P11" s="208"/>
      <c r="Q11" s="208"/>
      <c r="S11" s="159"/>
      <c r="T11" s="140" t="str">
        <f>IF(S11="","",SUMIF(Disponibilidade!$B$3:$B$21,'Cálculo OEE'!S11,Disponibilidade!$H$3:$H$21))</f>
        <v/>
      </c>
      <c r="U11" s="161"/>
      <c r="V11" s="100" t="str">
        <f>IF(U11="","",SUMIF(Eficiência!$B$3:$B$21,'Cálculo OEE'!U11,Eficiência!$H$3:$H$21))</f>
        <v/>
      </c>
      <c r="W11" s="163"/>
      <c r="X11" s="144" t="str">
        <f>IF(W11="","",SUMIF(Qualidade!$B$2:$B$20,'Cálculo OEE'!W11,Qualidade!$G$2:$G$20))</f>
        <v/>
      </c>
      <c r="Y11" s="101"/>
    </row>
    <row r="12" spans="1:25" ht="15" customHeight="1" x14ac:dyDescent="0.25">
      <c r="A12" s="129"/>
      <c r="B12" s="132" t="s">
        <v>76</v>
      </c>
      <c r="C12" s="181" t="s">
        <v>80</v>
      </c>
      <c r="D12" s="182"/>
      <c r="E12" s="182"/>
      <c r="F12" s="152">
        <f>F10</f>
        <v>16.491110725308641</v>
      </c>
      <c r="G12" s="154"/>
      <c r="H12" s="155"/>
      <c r="I12" s="29" t="s">
        <v>50</v>
      </c>
      <c r="J12" s="31">
        <v>0.65</v>
      </c>
      <c r="K12" s="110"/>
      <c r="L12" s="110"/>
      <c r="M12" s="110"/>
      <c r="N12" s="110"/>
      <c r="O12" s="110"/>
      <c r="P12" s="209">
        <f>OEE!BC3</f>
        <v>0.56577773919753083</v>
      </c>
      <c r="Q12" s="210"/>
      <c r="S12" s="159"/>
      <c r="T12" s="140" t="str">
        <f>IF(S12="","",SUMIF(Disponibilidade!$B$3:$B$21,'Cálculo OEE'!S12,Disponibilidade!$H$3:$H$21))</f>
        <v/>
      </c>
      <c r="U12" s="161"/>
      <c r="V12" s="100" t="str">
        <f>IF(U12="","",SUMIF(Eficiência!$B$3:$B$21,'Cálculo OEE'!U12,Eficiência!$H$3:$H$21))</f>
        <v/>
      </c>
      <c r="W12" s="163"/>
      <c r="X12" s="144" t="str">
        <f>IF(W12="","",SUMIF(Qualidade!$B$2:$B$20,'Cálculo OEE'!W12,Qualidade!$G$2:$G$20))</f>
        <v/>
      </c>
      <c r="Y12" s="101"/>
    </row>
    <row r="13" spans="1:25" ht="15" customHeight="1" x14ac:dyDescent="0.25">
      <c r="A13" s="129"/>
      <c r="B13" s="132" t="s">
        <v>77</v>
      </c>
      <c r="C13" s="181" t="s">
        <v>81</v>
      </c>
      <c r="D13" s="182"/>
      <c r="E13" s="152">
        <f>OEE!$C$16</f>
        <v>13.315554783950617</v>
      </c>
      <c r="F13" s="154"/>
      <c r="G13" s="154"/>
      <c r="H13" s="155"/>
      <c r="I13" s="30" t="s">
        <v>40</v>
      </c>
      <c r="J13" s="32">
        <v>0.75</v>
      </c>
      <c r="K13" s="110"/>
      <c r="L13" s="110"/>
      <c r="M13" s="110"/>
      <c r="N13" s="110"/>
      <c r="O13" s="110"/>
      <c r="P13" s="210"/>
      <c r="Q13" s="210"/>
      <c r="S13" s="159"/>
      <c r="T13" s="140" t="str">
        <f>IF(S13="","",SUMIF(Disponibilidade!$B$3:$B$21,'Cálculo OEE'!S13,Disponibilidade!$H$3:$H$21))</f>
        <v/>
      </c>
      <c r="U13" s="161"/>
      <c r="V13" s="100" t="str">
        <f>IF(U13="","",SUMIF(Eficiência!$B$3:$B$21,'Cálculo OEE'!U13,Eficiência!$H$3:$H$21))</f>
        <v/>
      </c>
      <c r="W13" s="163"/>
      <c r="X13" s="144" t="str">
        <f>IF(W13="","",SUMIF(Qualidade!$B$2:$B$20,'Cálculo OEE'!W13,Qualidade!$G$2:$G$20))</f>
        <v/>
      </c>
      <c r="Y13" s="101"/>
    </row>
    <row r="14" spans="1:25" ht="15" customHeight="1" x14ac:dyDescent="0.25">
      <c r="A14" s="129"/>
      <c r="B14" s="132"/>
      <c r="C14" s="154"/>
      <c r="D14" s="154"/>
      <c r="E14" s="154"/>
      <c r="F14" s="154"/>
      <c r="G14" s="154"/>
      <c r="H14" s="155"/>
      <c r="I14" s="30" t="s">
        <v>49</v>
      </c>
      <c r="J14" s="32">
        <v>0.85</v>
      </c>
      <c r="K14" s="110"/>
      <c r="L14" s="110"/>
      <c r="M14" s="110"/>
      <c r="N14" s="110"/>
      <c r="O14" s="110"/>
      <c r="P14" s="110"/>
      <c r="Q14" s="110"/>
      <c r="S14" s="159"/>
      <c r="T14" s="140" t="str">
        <f>IF(S14="","",SUMIF(Disponibilidade!$B$3:$B$21,'Cálculo OEE'!S14,Disponibilidade!$H$3:$H$21))</f>
        <v/>
      </c>
      <c r="U14" s="161"/>
      <c r="V14" s="100" t="str">
        <f>IF(U14="","",SUMIF(Eficiência!$B$3:$B$21,'Cálculo OEE'!U14,Eficiência!$H$3:$H$21))</f>
        <v/>
      </c>
      <c r="W14" s="163"/>
      <c r="X14" s="144" t="str">
        <f>IF(W14="","",SUMIF(Qualidade!$B$2:$B$20,'Cálculo OEE'!W14,Qualidade!$G$2:$G$20))</f>
        <v/>
      </c>
      <c r="Y14" s="101"/>
    </row>
    <row r="15" spans="1:25" ht="15.75" x14ac:dyDescent="0.25">
      <c r="A15" s="129"/>
      <c r="B15" s="132" t="s">
        <v>78</v>
      </c>
      <c r="C15" s="157" t="s">
        <v>81</v>
      </c>
      <c r="D15" s="158"/>
      <c r="E15" s="152">
        <f>E13</f>
        <v>13.315554783950617</v>
      </c>
      <c r="F15" s="154"/>
      <c r="G15" s="154"/>
      <c r="H15" s="155"/>
      <c r="I15" s="33" t="s">
        <v>48</v>
      </c>
      <c r="J15" s="34">
        <v>0.95</v>
      </c>
      <c r="K15" s="110"/>
      <c r="L15" s="110"/>
      <c r="M15" s="110"/>
      <c r="N15" s="110"/>
      <c r="O15" s="110"/>
      <c r="P15" s="110"/>
      <c r="Q15" s="110"/>
      <c r="S15" s="159"/>
      <c r="T15" s="140" t="str">
        <f>IF(S15="","",SUMIF(Disponibilidade!$B$3:$B$21,'Cálculo OEE'!S15,Disponibilidade!$H$3:$H$21))</f>
        <v/>
      </c>
      <c r="U15" s="161"/>
      <c r="V15" s="100" t="str">
        <f>IF(U15="","",SUMIF(Eficiência!$B$3:$B$21,'Cálculo OEE'!U15,Eficiência!$H$3:$H$21))</f>
        <v/>
      </c>
      <c r="W15" s="163"/>
      <c r="X15" s="144" t="str">
        <f>IF(W15="","",SUMIF(Qualidade!$B$2:$B$20,'Cálculo OEE'!W15,Qualidade!$G$2:$G$20))</f>
        <v/>
      </c>
      <c r="Y15" s="101"/>
    </row>
    <row r="16" spans="1:25" ht="15.75" x14ac:dyDescent="0.25">
      <c r="A16" s="129"/>
      <c r="B16" s="132" t="s">
        <v>79</v>
      </c>
      <c r="C16" s="157" t="s">
        <v>82</v>
      </c>
      <c r="D16" s="152">
        <f>Qualidade!E27</f>
        <v>11.315554783950617</v>
      </c>
      <c r="E16" s="151"/>
      <c r="F16" s="151"/>
      <c r="G16" s="151"/>
      <c r="H16" s="156"/>
      <c r="I16" s="151"/>
      <c r="J16" s="110"/>
      <c r="K16" s="110"/>
      <c r="L16" s="110"/>
      <c r="M16" s="110"/>
      <c r="N16" s="110"/>
      <c r="O16" s="110"/>
      <c r="P16" s="110"/>
      <c r="Q16" s="110"/>
      <c r="S16" s="159"/>
      <c r="T16" s="140" t="str">
        <f>IF(S16="","",SUMIF(Disponibilidade!$B$3:$B$21,'Cálculo OEE'!S16,Disponibilidade!$H$3:$H$21))</f>
        <v/>
      </c>
      <c r="U16" s="161"/>
      <c r="V16" s="100" t="str">
        <f>IF(U16="","",SUMIF(Eficiência!$B$3:$B$21,'Cálculo OEE'!U16,Eficiência!$H$3:$H$21))</f>
        <v/>
      </c>
      <c r="W16" s="163"/>
      <c r="X16" s="144" t="str">
        <f>IF(W16="","",SUMIF(Qualidade!$B$2:$B$20,'Cálculo OEE'!W16,Qualidade!$G$2:$G$20))</f>
        <v/>
      </c>
      <c r="Y16" s="101"/>
    </row>
    <row r="17" spans="1:25" ht="15.75" x14ac:dyDescent="0.25">
      <c r="A17" s="110"/>
      <c r="B17" s="110"/>
      <c r="C17" s="110"/>
      <c r="D17" s="110"/>
      <c r="E17" s="110"/>
      <c r="F17" s="110"/>
      <c r="G17" s="110"/>
      <c r="H17" s="101"/>
      <c r="I17" s="110"/>
      <c r="J17" s="110"/>
      <c r="K17" s="110"/>
      <c r="L17" s="110"/>
      <c r="M17" s="110"/>
      <c r="N17" s="110"/>
      <c r="O17" s="110"/>
      <c r="P17" s="110"/>
      <c r="Q17" s="110"/>
      <c r="S17" s="159"/>
      <c r="T17" s="140" t="str">
        <f>IF(S17="","",SUMIF(Disponibilidade!$B$3:$B$21,'Cálculo OEE'!S17,Disponibilidade!$H$3:$H$21))</f>
        <v/>
      </c>
      <c r="U17" s="161"/>
      <c r="V17" s="100" t="str">
        <f>IF(U17="","",SUMIF(Eficiência!$B$3:$B$21,'Cálculo OEE'!U17,Eficiência!$H$3:$H$21))</f>
        <v/>
      </c>
      <c r="W17" s="163"/>
      <c r="X17" s="144" t="str">
        <f>IF(W17="","",SUMIF(Qualidade!$B$2:$B$20,'Cálculo OEE'!W17,Qualidade!$G$2:$G$20))</f>
        <v/>
      </c>
      <c r="Y17" s="101"/>
    </row>
    <row r="18" spans="1:25" ht="15.75" x14ac:dyDescent="0.25">
      <c r="A18" s="110"/>
      <c r="B18" s="110"/>
      <c r="C18" s="110"/>
      <c r="D18" s="110"/>
      <c r="E18" s="110"/>
      <c r="F18" s="110"/>
      <c r="G18" s="110"/>
      <c r="H18" s="101"/>
      <c r="I18" s="110"/>
      <c r="J18" s="110"/>
      <c r="K18" s="110"/>
      <c r="L18" s="110"/>
      <c r="M18" s="110"/>
      <c r="N18" s="110"/>
      <c r="O18" s="110"/>
      <c r="P18" s="110"/>
      <c r="Q18" s="110"/>
      <c r="S18" s="159"/>
      <c r="T18" s="140" t="str">
        <f>IF(S18="","",SUMIF(Disponibilidade!$B$3:$B$21,'Cálculo OEE'!S18,Disponibilidade!$H$3:$H$21))</f>
        <v/>
      </c>
      <c r="U18" s="161"/>
      <c r="V18" s="100" t="str">
        <f>IF(U18="","",SUMIF(Eficiência!$B$3:$B$21,'Cálculo OEE'!U18,Eficiência!$H$3:$H$21))</f>
        <v/>
      </c>
      <c r="W18" s="163"/>
      <c r="X18" s="144" t="str">
        <f>IF(W18="","",SUMIF(Qualidade!$B$2:$B$20,'Cálculo OEE'!W18,Qualidade!$G$2:$G$20))</f>
        <v/>
      </c>
      <c r="Y18" s="101"/>
    </row>
    <row r="19" spans="1:25" ht="15.75" x14ac:dyDescent="0.25">
      <c r="A19" s="110"/>
      <c r="B19" s="110"/>
      <c r="C19" s="110"/>
      <c r="D19" s="110"/>
      <c r="E19" s="110"/>
      <c r="F19" s="110"/>
      <c r="G19" s="110"/>
      <c r="H19" s="101"/>
      <c r="I19" s="110"/>
      <c r="J19" s="110"/>
      <c r="K19" s="110"/>
      <c r="L19" s="110"/>
      <c r="M19" s="110"/>
      <c r="N19" s="110"/>
      <c r="O19" s="110"/>
      <c r="P19" s="110"/>
      <c r="Q19" s="110"/>
      <c r="S19" s="159"/>
      <c r="T19" s="140" t="str">
        <f>IF(S19="","",SUMIF(Disponibilidade!$B$3:$B$21,'Cálculo OEE'!S19,Disponibilidade!$H$3:$H$21))</f>
        <v/>
      </c>
      <c r="U19" s="161"/>
      <c r="V19" s="100" t="str">
        <f>IF(U19="","",SUMIF(Eficiência!$B$3:$B$21,'Cálculo OEE'!U19,Eficiência!$H$3:$H$21))</f>
        <v/>
      </c>
      <c r="W19" s="163"/>
      <c r="X19" s="144" t="str">
        <f>IF(W19="","",SUMIF(Qualidade!$B$2:$B$20,'Cálculo OEE'!W19,Qualidade!$G$2:$G$20))</f>
        <v/>
      </c>
      <c r="Y19" s="101"/>
    </row>
    <row r="20" spans="1:25" ht="16.5" thickBot="1" x14ac:dyDescent="0.3">
      <c r="A20" s="110"/>
      <c r="B20" s="110"/>
      <c r="C20" s="110"/>
      <c r="D20" s="110"/>
      <c r="E20" s="110"/>
      <c r="F20" s="110"/>
      <c r="G20" s="110"/>
      <c r="H20" s="101"/>
      <c r="I20" s="110"/>
      <c r="J20" s="110"/>
      <c r="K20" s="110"/>
      <c r="L20" s="110"/>
      <c r="M20" s="110"/>
      <c r="N20" s="110"/>
      <c r="O20" s="110"/>
      <c r="P20" s="110"/>
      <c r="Q20" s="110"/>
      <c r="S20" s="160"/>
      <c r="T20" s="140" t="str">
        <f>IF(S20="","",SUMIF(Disponibilidade!$B$3:$B$21,'Cálculo OEE'!S20,Disponibilidade!$H$3:$H$21))</f>
        <v/>
      </c>
      <c r="U20" s="162"/>
      <c r="V20" s="100" t="str">
        <f>IF(U20="","",SUMIF(Eficiência!$B$3:$B$21,'Cálculo OEE'!U20,Eficiência!$H$3:$H$21))</f>
        <v/>
      </c>
      <c r="W20" s="164"/>
      <c r="X20" s="144" t="str">
        <f>IF(W20="","",SUMIF(Qualidade!$B$2:$B$20,'Cálculo OEE'!W20,Qualidade!$G$2:$G$20))</f>
        <v/>
      </c>
      <c r="Y20" s="101"/>
    </row>
    <row r="21" spans="1:25" s="101" customFormat="1" ht="15.75" customHeight="1" x14ac:dyDescent="0.25">
      <c r="A21" s="110"/>
      <c r="B21" s="110"/>
      <c r="C21" s="110"/>
      <c r="D21" s="110"/>
      <c r="E21" s="110"/>
      <c r="F21" s="110"/>
      <c r="G21" s="110"/>
      <c r="S21" s="102"/>
      <c r="T21" s="102"/>
      <c r="U21" s="102"/>
      <c r="V21" s="102"/>
      <c r="W21" s="102"/>
      <c r="X21" s="102"/>
    </row>
    <row r="22" spans="1:25" s="110" customFormat="1" x14ac:dyDescent="0.25">
      <c r="S22" s="132"/>
      <c r="T22" s="132"/>
      <c r="U22" s="132"/>
      <c r="V22" s="132"/>
      <c r="W22" s="132"/>
      <c r="X22" s="132"/>
    </row>
    <row r="23" spans="1:25" s="110" customFormat="1" x14ac:dyDescent="0.25">
      <c r="S23" s="132"/>
      <c r="T23" s="132"/>
      <c r="U23" s="132"/>
      <c r="V23" s="132"/>
      <c r="W23" s="132"/>
      <c r="X23" s="132"/>
    </row>
    <row r="24" spans="1:25" s="110" customFormat="1" x14ac:dyDescent="0.25">
      <c r="S24" s="132"/>
      <c r="T24" s="132"/>
      <c r="U24" s="132"/>
      <c r="V24" s="132"/>
      <c r="W24" s="132"/>
      <c r="X24" s="132"/>
    </row>
    <row r="25" spans="1:25" s="110" customFormat="1" x14ac:dyDescent="0.25">
      <c r="S25" s="132"/>
      <c r="T25" s="132"/>
      <c r="U25" s="132"/>
      <c r="V25" s="132"/>
      <c r="W25" s="132"/>
      <c r="X25" s="132"/>
    </row>
    <row r="26" spans="1:25" s="110" customFormat="1" x14ac:dyDescent="0.25">
      <c r="S26" s="132"/>
      <c r="T26" s="132"/>
      <c r="U26" s="132"/>
      <c r="V26" s="132"/>
      <c r="W26" s="132"/>
      <c r="X26" s="132"/>
    </row>
    <row r="27" spans="1:25" s="110" customFormat="1" x14ac:dyDescent="0.25">
      <c r="S27" s="132"/>
      <c r="T27" s="132"/>
      <c r="U27" s="132"/>
      <c r="V27" s="132"/>
      <c r="W27" s="132"/>
      <c r="X27" s="132"/>
    </row>
    <row r="28" spans="1:25" s="110" customFormat="1" x14ac:dyDescent="0.25">
      <c r="S28" s="132"/>
      <c r="T28" s="132"/>
      <c r="U28" s="132"/>
      <c r="V28" s="132"/>
      <c r="W28" s="132"/>
      <c r="X28" s="132"/>
    </row>
    <row r="29" spans="1:25" s="110" customFormat="1" x14ac:dyDescent="0.25">
      <c r="S29" s="132"/>
      <c r="T29" s="132"/>
      <c r="U29" s="132"/>
      <c r="V29" s="132"/>
      <c r="W29" s="132"/>
      <c r="X29" s="132"/>
    </row>
    <row r="30" spans="1:25" s="110" customFormat="1" x14ac:dyDescent="0.25">
      <c r="S30" s="132"/>
      <c r="T30" s="132"/>
      <c r="U30" s="132"/>
      <c r="V30" s="132"/>
      <c r="W30" s="132"/>
      <c r="X30" s="132"/>
    </row>
    <row r="31" spans="1:25" s="110" customFormat="1" x14ac:dyDescent="0.25">
      <c r="S31" s="132"/>
      <c r="T31" s="132"/>
      <c r="U31" s="132"/>
      <c r="V31" s="132"/>
      <c r="W31" s="132"/>
      <c r="X31" s="132"/>
    </row>
    <row r="32" spans="1:25" s="110" customFormat="1" x14ac:dyDescent="0.25">
      <c r="S32" s="132"/>
      <c r="T32" s="132"/>
      <c r="U32" s="132"/>
      <c r="V32" s="132"/>
      <c r="W32" s="132"/>
      <c r="X32" s="132"/>
    </row>
    <row r="33" spans="19:24" s="110" customFormat="1" x14ac:dyDescent="0.25">
      <c r="S33" s="132"/>
      <c r="T33" s="132"/>
      <c r="U33" s="132"/>
      <c r="V33" s="132"/>
      <c r="W33" s="132"/>
      <c r="X33" s="132"/>
    </row>
  </sheetData>
  <mergeCells count="21">
    <mergeCell ref="D1:Q4"/>
    <mergeCell ref="L7:O7"/>
    <mergeCell ref="L8:O8"/>
    <mergeCell ref="L9:O9"/>
    <mergeCell ref="L10:O10"/>
    <mergeCell ref="S1:W2"/>
    <mergeCell ref="C9:F9"/>
    <mergeCell ref="C10:E10"/>
    <mergeCell ref="C12:E12"/>
    <mergeCell ref="C13:D13"/>
    <mergeCell ref="C7:G7"/>
    <mergeCell ref="A1:C4"/>
    <mergeCell ref="A5:Q5"/>
    <mergeCell ref="P6:Q6"/>
    <mergeCell ref="P7:Q7"/>
    <mergeCell ref="P8:Q8"/>
    <mergeCell ref="P9:Q9"/>
    <mergeCell ref="P10:Q10"/>
    <mergeCell ref="L6:O6"/>
    <mergeCell ref="L11:Q11"/>
    <mergeCell ref="P12:Q13"/>
  </mergeCells>
  <dataValidations disablePrompts="1" count="1">
    <dataValidation operator="greaterThan" allowBlank="1" showInputMessage="1" showErrorMessage="1" sqref="J15"/>
  </dataValidations>
  <pageMargins left="0.511811024" right="0.511811024" top="0.78740157499999996" bottom="0.78740157499999996" header="0.31496062000000002" footer="0.31496062000000002"/>
  <pageSetup paperSize="9" scale="67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tabColor theme="2" tint="-0.749992370372631"/>
  </sheetPr>
  <dimension ref="A1:R51"/>
  <sheetViews>
    <sheetView workbookViewId="0"/>
  </sheetViews>
  <sheetFormatPr defaultColWidth="0" defaultRowHeight="15" zeroHeight="1" x14ac:dyDescent="0.25"/>
  <cols>
    <col min="1" max="1" width="3.5703125" customWidth="1"/>
    <col min="2" max="2" width="17.85546875" customWidth="1"/>
    <col min="3" max="3" width="41.42578125" bestFit="1" customWidth="1"/>
    <col min="4" max="4" width="27" customWidth="1"/>
    <col min="5" max="7" width="9.85546875" customWidth="1"/>
    <col min="8" max="8" width="9.85546875" style="2" customWidth="1"/>
    <col min="9" max="9" width="3.140625" customWidth="1"/>
    <col min="10" max="10" width="20.140625" bestFit="1" customWidth="1"/>
    <col min="11" max="11" width="10.140625" customWidth="1"/>
    <col min="12" max="16" width="4.42578125" customWidth="1"/>
    <col min="17" max="17" width="8.28515625" customWidth="1"/>
    <col min="18" max="18" width="4.7109375" customWidth="1"/>
    <col min="19" max="16384" width="30.42578125" hidden="1"/>
  </cols>
  <sheetData>
    <row r="1" spans="1:18" ht="19.5" thickBot="1" x14ac:dyDescent="0.3">
      <c r="E1" s="221" t="s">
        <v>26</v>
      </c>
      <c r="F1" s="222"/>
      <c r="G1" s="222"/>
    </row>
    <row r="2" spans="1:18" ht="18.75" x14ac:dyDescent="0.25">
      <c r="A2" s="101"/>
      <c r="B2" s="103" t="s">
        <v>25</v>
      </c>
      <c r="C2" s="104" t="s">
        <v>14</v>
      </c>
      <c r="D2" s="105" t="s">
        <v>72</v>
      </c>
      <c r="E2" s="105" t="s">
        <v>90</v>
      </c>
      <c r="F2" s="105" t="s">
        <v>92</v>
      </c>
      <c r="G2" s="105" t="s">
        <v>91</v>
      </c>
      <c r="H2" s="113" t="s">
        <v>26</v>
      </c>
      <c r="I2" s="115"/>
      <c r="J2" s="235" t="s">
        <v>60</v>
      </c>
      <c r="K2" s="235"/>
      <c r="L2" s="235"/>
      <c r="M2" s="235"/>
      <c r="N2" s="235"/>
      <c r="O2" s="235"/>
      <c r="P2" s="235"/>
      <c r="Q2" s="235"/>
      <c r="R2" s="115"/>
    </row>
    <row r="3" spans="1:18" ht="15.75" x14ac:dyDescent="0.25">
      <c r="A3" s="101"/>
      <c r="B3" s="159" t="s">
        <v>34</v>
      </c>
      <c r="C3" s="165" t="s">
        <v>33</v>
      </c>
      <c r="D3" s="166">
        <v>42660</v>
      </c>
      <c r="E3" s="167">
        <v>2</v>
      </c>
      <c r="F3" s="167">
        <v>30</v>
      </c>
      <c r="G3" s="167">
        <v>30</v>
      </c>
      <c r="H3" s="114">
        <f>(E3+F3/60+G3/3600)</f>
        <v>2.5083333333333333</v>
      </c>
      <c r="I3" s="115"/>
      <c r="J3" s="235"/>
      <c r="K3" s="235"/>
      <c r="L3" s="235"/>
      <c r="M3" s="235"/>
      <c r="N3" s="235"/>
      <c r="O3" s="235"/>
      <c r="P3" s="235"/>
      <c r="Q3" s="235"/>
      <c r="R3" s="115"/>
    </row>
    <row r="4" spans="1:18" ht="15.75" customHeight="1" x14ac:dyDescent="0.25">
      <c r="A4" s="101"/>
      <c r="B4" s="159" t="s">
        <v>17</v>
      </c>
      <c r="C4" s="165" t="s">
        <v>36</v>
      </c>
      <c r="D4" s="166">
        <v>42660</v>
      </c>
      <c r="E4" s="167"/>
      <c r="F4" s="167">
        <v>30</v>
      </c>
      <c r="G4" s="167">
        <v>1.3888888888888889E-3</v>
      </c>
      <c r="H4" s="114">
        <f t="shared" ref="H4:H21" si="0">(E4+F4/60+G4/3600)</f>
        <v>0.50000038580246908</v>
      </c>
      <c r="I4" s="115" t="s">
        <v>30</v>
      </c>
      <c r="J4" s="111"/>
      <c r="K4" s="17"/>
      <c r="L4" s="17"/>
      <c r="M4" s="17"/>
      <c r="N4" s="17"/>
      <c r="O4" s="17"/>
      <c r="P4" s="240">
        <f>Q19</f>
        <v>0.82455553626543199</v>
      </c>
      <c r="Q4" s="241"/>
      <c r="R4" s="115"/>
    </row>
    <row r="5" spans="1:18" ht="15.75" customHeight="1" x14ac:dyDescent="0.25">
      <c r="A5" s="101"/>
      <c r="B5" s="159" t="s">
        <v>35</v>
      </c>
      <c r="C5" s="165" t="s">
        <v>37</v>
      </c>
      <c r="D5" s="166">
        <v>42660</v>
      </c>
      <c r="E5" s="167"/>
      <c r="F5" s="167">
        <v>30</v>
      </c>
      <c r="G5" s="167">
        <v>2</v>
      </c>
      <c r="H5" s="114">
        <f t="shared" si="0"/>
        <v>0.50055555555555553</v>
      </c>
      <c r="I5" s="115"/>
      <c r="J5" s="111"/>
      <c r="K5" s="17"/>
      <c r="L5" s="17"/>
      <c r="M5" s="17"/>
      <c r="N5" s="17"/>
      <c r="O5" s="17"/>
      <c r="P5" s="242"/>
      <c r="Q5" s="241"/>
      <c r="R5" s="115"/>
    </row>
    <row r="6" spans="1:18" ht="15.75" x14ac:dyDescent="0.25">
      <c r="A6" s="101"/>
      <c r="B6" s="159"/>
      <c r="C6" s="165"/>
      <c r="D6" s="166"/>
      <c r="E6" s="167"/>
      <c r="F6" s="167"/>
      <c r="G6" s="167"/>
      <c r="H6" s="114">
        <f t="shared" si="0"/>
        <v>0</v>
      </c>
      <c r="I6" s="115"/>
      <c r="J6" s="111"/>
      <c r="K6" s="17"/>
      <c r="L6" s="17"/>
      <c r="M6" s="17"/>
      <c r="N6" s="17"/>
      <c r="O6" s="17"/>
      <c r="P6" s="17"/>
      <c r="Q6" s="112"/>
      <c r="R6" s="115"/>
    </row>
    <row r="7" spans="1:18" ht="15.75" x14ac:dyDescent="0.25">
      <c r="A7" s="101"/>
      <c r="B7" s="159"/>
      <c r="C7" s="165"/>
      <c r="D7" s="166"/>
      <c r="E7" s="167"/>
      <c r="F7" s="167"/>
      <c r="G7" s="167"/>
      <c r="H7" s="114">
        <f t="shared" si="0"/>
        <v>0</v>
      </c>
      <c r="I7" s="115"/>
      <c r="J7" s="111"/>
      <c r="K7" s="17"/>
      <c r="L7" s="17"/>
      <c r="M7" s="17"/>
      <c r="N7" s="17"/>
      <c r="O7" s="17"/>
      <c r="P7" s="17"/>
      <c r="Q7" s="112"/>
      <c r="R7" s="115"/>
    </row>
    <row r="8" spans="1:18" ht="15.75" x14ac:dyDescent="0.25">
      <c r="A8" s="101"/>
      <c r="B8" s="159"/>
      <c r="C8" s="165"/>
      <c r="D8" s="166"/>
      <c r="E8" s="167"/>
      <c r="F8" s="167"/>
      <c r="G8" s="167"/>
      <c r="H8" s="114">
        <f t="shared" si="0"/>
        <v>0</v>
      </c>
      <c r="I8" s="115"/>
      <c r="J8" s="111"/>
      <c r="K8" s="17"/>
      <c r="L8" s="17"/>
      <c r="M8" s="17"/>
      <c r="N8" s="17"/>
      <c r="O8" s="17"/>
      <c r="P8" s="17"/>
      <c r="Q8" s="112"/>
      <c r="R8" s="115"/>
    </row>
    <row r="9" spans="1:18" ht="15.75" x14ac:dyDescent="0.25">
      <c r="A9" s="101"/>
      <c r="B9" s="159"/>
      <c r="C9" s="165"/>
      <c r="D9" s="166"/>
      <c r="E9" s="167"/>
      <c r="F9" s="167"/>
      <c r="G9" s="167"/>
      <c r="H9" s="114">
        <f t="shared" si="0"/>
        <v>0</v>
      </c>
      <c r="I9" s="115"/>
      <c r="J9" s="111"/>
      <c r="K9" s="17"/>
      <c r="L9" s="17"/>
      <c r="M9" s="17"/>
      <c r="N9" s="17"/>
      <c r="O9" s="17"/>
      <c r="P9" s="17"/>
      <c r="Q9" s="112"/>
      <c r="R9" s="115"/>
    </row>
    <row r="10" spans="1:18" ht="15.75" x14ac:dyDescent="0.25">
      <c r="A10" s="101"/>
      <c r="B10" s="159"/>
      <c r="C10" s="165"/>
      <c r="D10" s="166"/>
      <c r="E10" s="167"/>
      <c r="F10" s="167"/>
      <c r="G10" s="167"/>
      <c r="H10" s="114">
        <f t="shared" si="0"/>
        <v>0</v>
      </c>
      <c r="I10" s="115"/>
      <c r="J10" s="111"/>
      <c r="K10" s="17"/>
      <c r="L10" s="17"/>
      <c r="M10" s="17"/>
      <c r="N10" s="17"/>
      <c r="O10" s="17"/>
      <c r="P10" s="17"/>
      <c r="Q10" s="112"/>
      <c r="R10" s="115"/>
    </row>
    <row r="11" spans="1:18" ht="15.75" x14ac:dyDescent="0.25">
      <c r="A11" s="101"/>
      <c r="B11" s="159"/>
      <c r="C11" s="165"/>
      <c r="D11" s="168"/>
      <c r="E11" s="167"/>
      <c r="F11" s="167"/>
      <c r="G11" s="167"/>
      <c r="H11" s="114">
        <f t="shared" si="0"/>
        <v>0</v>
      </c>
      <c r="I11" s="115"/>
      <c r="J11" s="111"/>
      <c r="K11" s="17"/>
      <c r="L11" s="17"/>
      <c r="M11" s="17"/>
      <c r="N11" s="17"/>
      <c r="O11" s="17"/>
      <c r="P11" s="17"/>
      <c r="Q11" s="112"/>
      <c r="R11" s="115"/>
    </row>
    <row r="12" spans="1:18" ht="15.75" x14ac:dyDescent="0.25">
      <c r="A12" s="101"/>
      <c r="B12" s="159"/>
      <c r="C12" s="165"/>
      <c r="D12" s="168"/>
      <c r="E12" s="167"/>
      <c r="F12" s="167"/>
      <c r="G12" s="167"/>
      <c r="H12" s="114">
        <f t="shared" si="0"/>
        <v>0</v>
      </c>
      <c r="I12" s="115"/>
      <c r="J12" s="111"/>
      <c r="K12" s="17"/>
      <c r="L12" s="17"/>
      <c r="M12" s="17"/>
      <c r="N12" s="17"/>
      <c r="O12" s="17"/>
      <c r="P12" s="17"/>
      <c r="Q12" s="112"/>
      <c r="R12" s="115"/>
    </row>
    <row r="13" spans="1:18" ht="15.75" x14ac:dyDescent="0.25">
      <c r="A13" s="101"/>
      <c r="B13" s="159"/>
      <c r="C13" s="165"/>
      <c r="D13" s="168"/>
      <c r="E13" s="167"/>
      <c r="F13" s="167"/>
      <c r="G13" s="167"/>
      <c r="H13" s="114">
        <f t="shared" si="0"/>
        <v>0</v>
      </c>
      <c r="I13" s="115"/>
      <c r="J13" s="111"/>
      <c r="K13" s="17"/>
      <c r="L13" s="17"/>
      <c r="M13" s="17"/>
      <c r="N13" s="17"/>
      <c r="O13" s="17"/>
      <c r="P13" s="17"/>
      <c r="Q13" s="112"/>
      <c r="R13" s="115"/>
    </row>
    <row r="14" spans="1:18" ht="15.75" x14ac:dyDescent="0.25">
      <c r="A14" s="101"/>
      <c r="B14" s="159"/>
      <c r="C14" s="165"/>
      <c r="D14" s="168"/>
      <c r="E14" s="167"/>
      <c r="F14" s="167"/>
      <c r="G14" s="167"/>
      <c r="H14" s="114">
        <f t="shared" si="0"/>
        <v>0</v>
      </c>
      <c r="I14" s="115"/>
      <c r="J14" s="29" t="s">
        <v>50</v>
      </c>
      <c r="K14" s="120">
        <v>0.65</v>
      </c>
      <c r="L14" s="236" t="s">
        <v>87</v>
      </c>
      <c r="M14" s="237"/>
      <c r="N14" s="237"/>
      <c r="O14" s="237"/>
      <c r="P14" s="237"/>
      <c r="Q14" s="238"/>
      <c r="R14" s="115"/>
    </row>
    <row r="15" spans="1:18" ht="15.75" x14ac:dyDescent="0.25">
      <c r="A15" s="101"/>
      <c r="B15" s="159"/>
      <c r="C15" s="165"/>
      <c r="D15" s="168"/>
      <c r="E15" s="167"/>
      <c r="F15" s="167"/>
      <c r="G15" s="167"/>
      <c r="H15" s="114">
        <f t="shared" si="0"/>
        <v>0</v>
      </c>
      <c r="I15" s="115"/>
      <c r="J15" s="30" t="s">
        <v>40</v>
      </c>
      <c r="K15" s="121">
        <v>0.75</v>
      </c>
      <c r="L15" s="236"/>
      <c r="M15" s="237"/>
      <c r="N15" s="237"/>
      <c r="O15" s="237"/>
      <c r="P15" s="237"/>
      <c r="Q15" s="238"/>
      <c r="R15" s="115"/>
    </row>
    <row r="16" spans="1:18" ht="15.75" x14ac:dyDescent="0.25">
      <c r="A16" s="101"/>
      <c r="B16" s="159"/>
      <c r="C16" s="165"/>
      <c r="D16" s="168"/>
      <c r="E16" s="167"/>
      <c r="F16" s="167"/>
      <c r="G16" s="167"/>
      <c r="H16" s="114">
        <f t="shared" si="0"/>
        <v>0</v>
      </c>
      <c r="I16" s="115"/>
      <c r="J16" s="30" t="s">
        <v>49</v>
      </c>
      <c r="K16" s="121">
        <v>0.85</v>
      </c>
      <c r="L16" s="236"/>
      <c r="M16" s="237"/>
      <c r="N16" s="237"/>
      <c r="O16" s="237"/>
      <c r="P16" s="237"/>
      <c r="Q16" s="238"/>
      <c r="R16" s="115"/>
    </row>
    <row r="17" spans="1:18" ht="15.75" x14ac:dyDescent="0.25">
      <c r="A17" s="101"/>
      <c r="B17" s="159"/>
      <c r="C17" s="165"/>
      <c r="D17" s="168"/>
      <c r="E17" s="167"/>
      <c r="F17" s="167"/>
      <c r="G17" s="167"/>
      <c r="H17" s="114">
        <f t="shared" si="0"/>
        <v>0</v>
      </c>
      <c r="I17" s="115"/>
      <c r="J17" s="33" t="s">
        <v>48</v>
      </c>
      <c r="K17" s="122">
        <v>0.95</v>
      </c>
      <c r="L17" s="236"/>
      <c r="M17" s="237"/>
      <c r="N17" s="237"/>
      <c r="O17" s="237"/>
      <c r="P17" s="237"/>
      <c r="Q17" s="238"/>
      <c r="R17" s="115"/>
    </row>
    <row r="18" spans="1:18" ht="15.75" x14ac:dyDescent="0.25">
      <c r="A18" s="101"/>
      <c r="B18" s="159"/>
      <c r="C18" s="165"/>
      <c r="D18" s="168"/>
      <c r="E18" s="167"/>
      <c r="F18" s="167"/>
      <c r="G18" s="167"/>
      <c r="H18" s="114">
        <f t="shared" si="0"/>
        <v>0</v>
      </c>
      <c r="I18" s="115"/>
      <c r="J18" s="111"/>
      <c r="K18" s="17"/>
      <c r="L18" s="17"/>
      <c r="M18" s="17"/>
      <c r="N18" s="17"/>
      <c r="O18" s="17"/>
      <c r="P18" s="17"/>
      <c r="Q18" s="112"/>
      <c r="R18" s="115"/>
    </row>
    <row r="19" spans="1:18" ht="15.75" x14ac:dyDescent="0.25">
      <c r="A19" s="101"/>
      <c r="B19" s="159"/>
      <c r="C19" s="165"/>
      <c r="D19" s="168"/>
      <c r="E19" s="167"/>
      <c r="F19" s="167"/>
      <c r="G19" s="167"/>
      <c r="H19" s="114">
        <f t="shared" si="0"/>
        <v>0</v>
      </c>
      <c r="I19" s="115"/>
      <c r="J19" s="231" t="str">
        <f>OEE!I3</f>
        <v xml:space="preserve">Índice de 
Disponibilidade </v>
      </c>
      <c r="K19" s="232">
        <f>OEE!J3</f>
        <v>0</v>
      </c>
      <c r="L19" s="243" t="str">
        <f>OEE!K3</f>
        <v>=</v>
      </c>
      <c r="M19" s="123">
        <f>OEE!L3</f>
        <v>20</v>
      </c>
      <c r="N19" s="124" t="str">
        <f>OEE!M3</f>
        <v>-</v>
      </c>
      <c r="O19" s="116">
        <f>OEE!N3</f>
        <v>3.508889274691358</v>
      </c>
      <c r="P19" s="243" t="str">
        <f>OEE!O3</f>
        <v>=</v>
      </c>
      <c r="Q19" s="245">
        <f>OEE!P3</f>
        <v>0.82455553626543199</v>
      </c>
      <c r="R19" s="115"/>
    </row>
    <row r="20" spans="1:18" ht="15.75" x14ac:dyDescent="0.25">
      <c r="A20" s="101"/>
      <c r="B20" s="159"/>
      <c r="C20" s="165"/>
      <c r="D20" s="168"/>
      <c r="E20" s="167"/>
      <c r="F20" s="167"/>
      <c r="G20" s="167"/>
      <c r="H20" s="114">
        <f t="shared" si="0"/>
        <v>0</v>
      </c>
      <c r="I20" s="115"/>
      <c r="J20" s="233">
        <f>OEE!I4</f>
        <v>0</v>
      </c>
      <c r="K20" s="234">
        <f>OEE!J4</f>
        <v>0</v>
      </c>
      <c r="L20" s="244">
        <f>OEE!K4</f>
        <v>0</v>
      </c>
      <c r="M20" s="247">
        <f>OEE!L4</f>
        <v>20</v>
      </c>
      <c r="N20" s="248">
        <f>OEE!M4</f>
        <v>0</v>
      </c>
      <c r="O20" s="248">
        <f>OEE!N4</f>
        <v>0</v>
      </c>
      <c r="P20" s="244">
        <f>OEE!O4</f>
        <v>0</v>
      </c>
      <c r="Q20" s="246">
        <f>OEE!P4</f>
        <v>0</v>
      </c>
      <c r="R20" s="115"/>
    </row>
    <row r="21" spans="1:18" ht="15.75" x14ac:dyDescent="0.25">
      <c r="A21" s="101"/>
      <c r="B21" s="159"/>
      <c r="C21" s="165"/>
      <c r="D21" s="168"/>
      <c r="E21" s="167"/>
      <c r="F21" s="167"/>
      <c r="G21" s="167"/>
      <c r="H21" s="114">
        <f t="shared" si="0"/>
        <v>0</v>
      </c>
      <c r="I21" s="115"/>
      <c r="J21" s="235" t="s">
        <v>55</v>
      </c>
      <c r="K21" s="235"/>
      <c r="L21" s="235"/>
      <c r="M21" s="235"/>
      <c r="N21" s="235"/>
      <c r="O21" s="235"/>
      <c r="P21" s="235"/>
      <c r="Q21" s="235"/>
      <c r="R21" s="115"/>
    </row>
    <row r="22" spans="1:18" x14ac:dyDescent="0.25">
      <c r="A22" s="101"/>
      <c r="B22" s="101"/>
      <c r="C22" s="101"/>
      <c r="D22" s="101"/>
      <c r="E22" s="101"/>
      <c r="F22" s="101"/>
      <c r="G22" s="101"/>
      <c r="H22" s="106"/>
      <c r="I22" s="115"/>
      <c r="J22" s="235"/>
      <c r="K22" s="235"/>
      <c r="L22" s="235"/>
      <c r="M22" s="235"/>
      <c r="N22" s="235"/>
      <c r="O22" s="235"/>
      <c r="P22" s="235"/>
      <c r="Q22" s="235"/>
      <c r="R22" s="115"/>
    </row>
    <row r="23" spans="1:18" x14ac:dyDescent="0.25">
      <c r="A23" s="101"/>
      <c r="B23" s="117" t="s">
        <v>57</v>
      </c>
      <c r="C23" s="117" t="s">
        <v>56</v>
      </c>
      <c r="D23" s="117" t="s">
        <v>58</v>
      </c>
      <c r="E23" s="224" t="s">
        <v>65</v>
      </c>
      <c r="F23" s="225"/>
      <c r="G23" s="226"/>
      <c r="H23" s="131"/>
      <c r="I23" s="101"/>
      <c r="J23" s="110"/>
      <c r="K23" s="110"/>
      <c r="L23" s="110"/>
      <c r="M23" s="110"/>
      <c r="N23" s="110"/>
      <c r="O23" s="110"/>
      <c r="P23" s="239">
        <f>OEE!$BC$3</f>
        <v>0.56577773919753083</v>
      </c>
      <c r="Q23" s="239"/>
      <c r="R23" s="101"/>
    </row>
    <row r="24" spans="1:18" x14ac:dyDescent="0.25">
      <c r="A24" s="101"/>
      <c r="B24" s="227">
        <f>'Cálculo OEE'!P7</f>
        <v>4</v>
      </c>
      <c r="C24" s="229">
        <f>'Cálculo OEE'!P8</f>
        <v>5</v>
      </c>
      <c r="D24" s="227">
        <f>'Cálculo OEE'!P9</f>
        <v>20</v>
      </c>
      <c r="E24" s="223">
        <f>'Cálculo OEE'!P10</f>
        <v>200</v>
      </c>
      <c r="F24" s="223"/>
      <c r="G24" s="223"/>
      <c r="H24" s="131"/>
      <c r="I24" s="101"/>
      <c r="J24" s="110"/>
      <c r="K24" s="110"/>
      <c r="L24" s="110"/>
      <c r="M24" s="110"/>
      <c r="N24" s="110"/>
      <c r="O24" s="110"/>
      <c r="P24" s="239"/>
      <c r="Q24" s="239"/>
      <c r="R24" s="101"/>
    </row>
    <row r="25" spans="1:18" x14ac:dyDescent="0.25">
      <c r="A25" s="101"/>
      <c r="B25" s="228"/>
      <c r="C25" s="230"/>
      <c r="D25" s="228"/>
      <c r="E25" s="223"/>
      <c r="F25" s="223"/>
      <c r="G25" s="223"/>
      <c r="H25" s="131"/>
      <c r="I25" s="101"/>
      <c r="J25" s="110"/>
      <c r="K25" s="110"/>
      <c r="L25" s="110"/>
      <c r="M25" s="110"/>
      <c r="N25" s="110"/>
      <c r="O25" s="110"/>
      <c r="P25" s="110"/>
      <c r="Q25" s="110"/>
      <c r="R25" s="101"/>
    </row>
    <row r="26" spans="1:18" x14ac:dyDescent="0.25">
      <c r="A26" s="101"/>
      <c r="B26" s="110"/>
      <c r="C26" s="110"/>
      <c r="D26" s="110"/>
      <c r="E26" s="110"/>
      <c r="F26" s="110"/>
      <c r="G26" s="110"/>
      <c r="H26" s="131"/>
      <c r="I26" s="101"/>
      <c r="J26" s="110"/>
      <c r="K26" s="110"/>
      <c r="L26" s="110"/>
      <c r="M26" s="110"/>
      <c r="N26" s="110"/>
      <c r="O26" s="110"/>
      <c r="P26" s="110"/>
      <c r="Q26" s="110"/>
      <c r="R26" s="101"/>
    </row>
    <row r="27" spans="1:18" x14ac:dyDescent="0.25">
      <c r="A27" s="101"/>
      <c r="B27" s="126" t="str">
        <f>'Cálculo OEE'!C9</f>
        <v>Tempo de Operação Líquido</v>
      </c>
      <c r="C27" s="127"/>
      <c r="D27" s="127"/>
      <c r="E27" s="127"/>
      <c r="F27" s="127"/>
      <c r="G27" s="128">
        <f>'Cálculo OEE'!G9</f>
        <v>20</v>
      </c>
      <c r="H27" s="110"/>
      <c r="I27" s="101"/>
      <c r="J27" s="110"/>
      <c r="K27" s="110"/>
      <c r="L27" s="110"/>
      <c r="M27" s="110"/>
      <c r="N27" s="110"/>
      <c r="O27" s="110"/>
      <c r="P27" s="110"/>
      <c r="Q27" s="110"/>
      <c r="R27" s="101"/>
    </row>
    <row r="28" spans="1:18" x14ac:dyDescent="0.25">
      <c r="A28" s="101"/>
      <c r="B28" s="126" t="str">
        <f>'Cálculo OEE'!C10</f>
        <v>Tempo Real</v>
      </c>
      <c r="C28" s="127"/>
      <c r="D28" s="128">
        <f>'Cálculo OEE'!F10</f>
        <v>16.491110725308641</v>
      </c>
      <c r="E28" s="130"/>
      <c r="F28" s="130"/>
      <c r="G28" s="130"/>
      <c r="H28" s="110"/>
      <c r="I28" s="101"/>
      <c r="J28" s="110"/>
      <c r="K28" s="110"/>
      <c r="L28" s="110"/>
      <c r="M28" s="110"/>
      <c r="N28" s="110"/>
      <c r="O28" s="110"/>
      <c r="P28" s="110"/>
      <c r="Q28" s="110"/>
      <c r="R28" s="101"/>
    </row>
    <row r="29" spans="1:18" x14ac:dyDescent="0.25">
      <c r="A29" s="101"/>
      <c r="B29" s="110"/>
      <c r="C29" s="110"/>
      <c r="D29" s="110"/>
      <c r="E29" s="110"/>
      <c r="F29" s="110"/>
      <c r="G29" s="110"/>
      <c r="H29" s="131"/>
      <c r="I29" s="101"/>
      <c r="J29" s="110"/>
      <c r="K29" s="110"/>
      <c r="L29" s="110"/>
      <c r="M29" s="110"/>
      <c r="N29" s="110"/>
      <c r="O29" s="110"/>
      <c r="P29" s="110"/>
      <c r="Q29" s="110"/>
      <c r="R29" s="101"/>
    </row>
    <row r="30" spans="1:18" x14ac:dyDescent="0.25">
      <c r="A30" s="101"/>
      <c r="B30" s="110"/>
      <c r="C30" s="110"/>
      <c r="D30" s="110"/>
      <c r="E30" s="110"/>
      <c r="F30" s="110"/>
      <c r="G30" s="110"/>
      <c r="H30" s="131"/>
      <c r="I30" s="101"/>
      <c r="J30" s="110"/>
      <c r="K30" s="110"/>
      <c r="L30" s="110"/>
      <c r="M30" s="110"/>
      <c r="N30" s="110"/>
      <c r="O30" s="110"/>
      <c r="P30" s="110"/>
      <c r="Q30" s="110"/>
      <c r="R30" s="101"/>
    </row>
    <row r="31" spans="1:18" x14ac:dyDescent="0.25">
      <c r="A31" s="101"/>
      <c r="B31" s="110"/>
      <c r="C31" s="110"/>
      <c r="D31" s="110"/>
      <c r="E31" s="110"/>
      <c r="F31" s="110"/>
      <c r="G31" s="110"/>
      <c r="H31" s="131"/>
      <c r="I31" s="101"/>
      <c r="J31" s="110"/>
      <c r="K31" s="110"/>
      <c r="L31" s="110"/>
      <c r="M31" s="110"/>
      <c r="N31" s="110"/>
      <c r="O31" s="110"/>
      <c r="P31" s="110"/>
      <c r="Q31" s="110"/>
      <c r="R31" s="101"/>
    </row>
    <row r="32" spans="1:18" x14ac:dyDescent="0.25">
      <c r="A32" s="101"/>
      <c r="B32" s="110"/>
      <c r="C32" s="110"/>
      <c r="D32" s="110"/>
      <c r="E32" s="110"/>
      <c r="F32" s="110"/>
      <c r="G32" s="110"/>
      <c r="H32" s="131"/>
      <c r="I32" s="101"/>
      <c r="J32" s="110"/>
      <c r="K32" s="110"/>
      <c r="L32" s="110"/>
      <c r="M32" s="110"/>
      <c r="N32" s="110"/>
      <c r="O32" s="110"/>
      <c r="P32" s="110"/>
      <c r="Q32" s="110"/>
      <c r="R32" s="101"/>
    </row>
    <row r="33" spans="1:18" x14ac:dyDescent="0.25">
      <c r="A33" s="101"/>
      <c r="B33" s="101"/>
      <c r="C33" s="101"/>
      <c r="D33" s="101"/>
      <c r="E33" s="101"/>
      <c r="F33" s="101"/>
      <c r="G33" s="101"/>
      <c r="H33" s="106"/>
      <c r="I33" s="101"/>
      <c r="J33" s="101"/>
      <c r="K33" s="101"/>
      <c r="L33" s="101"/>
      <c r="M33" s="101"/>
      <c r="N33" s="101"/>
      <c r="O33" s="101"/>
      <c r="P33" s="101"/>
      <c r="Q33" s="101"/>
      <c r="R33" s="101"/>
    </row>
    <row r="34" spans="1:18" x14ac:dyDescent="0.25">
      <c r="A34" s="110"/>
      <c r="B34" s="110"/>
      <c r="C34" s="110"/>
      <c r="D34" s="110"/>
      <c r="E34" s="110"/>
      <c r="F34" s="110"/>
      <c r="G34" s="110"/>
      <c r="H34" s="131"/>
      <c r="I34" s="110"/>
      <c r="J34" s="110"/>
      <c r="K34" s="110"/>
      <c r="L34" s="110"/>
      <c r="M34" s="110"/>
      <c r="N34" s="110"/>
      <c r="O34" s="110"/>
      <c r="P34" s="110"/>
      <c r="Q34" s="110"/>
      <c r="R34" s="110"/>
    </row>
    <row r="35" spans="1:18" x14ac:dyDescent="0.25">
      <c r="A35" s="110"/>
      <c r="B35" s="110"/>
      <c r="C35" s="110"/>
      <c r="D35" s="110"/>
      <c r="E35" s="110"/>
      <c r="F35" s="110"/>
      <c r="G35" s="110"/>
      <c r="H35" s="131"/>
      <c r="I35" s="110"/>
      <c r="J35" s="110"/>
      <c r="K35" s="110"/>
      <c r="L35" s="110"/>
      <c r="M35" s="110"/>
      <c r="N35" s="110"/>
      <c r="O35" s="110"/>
      <c r="P35" s="110"/>
      <c r="Q35" s="110"/>
      <c r="R35" s="110"/>
    </row>
    <row r="36" spans="1:18" x14ac:dyDescent="0.25">
      <c r="A36" s="110"/>
      <c r="B36" s="110"/>
      <c r="C36" s="110"/>
      <c r="D36" s="110"/>
      <c r="E36" s="110"/>
      <c r="F36" s="110"/>
      <c r="G36" s="110"/>
      <c r="H36" s="131"/>
      <c r="I36" s="110"/>
      <c r="J36" s="110"/>
      <c r="K36" s="110"/>
      <c r="L36" s="110"/>
      <c r="M36" s="110"/>
      <c r="N36" s="110"/>
      <c r="O36" s="110"/>
      <c r="P36" s="110"/>
      <c r="Q36" s="110"/>
      <c r="R36" s="110"/>
    </row>
    <row r="37" spans="1:18" x14ac:dyDescent="0.25">
      <c r="A37" s="110"/>
      <c r="B37" s="110"/>
      <c r="C37" s="110"/>
      <c r="D37" s="110"/>
      <c r="E37" s="110"/>
      <c r="F37" s="110"/>
      <c r="G37" s="110"/>
      <c r="H37" s="131"/>
      <c r="I37" s="110"/>
      <c r="J37" s="110"/>
      <c r="K37" s="110"/>
      <c r="L37" s="110"/>
      <c r="M37" s="110"/>
      <c r="N37" s="110"/>
      <c r="O37" s="110"/>
      <c r="P37" s="110"/>
      <c r="Q37" s="110"/>
      <c r="R37" s="110"/>
    </row>
    <row r="38" spans="1:18" x14ac:dyDescent="0.25">
      <c r="A38" s="110"/>
      <c r="B38" s="110"/>
      <c r="C38" s="110"/>
      <c r="D38" s="110"/>
      <c r="E38" s="110"/>
      <c r="F38" s="110"/>
      <c r="G38" s="110"/>
      <c r="H38" s="131"/>
      <c r="I38" s="110"/>
      <c r="J38" s="110"/>
      <c r="K38" s="110"/>
      <c r="L38" s="110"/>
      <c r="M38" s="110"/>
      <c r="N38" s="110"/>
      <c r="O38" s="110"/>
      <c r="P38" s="110"/>
      <c r="Q38" s="110"/>
      <c r="R38" s="110"/>
    </row>
    <row r="39" spans="1:18" x14ac:dyDescent="0.25">
      <c r="A39" s="110"/>
      <c r="B39" s="110"/>
      <c r="C39" s="110"/>
      <c r="D39" s="110"/>
      <c r="E39" s="110"/>
      <c r="F39" s="110"/>
      <c r="G39" s="110"/>
      <c r="H39" s="131"/>
      <c r="I39" s="110"/>
      <c r="J39" s="110"/>
      <c r="K39" s="110"/>
      <c r="L39" s="110"/>
      <c r="M39" s="110"/>
      <c r="N39" s="110"/>
      <c r="O39" s="110"/>
      <c r="P39" s="110"/>
      <c r="Q39" s="110"/>
      <c r="R39" s="110"/>
    </row>
    <row r="40" spans="1:18" x14ac:dyDescent="0.25">
      <c r="A40" s="110"/>
      <c r="B40" s="110"/>
      <c r="C40" s="110"/>
      <c r="D40" s="110"/>
      <c r="E40" s="110"/>
      <c r="F40" s="110"/>
      <c r="G40" s="110"/>
      <c r="H40" s="131"/>
      <c r="I40" s="110"/>
      <c r="J40" s="110"/>
      <c r="K40" s="110"/>
      <c r="L40" s="110"/>
      <c r="M40" s="110"/>
      <c r="N40" s="110"/>
      <c r="O40" s="110"/>
      <c r="P40" s="110"/>
      <c r="Q40" s="110"/>
      <c r="R40" s="110"/>
    </row>
    <row r="41" spans="1:18" x14ac:dyDescent="0.25">
      <c r="A41" s="110"/>
      <c r="B41" s="110"/>
      <c r="C41" s="110"/>
      <c r="D41" s="110"/>
      <c r="E41" s="110"/>
      <c r="F41" s="110"/>
      <c r="G41" s="110"/>
      <c r="H41" s="131"/>
      <c r="I41" s="110"/>
      <c r="J41" s="110"/>
      <c r="K41" s="110"/>
      <c r="L41" s="110"/>
      <c r="M41" s="110"/>
      <c r="N41" s="110"/>
      <c r="O41" s="110"/>
      <c r="P41" s="110"/>
      <c r="Q41" s="110"/>
      <c r="R41" s="110"/>
    </row>
    <row r="42" spans="1:18" x14ac:dyDescent="0.25">
      <c r="A42" s="110"/>
      <c r="B42" s="110"/>
      <c r="C42" s="110"/>
      <c r="D42" s="110"/>
      <c r="E42" s="110"/>
      <c r="F42" s="110"/>
      <c r="G42" s="110"/>
      <c r="H42" s="131"/>
      <c r="I42" s="110"/>
      <c r="J42" s="110"/>
      <c r="K42" s="110"/>
      <c r="L42" s="110"/>
      <c r="M42" s="110"/>
      <c r="N42" s="110"/>
      <c r="O42" s="110"/>
      <c r="P42" s="110"/>
      <c r="Q42" s="110"/>
      <c r="R42" s="110"/>
    </row>
    <row r="43" spans="1:18" x14ac:dyDescent="0.25">
      <c r="A43" s="110"/>
      <c r="B43" s="110"/>
      <c r="C43" s="110"/>
      <c r="D43" s="110"/>
      <c r="E43" s="110"/>
      <c r="F43" s="110"/>
      <c r="G43" s="110"/>
      <c r="H43" s="131"/>
      <c r="I43" s="110"/>
      <c r="J43" s="110"/>
      <c r="K43" s="110"/>
      <c r="L43" s="110"/>
      <c r="M43" s="110"/>
      <c r="N43" s="110"/>
      <c r="O43" s="110"/>
      <c r="P43" s="110"/>
      <c r="Q43" s="110"/>
      <c r="R43" s="110"/>
    </row>
    <row r="44" spans="1:18" x14ac:dyDescent="0.25">
      <c r="A44" s="110"/>
      <c r="B44" s="110"/>
      <c r="C44" s="110"/>
      <c r="D44" s="110"/>
      <c r="E44" s="110"/>
      <c r="F44" s="110"/>
      <c r="G44" s="110"/>
      <c r="H44" s="131"/>
      <c r="I44" s="110"/>
      <c r="J44" s="110"/>
      <c r="K44" s="110"/>
      <c r="L44" s="110"/>
      <c r="M44" s="110"/>
      <c r="N44" s="110"/>
      <c r="O44" s="110"/>
      <c r="P44" s="110"/>
      <c r="Q44" s="110"/>
      <c r="R44" s="110"/>
    </row>
    <row r="45" spans="1:18" x14ac:dyDescent="0.25">
      <c r="A45" s="110"/>
      <c r="B45" s="110"/>
      <c r="C45" s="110"/>
      <c r="D45" s="110"/>
      <c r="E45" s="110"/>
      <c r="F45" s="110"/>
      <c r="G45" s="110"/>
      <c r="H45" s="131"/>
      <c r="I45" s="110"/>
      <c r="J45" s="110"/>
      <c r="K45" s="110"/>
      <c r="L45" s="110"/>
      <c r="M45" s="110"/>
      <c r="N45" s="110"/>
      <c r="O45" s="110"/>
      <c r="P45" s="110"/>
      <c r="Q45" s="110"/>
      <c r="R45" s="110"/>
    </row>
    <row r="46" spans="1:18" x14ac:dyDescent="0.25">
      <c r="A46" s="110"/>
      <c r="B46" s="110"/>
      <c r="C46" s="110"/>
      <c r="D46" s="110"/>
      <c r="E46" s="110"/>
      <c r="F46" s="110"/>
      <c r="G46" s="110"/>
      <c r="H46" s="131"/>
      <c r="I46" s="110"/>
      <c r="J46" s="110"/>
      <c r="K46" s="110"/>
      <c r="L46" s="110"/>
      <c r="M46" s="110"/>
      <c r="N46" s="110"/>
      <c r="O46" s="110"/>
      <c r="P46" s="110"/>
      <c r="Q46" s="110"/>
      <c r="R46" s="110"/>
    </row>
    <row r="47" spans="1:18" x14ac:dyDescent="0.25">
      <c r="A47" s="110"/>
      <c r="B47" s="110"/>
      <c r="C47" s="110"/>
      <c r="D47" s="110"/>
      <c r="E47" s="110"/>
      <c r="F47" s="110"/>
      <c r="G47" s="110"/>
      <c r="H47" s="131"/>
      <c r="I47" s="110"/>
      <c r="J47" s="110"/>
      <c r="K47" s="110"/>
      <c r="L47" s="110"/>
      <c r="M47" s="110"/>
      <c r="N47" s="110"/>
      <c r="O47" s="110"/>
      <c r="P47" s="110"/>
      <c r="Q47" s="110"/>
      <c r="R47" s="110"/>
    </row>
    <row r="48" spans="1:18" x14ac:dyDescent="0.25">
      <c r="A48" s="110"/>
      <c r="B48" s="110"/>
      <c r="C48" s="110"/>
      <c r="D48" s="110"/>
      <c r="E48" s="110"/>
      <c r="F48" s="110"/>
      <c r="G48" s="110"/>
      <c r="H48" s="131"/>
      <c r="I48" s="110"/>
      <c r="J48" s="110"/>
      <c r="K48" s="110"/>
      <c r="L48" s="110"/>
      <c r="M48" s="110"/>
      <c r="N48" s="110"/>
      <c r="O48" s="110"/>
      <c r="P48" s="110"/>
      <c r="Q48" s="110"/>
      <c r="R48" s="110"/>
    </row>
    <row r="49" spans="1:18" x14ac:dyDescent="0.25">
      <c r="A49" s="110"/>
      <c r="B49" s="110"/>
      <c r="C49" s="110"/>
      <c r="D49" s="110"/>
      <c r="E49" s="110"/>
      <c r="F49" s="110"/>
      <c r="G49" s="110"/>
      <c r="H49" s="131"/>
      <c r="I49" s="110"/>
      <c r="J49" s="110"/>
      <c r="K49" s="110"/>
      <c r="L49" s="110"/>
      <c r="M49" s="110"/>
      <c r="N49" s="110"/>
      <c r="O49" s="110"/>
      <c r="P49" s="110"/>
      <c r="Q49" s="110"/>
      <c r="R49" s="110"/>
    </row>
    <row r="50" spans="1:18" x14ac:dyDescent="0.25">
      <c r="A50" s="110"/>
      <c r="B50" s="110"/>
      <c r="C50" s="110"/>
      <c r="D50" s="110"/>
      <c r="E50" s="110"/>
      <c r="F50" s="110"/>
      <c r="G50" s="110"/>
      <c r="H50" s="131"/>
      <c r="I50" s="110"/>
      <c r="J50" s="110"/>
      <c r="K50" s="110"/>
      <c r="L50" s="110"/>
      <c r="M50" s="110"/>
      <c r="N50" s="110"/>
      <c r="O50" s="110"/>
      <c r="P50" s="110"/>
      <c r="Q50" s="110"/>
      <c r="R50" s="110"/>
    </row>
    <row r="51" spans="1:18" x14ac:dyDescent="0.25">
      <c r="A51" s="110"/>
      <c r="B51" s="110"/>
      <c r="C51" s="110"/>
      <c r="D51" s="110"/>
      <c r="E51" s="110"/>
      <c r="F51" s="110"/>
      <c r="G51" s="110"/>
      <c r="H51" s="131"/>
      <c r="I51" s="110"/>
      <c r="J51" s="110"/>
      <c r="K51" s="110"/>
      <c r="L51" s="110"/>
      <c r="M51" s="110"/>
      <c r="N51" s="110"/>
      <c r="O51" s="110"/>
      <c r="P51" s="110"/>
      <c r="Q51" s="110"/>
      <c r="R51" s="110"/>
    </row>
  </sheetData>
  <mergeCells count="16">
    <mergeCell ref="J19:K20"/>
    <mergeCell ref="J2:Q3"/>
    <mergeCell ref="J21:Q22"/>
    <mergeCell ref="L14:Q17"/>
    <mergeCell ref="P23:Q24"/>
    <mergeCell ref="P4:Q5"/>
    <mergeCell ref="L19:L20"/>
    <mergeCell ref="P19:P20"/>
    <mergeCell ref="Q19:Q20"/>
    <mergeCell ref="M20:O20"/>
    <mergeCell ref="E1:G1"/>
    <mergeCell ref="E24:G25"/>
    <mergeCell ref="E23:G23"/>
    <mergeCell ref="B24:B25"/>
    <mergeCell ref="C24:C25"/>
    <mergeCell ref="D24:D25"/>
  </mergeCells>
  <dataValidations count="1">
    <dataValidation operator="greaterThan" allowBlank="1" showInputMessage="1" showErrorMessage="1" sqref="K17"/>
  </dataValidations>
  <pageMargins left="0.511811024" right="0.511811024" top="0.78740157499999996" bottom="0.78740157499999996" header="0.31496062000000002" footer="0.31496062000000002"/>
  <pageSetup paperSize="9" scale="7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'Cálculo OEE'!$S$4:$S$20</xm:f>
          </x14:formula1>
          <xm:sqref>B3:B21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theme="4" tint="-0.499984740745262"/>
  </sheetPr>
  <dimension ref="A1:R51"/>
  <sheetViews>
    <sheetView workbookViewId="0"/>
  </sheetViews>
  <sheetFormatPr defaultColWidth="0" defaultRowHeight="15" x14ac:dyDescent="0.25"/>
  <cols>
    <col min="1" max="1" width="2.5703125" customWidth="1"/>
    <col min="2" max="2" width="19.28515625" bestFit="1" customWidth="1"/>
    <col min="3" max="3" width="36.7109375" bestFit="1" customWidth="1"/>
    <col min="4" max="4" width="25.28515625" customWidth="1"/>
    <col min="5" max="8" width="9.85546875" customWidth="1"/>
    <col min="9" max="9" width="3.140625" customWidth="1"/>
    <col min="10" max="10" width="20.140625" bestFit="1" customWidth="1"/>
    <col min="11" max="16" width="4.42578125" customWidth="1"/>
    <col min="17" max="17" width="5.42578125" bestFit="1" customWidth="1"/>
    <col min="18" max="18" width="4.7109375" customWidth="1"/>
    <col min="19" max="16384" width="38.5703125" hidden="1"/>
  </cols>
  <sheetData>
    <row r="1" spans="1:18" ht="19.5" thickBot="1" x14ac:dyDescent="0.3">
      <c r="E1" s="221" t="s">
        <v>26</v>
      </c>
      <c r="F1" s="222"/>
      <c r="G1" s="222"/>
      <c r="H1" s="2"/>
    </row>
    <row r="2" spans="1:18" ht="18.75" x14ac:dyDescent="0.25">
      <c r="A2" s="101"/>
      <c r="B2" s="107" t="s">
        <v>25</v>
      </c>
      <c r="C2" s="108" t="s">
        <v>14</v>
      </c>
      <c r="D2" s="109" t="s">
        <v>72</v>
      </c>
      <c r="E2" s="105" t="s">
        <v>90</v>
      </c>
      <c r="F2" s="105" t="s">
        <v>92</v>
      </c>
      <c r="G2" s="105" t="s">
        <v>91</v>
      </c>
      <c r="H2" s="113" t="s">
        <v>26</v>
      </c>
      <c r="I2" s="101"/>
      <c r="J2" s="235" t="s">
        <v>61</v>
      </c>
      <c r="K2" s="235"/>
      <c r="L2" s="235"/>
      <c r="M2" s="235"/>
      <c r="N2" s="235"/>
      <c r="O2" s="235"/>
      <c r="P2" s="235"/>
      <c r="Q2" s="235"/>
      <c r="R2" s="115"/>
    </row>
    <row r="3" spans="1:18" ht="15.75" x14ac:dyDescent="0.25">
      <c r="A3" s="101"/>
      <c r="B3" s="169" t="s">
        <v>18</v>
      </c>
      <c r="C3" s="170" t="s">
        <v>69</v>
      </c>
      <c r="D3" s="171">
        <v>42661</v>
      </c>
      <c r="E3" s="167">
        <v>2</v>
      </c>
      <c r="F3" s="167">
        <v>30</v>
      </c>
      <c r="G3" s="167">
        <v>30</v>
      </c>
      <c r="H3" s="114">
        <f>(E3+F3/60+G3/3600)</f>
        <v>2.5083333333333333</v>
      </c>
      <c r="I3" s="101"/>
      <c r="J3" s="235"/>
      <c r="K3" s="235"/>
      <c r="L3" s="235"/>
      <c r="M3" s="235"/>
      <c r="N3" s="235"/>
      <c r="O3" s="235"/>
      <c r="P3" s="235"/>
      <c r="Q3" s="235"/>
      <c r="R3" s="115"/>
    </row>
    <row r="4" spans="1:18" ht="15.75" x14ac:dyDescent="0.25">
      <c r="A4" s="101"/>
      <c r="B4" s="169" t="s">
        <v>18</v>
      </c>
      <c r="C4" s="170" t="s">
        <v>70</v>
      </c>
      <c r="D4" s="171">
        <v>42661</v>
      </c>
      <c r="E4" s="167"/>
      <c r="F4" s="167">
        <v>10</v>
      </c>
      <c r="G4" s="167">
        <v>1.3888888888888889E-3</v>
      </c>
      <c r="H4" s="114">
        <f t="shared" ref="H4:H21" si="0">(E4+F4/60+G4/3600)</f>
        <v>0.1666670524691358</v>
      </c>
      <c r="I4" s="101"/>
      <c r="J4" s="111"/>
      <c r="K4" s="17"/>
      <c r="L4" s="17"/>
      <c r="M4" s="17"/>
      <c r="N4" s="17"/>
      <c r="O4" s="17"/>
      <c r="P4" s="240">
        <f>Q19</f>
        <v>0.80743832272713145</v>
      </c>
      <c r="Q4" s="241"/>
      <c r="R4" s="115"/>
    </row>
    <row r="5" spans="1:18" ht="15.75" x14ac:dyDescent="0.25">
      <c r="A5" s="101"/>
      <c r="B5" s="169" t="s">
        <v>19</v>
      </c>
      <c r="C5" s="170" t="s">
        <v>71</v>
      </c>
      <c r="D5" s="171">
        <v>42661</v>
      </c>
      <c r="E5" s="167"/>
      <c r="F5" s="167">
        <v>30</v>
      </c>
      <c r="G5" s="167">
        <v>2</v>
      </c>
      <c r="H5" s="114">
        <f t="shared" si="0"/>
        <v>0.50055555555555553</v>
      </c>
      <c r="I5" s="101"/>
      <c r="J5" s="111"/>
      <c r="K5" s="17"/>
      <c r="L5" s="17"/>
      <c r="M5" s="17"/>
      <c r="N5" s="17"/>
      <c r="O5" s="17"/>
      <c r="P5" s="242"/>
      <c r="Q5" s="241"/>
      <c r="R5" s="115"/>
    </row>
    <row r="6" spans="1:18" ht="15.75" x14ac:dyDescent="0.25">
      <c r="A6" s="101"/>
      <c r="B6" s="169"/>
      <c r="C6" s="170"/>
      <c r="D6" s="171"/>
      <c r="E6" s="167"/>
      <c r="F6" s="167"/>
      <c r="G6" s="167"/>
      <c r="H6" s="114">
        <f t="shared" si="0"/>
        <v>0</v>
      </c>
      <c r="I6" s="101"/>
      <c r="J6" s="111"/>
      <c r="K6" s="17"/>
      <c r="L6" s="17"/>
      <c r="M6" s="17"/>
      <c r="N6" s="17"/>
      <c r="O6" s="17"/>
      <c r="P6" s="17"/>
      <c r="Q6" s="112"/>
      <c r="R6" s="115"/>
    </row>
    <row r="7" spans="1:18" ht="15.75" x14ac:dyDescent="0.25">
      <c r="A7" s="101"/>
      <c r="B7" s="169"/>
      <c r="C7" s="170"/>
      <c r="D7" s="171"/>
      <c r="E7" s="167"/>
      <c r="F7" s="167"/>
      <c r="G7" s="167"/>
      <c r="H7" s="114">
        <f t="shared" si="0"/>
        <v>0</v>
      </c>
      <c r="I7" s="101"/>
      <c r="J7" s="111"/>
      <c r="K7" s="17"/>
      <c r="L7" s="17"/>
      <c r="M7" s="17"/>
      <c r="N7" s="17"/>
      <c r="O7" s="17"/>
      <c r="P7" s="17"/>
      <c r="Q7" s="112"/>
      <c r="R7" s="115"/>
    </row>
    <row r="8" spans="1:18" ht="15.75" x14ac:dyDescent="0.25">
      <c r="A8" s="101"/>
      <c r="B8" s="169"/>
      <c r="C8" s="170"/>
      <c r="D8" s="171"/>
      <c r="E8" s="167"/>
      <c r="F8" s="167"/>
      <c r="G8" s="167"/>
      <c r="H8" s="114">
        <f t="shared" si="0"/>
        <v>0</v>
      </c>
      <c r="I8" s="101"/>
      <c r="J8" s="111"/>
      <c r="K8" s="17"/>
      <c r="L8" s="17"/>
      <c r="M8" s="17"/>
      <c r="N8" s="17"/>
      <c r="O8" s="17"/>
      <c r="P8" s="17"/>
      <c r="Q8" s="112"/>
      <c r="R8" s="115"/>
    </row>
    <row r="9" spans="1:18" ht="15.75" x14ac:dyDescent="0.25">
      <c r="A9" s="101"/>
      <c r="B9" s="169"/>
      <c r="C9" s="170"/>
      <c r="D9" s="171"/>
      <c r="E9" s="167"/>
      <c r="F9" s="167"/>
      <c r="G9" s="167"/>
      <c r="H9" s="114">
        <f t="shared" si="0"/>
        <v>0</v>
      </c>
      <c r="I9" s="101"/>
      <c r="J9" s="111"/>
      <c r="K9" s="17"/>
      <c r="L9" s="17"/>
      <c r="M9" s="17"/>
      <c r="N9" s="17"/>
      <c r="O9" s="17"/>
      <c r="P9" s="17"/>
      <c r="Q9" s="112"/>
      <c r="R9" s="115"/>
    </row>
    <row r="10" spans="1:18" ht="15.75" x14ac:dyDescent="0.25">
      <c r="A10" s="101"/>
      <c r="B10" s="169"/>
      <c r="C10" s="170"/>
      <c r="D10" s="171"/>
      <c r="E10" s="167"/>
      <c r="F10" s="167"/>
      <c r="G10" s="167"/>
      <c r="H10" s="114">
        <f t="shared" si="0"/>
        <v>0</v>
      </c>
      <c r="I10" s="101"/>
      <c r="J10" s="111"/>
      <c r="K10" s="17"/>
      <c r="L10" s="17"/>
      <c r="M10" s="17"/>
      <c r="N10" s="17"/>
      <c r="O10" s="17"/>
      <c r="P10" s="17"/>
      <c r="Q10" s="112"/>
      <c r="R10" s="115"/>
    </row>
    <row r="11" spans="1:18" ht="15.75" x14ac:dyDescent="0.25">
      <c r="A11" s="101"/>
      <c r="B11" s="169"/>
      <c r="C11" s="170"/>
      <c r="D11" s="171"/>
      <c r="E11" s="167"/>
      <c r="F11" s="167"/>
      <c r="G11" s="167"/>
      <c r="H11" s="114">
        <f t="shared" si="0"/>
        <v>0</v>
      </c>
      <c r="I11" s="101"/>
      <c r="J11" s="111"/>
      <c r="K11" s="17"/>
      <c r="L11" s="17"/>
      <c r="M11" s="17"/>
      <c r="N11" s="17"/>
      <c r="O11" s="17"/>
      <c r="P11" s="17"/>
      <c r="Q11" s="112"/>
      <c r="R11" s="115"/>
    </row>
    <row r="12" spans="1:18" ht="15.75" x14ac:dyDescent="0.25">
      <c r="A12" s="101"/>
      <c r="B12" s="169"/>
      <c r="C12" s="170"/>
      <c r="D12" s="171"/>
      <c r="E12" s="167"/>
      <c r="F12" s="167"/>
      <c r="G12" s="167"/>
      <c r="H12" s="114">
        <f t="shared" si="0"/>
        <v>0</v>
      </c>
      <c r="I12" s="101"/>
      <c r="J12" s="111"/>
      <c r="K12" s="17"/>
      <c r="L12" s="17"/>
      <c r="M12" s="17"/>
      <c r="N12" s="17"/>
      <c r="O12" s="17"/>
      <c r="P12" s="17"/>
      <c r="Q12" s="112"/>
      <c r="R12" s="115"/>
    </row>
    <row r="13" spans="1:18" ht="15.75" x14ac:dyDescent="0.25">
      <c r="A13" s="101"/>
      <c r="B13" s="169"/>
      <c r="C13" s="170"/>
      <c r="D13" s="171"/>
      <c r="E13" s="167"/>
      <c r="F13" s="167"/>
      <c r="G13" s="167"/>
      <c r="H13" s="114">
        <f t="shared" si="0"/>
        <v>0</v>
      </c>
      <c r="I13" s="101"/>
      <c r="J13" s="111"/>
      <c r="K13" s="17"/>
      <c r="L13" s="17"/>
      <c r="M13" s="17"/>
      <c r="N13" s="17"/>
      <c r="O13" s="17"/>
      <c r="P13" s="17"/>
      <c r="Q13" s="112"/>
      <c r="R13" s="115"/>
    </row>
    <row r="14" spans="1:18" ht="15.75" x14ac:dyDescent="0.25">
      <c r="A14" s="101"/>
      <c r="B14" s="169"/>
      <c r="C14" s="170"/>
      <c r="D14" s="171"/>
      <c r="E14" s="167"/>
      <c r="F14" s="167"/>
      <c r="G14" s="167"/>
      <c r="H14" s="114">
        <f t="shared" si="0"/>
        <v>0</v>
      </c>
      <c r="I14" s="101"/>
      <c r="J14" s="29" t="s">
        <v>50</v>
      </c>
      <c r="K14" s="120">
        <v>0.65</v>
      </c>
      <c r="L14" s="236" t="s">
        <v>87</v>
      </c>
      <c r="M14" s="237"/>
      <c r="N14" s="237"/>
      <c r="O14" s="237"/>
      <c r="P14" s="237"/>
      <c r="Q14" s="238"/>
      <c r="R14" s="115"/>
    </row>
    <row r="15" spans="1:18" ht="15.75" x14ac:dyDescent="0.25">
      <c r="A15" s="101"/>
      <c r="B15" s="169"/>
      <c r="C15" s="170"/>
      <c r="D15" s="171"/>
      <c r="E15" s="167"/>
      <c r="F15" s="167"/>
      <c r="G15" s="167"/>
      <c r="H15" s="114">
        <f t="shared" si="0"/>
        <v>0</v>
      </c>
      <c r="I15" s="101"/>
      <c r="J15" s="30" t="s">
        <v>40</v>
      </c>
      <c r="K15" s="121">
        <v>0.75</v>
      </c>
      <c r="L15" s="236"/>
      <c r="M15" s="237"/>
      <c r="N15" s="237"/>
      <c r="O15" s="237"/>
      <c r="P15" s="237"/>
      <c r="Q15" s="238"/>
      <c r="R15" s="115"/>
    </row>
    <row r="16" spans="1:18" ht="15.75" x14ac:dyDescent="0.25">
      <c r="A16" s="101"/>
      <c r="B16" s="169"/>
      <c r="C16" s="170"/>
      <c r="D16" s="171"/>
      <c r="E16" s="167"/>
      <c r="F16" s="167"/>
      <c r="G16" s="167"/>
      <c r="H16" s="114">
        <f t="shared" si="0"/>
        <v>0</v>
      </c>
      <c r="I16" s="101"/>
      <c r="J16" s="30" t="s">
        <v>49</v>
      </c>
      <c r="K16" s="121">
        <v>0.85</v>
      </c>
      <c r="L16" s="236"/>
      <c r="M16" s="237"/>
      <c r="N16" s="237"/>
      <c r="O16" s="237"/>
      <c r="P16" s="237"/>
      <c r="Q16" s="238"/>
      <c r="R16" s="115"/>
    </row>
    <row r="17" spans="1:18" ht="15.75" x14ac:dyDescent="0.25">
      <c r="A17" s="101"/>
      <c r="B17" s="169"/>
      <c r="C17" s="170"/>
      <c r="D17" s="171"/>
      <c r="E17" s="167"/>
      <c r="F17" s="167"/>
      <c r="G17" s="167"/>
      <c r="H17" s="114">
        <f t="shared" si="0"/>
        <v>0</v>
      </c>
      <c r="I17" s="101"/>
      <c r="J17" s="33" t="s">
        <v>48</v>
      </c>
      <c r="K17" s="122">
        <v>0.95</v>
      </c>
      <c r="L17" s="236"/>
      <c r="M17" s="237"/>
      <c r="N17" s="237"/>
      <c r="O17" s="237"/>
      <c r="P17" s="237"/>
      <c r="Q17" s="238"/>
      <c r="R17" s="115"/>
    </row>
    <row r="18" spans="1:18" ht="16.5" thickBot="1" x14ac:dyDescent="0.3">
      <c r="A18" s="101"/>
      <c r="B18" s="169"/>
      <c r="C18" s="170"/>
      <c r="D18" s="171"/>
      <c r="E18" s="167"/>
      <c r="F18" s="167"/>
      <c r="G18" s="167"/>
      <c r="H18" s="114">
        <f t="shared" si="0"/>
        <v>0</v>
      </c>
      <c r="I18" s="101"/>
      <c r="J18" s="111"/>
      <c r="K18" s="17"/>
      <c r="L18" s="17"/>
      <c r="M18" s="17"/>
      <c r="N18" s="17"/>
      <c r="O18" s="17"/>
      <c r="P18" s="17"/>
      <c r="Q18" s="112"/>
      <c r="R18" s="115"/>
    </row>
    <row r="19" spans="1:18" ht="15.75" customHeight="1" x14ac:dyDescent="0.25">
      <c r="A19" s="101"/>
      <c r="B19" s="169"/>
      <c r="C19" s="170"/>
      <c r="D19" s="171"/>
      <c r="E19" s="167"/>
      <c r="F19" s="167"/>
      <c r="G19" s="167"/>
      <c r="H19" s="114">
        <f t="shared" si="0"/>
        <v>0</v>
      </c>
      <c r="I19" s="101"/>
      <c r="J19" s="249" t="str">
        <f>OEE!V3</f>
        <v xml:space="preserve">Índice de 
Eficiência </v>
      </c>
      <c r="K19" s="250">
        <f>OEE!J3</f>
        <v>0</v>
      </c>
      <c r="L19" s="243" t="str">
        <f>OEE!K3</f>
        <v>=</v>
      </c>
      <c r="M19" s="123">
        <f>OEE!Y3</f>
        <v>16.491110725308641</v>
      </c>
      <c r="N19" s="124" t="str">
        <f>OEE!M3</f>
        <v>-</v>
      </c>
      <c r="O19" s="116">
        <f>OEE!AA3</f>
        <v>3.1755559413580245</v>
      </c>
      <c r="P19" s="243" t="str">
        <f>OEE!O3</f>
        <v>=</v>
      </c>
      <c r="Q19" s="245">
        <f>OEE!AC3</f>
        <v>0.80743832272713145</v>
      </c>
      <c r="R19" s="115"/>
    </row>
    <row r="20" spans="1:18" ht="16.5" thickBot="1" x14ac:dyDescent="0.3">
      <c r="A20" s="101"/>
      <c r="B20" s="169"/>
      <c r="C20" s="170"/>
      <c r="D20" s="171"/>
      <c r="E20" s="167"/>
      <c r="F20" s="167"/>
      <c r="G20" s="167"/>
      <c r="H20" s="114">
        <f t="shared" si="0"/>
        <v>0</v>
      </c>
      <c r="I20" s="101"/>
      <c r="J20" s="251">
        <f>OEE!I4</f>
        <v>0</v>
      </c>
      <c r="K20" s="252">
        <f>OEE!J4</f>
        <v>0</v>
      </c>
      <c r="L20" s="244">
        <f>OEE!K4</f>
        <v>0</v>
      </c>
      <c r="M20" s="247">
        <f>OEE!Y4</f>
        <v>16.491110725308641</v>
      </c>
      <c r="N20" s="248">
        <f>OEE!M4</f>
        <v>0</v>
      </c>
      <c r="O20" s="248">
        <f>OEE!N4</f>
        <v>0</v>
      </c>
      <c r="P20" s="244">
        <f>OEE!O4</f>
        <v>0</v>
      </c>
      <c r="Q20" s="246">
        <f>OEE!P4</f>
        <v>0</v>
      </c>
      <c r="R20" s="115"/>
    </row>
    <row r="21" spans="1:18" ht="16.5" thickBot="1" x14ac:dyDescent="0.3">
      <c r="A21" s="101"/>
      <c r="B21" s="172"/>
      <c r="C21" s="173"/>
      <c r="D21" s="174"/>
      <c r="E21" s="167"/>
      <c r="F21" s="167"/>
      <c r="G21" s="167"/>
      <c r="H21" s="114">
        <f t="shared" si="0"/>
        <v>0</v>
      </c>
      <c r="I21" s="101"/>
      <c r="J21" s="235" t="s">
        <v>55</v>
      </c>
      <c r="K21" s="235"/>
      <c r="L21" s="235"/>
      <c r="M21" s="235"/>
      <c r="N21" s="235"/>
      <c r="O21" s="235"/>
      <c r="P21" s="235"/>
      <c r="Q21" s="235"/>
      <c r="R21" s="115"/>
    </row>
    <row r="22" spans="1:18" x14ac:dyDescent="0.25">
      <c r="A22" s="101"/>
      <c r="B22" s="101"/>
      <c r="C22" s="101"/>
      <c r="D22" s="101"/>
      <c r="E22" s="101"/>
      <c r="F22" s="101"/>
      <c r="G22" s="101"/>
      <c r="H22" s="106"/>
      <c r="I22" s="115"/>
      <c r="J22" s="235"/>
      <c r="K22" s="235"/>
      <c r="L22" s="235"/>
      <c r="M22" s="235"/>
      <c r="N22" s="235"/>
      <c r="O22" s="235"/>
      <c r="P22" s="235"/>
      <c r="Q22" s="235"/>
      <c r="R22" s="115"/>
    </row>
    <row r="23" spans="1:18" x14ac:dyDescent="0.25">
      <c r="A23" s="101"/>
      <c r="B23" s="117" t="s">
        <v>57</v>
      </c>
      <c r="C23" s="117" t="s">
        <v>56</v>
      </c>
      <c r="D23" s="117" t="s">
        <v>58</v>
      </c>
      <c r="E23" s="224" t="s">
        <v>65</v>
      </c>
      <c r="F23" s="225"/>
      <c r="G23" s="226"/>
      <c r="H23" s="131"/>
      <c r="I23" s="101"/>
      <c r="J23" s="110"/>
      <c r="K23" s="110"/>
      <c r="L23" s="110"/>
      <c r="M23" s="110"/>
      <c r="N23" s="110"/>
      <c r="O23" s="110"/>
      <c r="P23" s="239">
        <f>OEE!$BC$3</f>
        <v>0.56577773919753083</v>
      </c>
      <c r="Q23" s="239"/>
      <c r="R23" s="101"/>
    </row>
    <row r="24" spans="1:18" x14ac:dyDescent="0.25">
      <c r="A24" s="101"/>
      <c r="B24" s="227">
        <f>'Cálculo OEE'!P7</f>
        <v>4</v>
      </c>
      <c r="C24" s="229">
        <f>'Cálculo OEE'!P8</f>
        <v>5</v>
      </c>
      <c r="D24" s="227">
        <f>'Cálculo OEE'!P9</f>
        <v>20</v>
      </c>
      <c r="E24" s="223">
        <f>'Cálculo OEE'!P10</f>
        <v>200</v>
      </c>
      <c r="F24" s="223"/>
      <c r="G24" s="223"/>
      <c r="H24" s="131"/>
      <c r="I24" s="101"/>
      <c r="J24" s="110"/>
      <c r="K24" s="110"/>
      <c r="L24" s="110"/>
      <c r="M24" s="110"/>
      <c r="N24" s="110"/>
      <c r="O24" s="110"/>
      <c r="P24" s="239"/>
      <c r="Q24" s="239"/>
      <c r="R24" s="101"/>
    </row>
    <row r="25" spans="1:18" x14ac:dyDescent="0.25">
      <c r="A25" s="101"/>
      <c r="B25" s="228"/>
      <c r="C25" s="230"/>
      <c r="D25" s="228"/>
      <c r="E25" s="223"/>
      <c r="F25" s="223"/>
      <c r="G25" s="223"/>
      <c r="H25" s="131"/>
      <c r="I25" s="101"/>
      <c r="J25" s="110"/>
      <c r="K25" s="110"/>
      <c r="L25" s="110"/>
      <c r="M25" s="110"/>
      <c r="N25" s="110"/>
      <c r="O25" s="110"/>
      <c r="P25" s="110"/>
      <c r="Q25" s="110"/>
      <c r="R25" s="101"/>
    </row>
    <row r="26" spans="1:18" x14ac:dyDescent="0.25">
      <c r="A26" s="101"/>
      <c r="B26" s="110"/>
      <c r="C26" s="110"/>
      <c r="D26" s="110"/>
      <c r="E26" s="110"/>
      <c r="F26" s="110"/>
      <c r="G26" s="110"/>
      <c r="H26" s="131"/>
      <c r="I26" s="101"/>
      <c r="J26" s="110"/>
      <c r="K26" s="110"/>
      <c r="L26" s="110"/>
      <c r="M26" s="110"/>
      <c r="N26" s="110"/>
      <c r="O26" s="110"/>
      <c r="P26" s="110"/>
      <c r="Q26" s="110"/>
      <c r="R26" s="101"/>
    </row>
    <row r="27" spans="1:18" x14ac:dyDescent="0.25">
      <c r="A27" s="101"/>
      <c r="B27" s="126" t="str">
        <f>'Cálculo OEE'!C12</f>
        <v>Produção Teórica</v>
      </c>
      <c r="C27" s="127"/>
      <c r="D27" s="127"/>
      <c r="E27" s="127"/>
      <c r="F27" s="127"/>
      <c r="G27" s="128">
        <f>'Cálculo OEE'!F12</f>
        <v>16.491110725308641</v>
      </c>
      <c r="H27" s="110"/>
      <c r="I27" s="101"/>
      <c r="J27" s="110"/>
      <c r="K27" s="110"/>
      <c r="L27" s="110"/>
      <c r="M27" s="110"/>
      <c r="N27" s="110"/>
      <c r="O27" s="110"/>
      <c r="P27" s="110"/>
      <c r="Q27" s="110"/>
      <c r="R27" s="101"/>
    </row>
    <row r="28" spans="1:18" x14ac:dyDescent="0.25">
      <c r="A28" s="101"/>
      <c r="B28" s="126" t="str">
        <f>'Cálculo OEE'!C13</f>
        <v>Produção Real</v>
      </c>
      <c r="C28" s="127"/>
      <c r="D28" s="128">
        <f>M19-O19</f>
        <v>13.315554783950617</v>
      </c>
      <c r="E28" s="130"/>
      <c r="F28" s="130"/>
      <c r="G28" s="130"/>
      <c r="H28" s="110"/>
      <c r="I28" s="101"/>
      <c r="J28" s="110"/>
      <c r="K28" s="110"/>
      <c r="L28" s="110"/>
      <c r="M28" s="110"/>
      <c r="N28" s="110"/>
      <c r="O28" s="110"/>
      <c r="P28" s="110"/>
      <c r="Q28" s="110"/>
      <c r="R28" s="101"/>
    </row>
    <row r="29" spans="1:18" x14ac:dyDescent="0.25">
      <c r="A29" s="101"/>
      <c r="B29" s="110"/>
      <c r="C29" s="110"/>
      <c r="D29" s="110"/>
      <c r="E29" s="110"/>
      <c r="F29" s="110"/>
      <c r="G29" s="110"/>
      <c r="H29" s="131"/>
      <c r="I29" s="101"/>
      <c r="J29" s="110"/>
      <c r="K29" s="110"/>
      <c r="L29" s="110"/>
      <c r="M29" s="110"/>
      <c r="N29" s="110"/>
      <c r="O29" s="110"/>
      <c r="P29" s="110"/>
      <c r="Q29" s="110"/>
      <c r="R29" s="101"/>
    </row>
    <row r="30" spans="1:18" x14ac:dyDescent="0.25">
      <c r="A30" s="101"/>
      <c r="B30" s="110"/>
      <c r="C30" s="110"/>
      <c r="D30" s="110"/>
      <c r="E30" s="110"/>
      <c r="F30" s="110"/>
      <c r="G30" s="110"/>
      <c r="H30" s="131"/>
      <c r="I30" s="101"/>
      <c r="J30" s="110"/>
      <c r="K30" s="110"/>
      <c r="L30" s="110"/>
      <c r="M30" s="110"/>
      <c r="N30" s="110"/>
      <c r="O30" s="110"/>
      <c r="P30" s="110"/>
      <c r="Q30" s="110"/>
      <c r="R30" s="101"/>
    </row>
    <row r="31" spans="1:18" x14ac:dyDescent="0.25">
      <c r="A31" s="101"/>
      <c r="B31" s="110"/>
      <c r="C31" s="110"/>
      <c r="D31" s="110"/>
      <c r="E31" s="110"/>
      <c r="F31" s="110"/>
      <c r="G31" s="110"/>
      <c r="H31" s="131"/>
      <c r="I31" s="101"/>
      <c r="J31" s="110"/>
      <c r="K31" s="110"/>
      <c r="L31" s="110"/>
      <c r="M31" s="110"/>
      <c r="N31" s="110"/>
      <c r="O31" s="110"/>
      <c r="P31" s="110"/>
      <c r="Q31" s="110"/>
      <c r="R31" s="101"/>
    </row>
    <row r="32" spans="1:18" x14ac:dyDescent="0.25">
      <c r="A32" s="101"/>
      <c r="B32" s="110"/>
      <c r="C32" s="110"/>
      <c r="D32" s="110"/>
      <c r="E32" s="110"/>
      <c r="F32" s="110"/>
      <c r="G32" s="110"/>
      <c r="H32" s="131"/>
      <c r="I32" s="101"/>
      <c r="J32" s="110"/>
      <c r="K32" s="110"/>
      <c r="L32" s="110"/>
      <c r="M32" s="110"/>
      <c r="N32" s="110"/>
      <c r="O32" s="110"/>
      <c r="P32" s="110"/>
      <c r="Q32" s="110"/>
      <c r="R32" s="101"/>
    </row>
    <row r="33" spans="1:18" x14ac:dyDescent="0.25">
      <c r="A33" s="101"/>
      <c r="B33" s="101"/>
      <c r="C33" s="101"/>
      <c r="D33" s="101"/>
      <c r="E33" s="101"/>
      <c r="F33" s="101"/>
      <c r="G33" s="101"/>
      <c r="H33" s="106"/>
      <c r="I33" s="101"/>
      <c r="J33" s="101"/>
      <c r="K33" s="101"/>
      <c r="L33" s="101"/>
      <c r="M33" s="101"/>
      <c r="N33" s="101"/>
      <c r="O33" s="101"/>
      <c r="P33" s="101"/>
      <c r="Q33" s="101"/>
      <c r="R33" s="101"/>
    </row>
    <row r="34" spans="1:18" x14ac:dyDescent="0.25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</row>
    <row r="35" spans="1:18" x14ac:dyDescent="0.25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</row>
    <row r="36" spans="1:18" x14ac:dyDescent="0.25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</row>
    <row r="37" spans="1:18" x14ac:dyDescent="0.25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</row>
    <row r="38" spans="1:18" x14ac:dyDescent="0.25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</row>
    <row r="39" spans="1:18" x14ac:dyDescent="0.25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</row>
    <row r="40" spans="1:18" x14ac:dyDescent="0.25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</row>
    <row r="41" spans="1:18" x14ac:dyDescent="0.25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</row>
    <row r="42" spans="1:18" x14ac:dyDescent="0.25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</row>
    <row r="43" spans="1:18" x14ac:dyDescent="0.25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</row>
    <row r="44" spans="1:18" x14ac:dyDescent="0.25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</row>
    <row r="45" spans="1:18" x14ac:dyDescent="0.25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</row>
    <row r="46" spans="1:18" x14ac:dyDescent="0.25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</row>
    <row r="47" spans="1:18" x14ac:dyDescent="0.25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</row>
    <row r="48" spans="1:18" x14ac:dyDescent="0.25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</row>
    <row r="49" spans="1:18" x14ac:dyDescent="0.25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</row>
    <row r="50" spans="1:18" x14ac:dyDescent="0.25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</row>
    <row r="51" spans="1:18" x14ac:dyDescent="0.25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</row>
  </sheetData>
  <mergeCells count="16">
    <mergeCell ref="J21:Q22"/>
    <mergeCell ref="P23:Q24"/>
    <mergeCell ref="J2:Q3"/>
    <mergeCell ref="P4:Q5"/>
    <mergeCell ref="L14:Q17"/>
    <mergeCell ref="J19:K20"/>
    <mergeCell ref="L19:L20"/>
    <mergeCell ref="P19:P20"/>
    <mergeCell ref="Q19:Q20"/>
    <mergeCell ref="M20:O20"/>
    <mergeCell ref="E1:G1"/>
    <mergeCell ref="E24:G25"/>
    <mergeCell ref="E23:G23"/>
    <mergeCell ref="B24:B25"/>
    <mergeCell ref="C24:C25"/>
    <mergeCell ref="D24:D25"/>
  </mergeCells>
  <dataValidations count="1">
    <dataValidation operator="greaterThan" allowBlank="1" showInputMessage="1" showErrorMessage="1" sqref="K17"/>
  </dataValidations>
  <pageMargins left="0.511811024" right="0.511811024" top="0.78740157499999996" bottom="0.78740157499999996" header="0.31496062000000002" footer="0.31496062000000002"/>
  <pageSetup paperSize="9" scale="8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'Cálculo OEE'!$U$4:$U$20</xm:f>
          </x14:formula1>
          <xm:sqref>B3:B21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theme="8" tint="-0.249977111117893"/>
  </sheetPr>
  <dimension ref="A1:Q50"/>
  <sheetViews>
    <sheetView workbookViewId="0"/>
  </sheetViews>
  <sheetFormatPr defaultColWidth="0" defaultRowHeight="15" zeroHeight="1" x14ac:dyDescent="0.25"/>
  <cols>
    <col min="1" max="1" width="4" customWidth="1"/>
    <col min="2" max="2" width="15" bestFit="1" customWidth="1"/>
    <col min="3" max="3" width="14" bestFit="1" customWidth="1"/>
    <col min="4" max="4" width="14" customWidth="1"/>
    <col min="5" max="5" width="21.85546875" bestFit="1" customWidth="1"/>
    <col min="6" max="6" width="23.28515625" bestFit="1" customWidth="1"/>
    <col min="7" max="7" width="16.140625" customWidth="1"/>
    <col min="8" max="8" width="3.140625" customWidth="1"/>
    <col min="9" max="9" width="20.140625" bestFit="1" customWidth="1"/>
    <col min="10" max="15" width="4.42578125" customWidth="1"/>
    <col min="16" max="16" width="4.85546875" customWidth="1"/>
    <col min="17" max="17" width="4.7109375" customWidth="1"/>
    <col min="18" max="16384" width="38.5703125" hidden="1"/>
  </cols>
  <sheetData>
    <row r="1" spans="1:17" ht="75" x14ac:dyDescent="0.25">
      <c r="A1" s="101"/>
      <c r="B1" s="107" t="s">
        <v>25</v>
      </c>
      <c r="C1" s="109" t="s">
        <v>63</v>
      </c>
      <c r="D1" s="105" t="s">
        <v>72</v>
      </c>
      <c r="E1" s="134" t="s">
        <v>9</v>
      </c>
      <c r="F1" s="135" t="s">
        <v>83</v>
      </c>
      <c r="G1" s="136" t="s">
        <v>84</v>
      </c>
      <c r="H1" s="101"/>
      <c r="I1" s="235" t="s">
        <v>62</v>
      </c>
      <c r="J1" s="235"/>
      <c r="K1" s="235"/>
      <c r="L1" s="235"/>
      <c r="M1" s="235"/>
      <c r="N1" s="235"/>
      <c r="O1" s="235"/>
      <c r="P1" s="235"/>
      <c r="Q1" s="115"/>
    </row>
    <row r="2" spans="1:17" ht="15.75" x14ac:dyDescent="0.25">
      <c r="A2" s="101"/>
      <c r="B2" s="175" t="s">
        <v>20</v>
      </c>
      <c r="C2" s="176">
        <v>30</v>
      </c>
      <c r="D2" s="171">
        <v>42661</v>
      </c>
      <c r="E2" s="97">
        <f>OEE!$C$16</f>
        <v>13.315554783950617</v>
      </c>
      <c r="F2" s="98">
        <f>C2/(OEE!$C$8)</f>
        <v>0.15</v>
      </c>
      <c r="G2" s="138">
        <f>ROUND(E2*F2,2)</f>
        <v>2</v>
      </c>
      <c r="H2" s="101"/>
      <c r="I2" s="235"/>
      <c r="J2" s="235"/>
      <c r="K2" s="235"/>
      <c r="L2" s="235"/>
      <c r="M2" s="235"/>
      <c r="N2" s="235"/>
      <c r="O2" s="235"/>
      <c r="P2" s="235"/>
      <c r="Q2" s="115"/>
    </row>
    <row r="3" spans="1:17" ht="15.75" x14ac:dyDescent="0.25">
      <c r="A3" s="101"/>
      <c r="B3" s="175" t="s">
        <v>21</v>
      </c>
      <c r="C3" s="176">
        <v>0</v>
      </c>
      <c r="D3" s="171">
        <v>42661</v>
      </c>
      <c r="E3" s="97">
        <f>OEE!$C$16</f>
        <v>13.315554783950617</v>
      </c>
      <c r="F3" s="98">
        <f>C3/(OEE!$C$8)</f>
        <v>0</v>
      </c>
      <c r="G3" s="138">
        <f t="shared" ref="G3:G20" si="0">ROUND(E3*F3,2)</f>
        <v>0</v>
      </c>
      <c r="H3" s="101"/>
      <c r="I3" s="111"/>
      <c r="J3" s="17"/>
      <c r="K3" s="17"/>
      <c r="L3" s="17"/>
      <c r="M3" s="17"/>
      <c r="N3" s="17"/>
      <c r="O3" s="240">
        <f>OEE!$AP$3</f>
        <v>0.84979972427355244</v>
      </c>
      <c r="P3" s="241"/>
      <c r="Q3" s="115"/>
    </row>
    <row r="4" spans="1:17" ht="15.75" x14ac:dyDescent="0.25">
      <c r="A4" s="101"/>
      <c r="B4" s="175"/>
      <c r="C4" s="176"/>
      <c r="D4" s="176"/>
      <c r="E4" s="97">
        <f>OEE!$C$16</f>
        <v>13.315554783950617</v>
      </c>
      <c r="F4" s="98">
        <f>C4/(OEE!$C$8)</f>
        <v>0</v>
      </c>
      <c r="G4" s="138">
        <f t="shared" si="0"/>
        <v>0</v>
      </c>
      <c r="H4" s="101"/>
      <c r="I4" s="111"/>
      <c r="J4" s="17"/>
      <c r="K4" s="17"/>
      <c r="L4" s="17"/>
      <c r="M4" s="17"/>
      <c r="N4" s="17"/>
      <c r="O4" s="242"/>
      <c r="P4" s="241"/>
      <c r="Q4" s="115"/>
    </row>
    <row r="5" spans="1:17" ht="15.75" x14ac:dyDescent="0.25">
      <c r="A5" s="101"/>
      <c r="B5" s="175"/>
      <c r="C5" s="176"/>
      <c r="D5" s="176"/>
      <c r="E5" s="97">
        <f>OEE!$C$16</f>
        <v>13.315554783950617</v>
      </c>
      <c r="F5" s="98">
        <f>C5/(OEE!$C$8)</f>
        <v>0</v>
      </c>
      <c r="G5" s="138">
        <f t="shared" si="0"/>
        <v>0</v>
      </c>
      <c r="H5" s="101"/>
      <c r="I5" s="111"/>
      <c r="J5" s="17"/>
      <c r="K5" s="17"/>
      <c r="L5" s="17"/>
      <c r="M5" s="17"/>
      <c r="N5" s="17"/>
      <c r="O5" s="17"/>
      <c r="P5" s="112"/>
      <c r="Q5" s="115"/>
    </row>
    <row r="6" spans="1:17" ht="15.75" x14ac:dyDescent="0.25">
      <c r="A6" s="101"/>
      <c r="B6" s="175"/>
      <c r="C6" s="176"/>
      <c r="D6" s="176"/>
      <c r="E6" s="97">
        <f>OEE!$C$16</f>
        <v>13.315554783950617</v>
      </c>
      <c r="F6" s="98">
        <f>C6/(OEE!$C$8)</f>
        <v>0</v>
      </c>
      <c r="G6" s="138">
        <f t="shared" si="0"/>
        <v>0</v>
      </c>
      <c r="H6" s="101"/>
      <c r="I6" s="111"/>
      <c r="J6" s="17"/>
      <c r="K6" s="17"/>
      <c r="L6" s="17"/>
      <c r="M6" s="17"/>
      <c r="N6" s="17"/>
      <c r="O6" s="17"/>
      <c r="P6" s="112"/>
      <c r="Q6" s="115"/>
    </row>
    <row r="7" spans="1:17" ht="15.75" x14ac:dyDescent="0.25">
      <c r="A7" s="101"/>
      <c r="B7" s="175"/>
      <c r="C7" s="176"/>
      <c r="D7" s="176"/>
      <c r="E7" s="97">
        <f>OEE!$C$16</f>
        <v>13.315554783950617</v>
      </c>
      <c r="F7" s="98">
        <f>C7/(OEE!$C$8)</f>
        <v>0</v>
      </c>
      <c r="G7" s="138">
        <f t="shared" si="0"/>
        <v>0</v>
      </c>
      <c r="H7" s="101"/>
      <c r="I7" s="111"/>
      <c r="J7" s="17"/>
      <c r="K7" s="17"/>
      <c r="L7" s="17"/>
      <c r="M7" s="17"/>
      <c r="N7" s="17"/>
      <c r="O7" s="17"/>
      <c r="P7" s="112"/>
      <c r="Q7" s="115"/>
    </row>
    <row r="8" spans="1:17" ht="15.75" x14ac:dyDescent="0.25">
      <c r="A8" s="101"/>
      <c r="B8" s="175"/>
      <c r="C8" s="176"/>
      <c r="D8" s="176"/>
      <c r="E8" s="97">
        <f>OEE!$C$16</f>
        <v>13.315554783950617</v>
      </c>
      <c r="F8" s="98">
        <f>C8/(OEE!$C$8)</f>
        <v>0</v>
      </c>
      <c r="G8" s="138">
        <f t="shared" si="0"/>
        <v>0</v>
      </c>
      <c r="H8" s="101"/>
      <c r="I8" s="111"/>
      <c r="J8" s="17"/>
      <c r="K8" s="17"/>
      <c r="L8" s="17"/>
      <c r="M8" s="17"/>
      <c r="N8" s="17"/>
      <c r="O8" s="17"/>
      <c r="P8" s="112"/>
      <c r="Q8" s="115"/>
    </row>
    <row r="9" spans="1:17" ht="15.75" x14ac:dyDescent="0.25">
      <c r="A9" s="101"/>
      <c r="B9" s="175"/>
      <c r="C9" s="176"/>
      <c r="D9" s="176"/>
      <c r="E9" s="97">
        <f>OEE!$C$16</f>
        <v>13.315554783950617</v>
      </c>
      <c r="F9" s="98">
        <f>C9/(OEE!$C$8)</f>
        <v>0</v>
      </c>
      <c r="G9" s="138">
        <f t="shared" si="0"/>
        <v>0</v>
      </c>
      <c r="H9" s="101"/>
      <c r="I9" s="111"/>
      <c r="J9" s="17"/>
      <c r="K9" s="17"/>
      <c r="L9" s="17"/>
      <c r="M9" s="17"/>
      <c r="N9" s="17"/>
      <c r="O9" s="17"/>
      <c r="P9" s="112"/>
      <c r="Q9" s="115"/>
    </row>
    <row r="10" spans="1:17" ht="15.75" x14ac:dyDescent="0.25">
      <c r="A10" s="101"/>
      <c r="B10" s="175"/>
      <c r="C10" s="176"/>
      <c r="D10" s="176"/>
      <c r="E10" s="97">
        <f>OEE!$C$16</f>
        <v>13.315554783950617</v>
      </c>
      <c r="F10" s="98">
        <f>C10/(OEE!$C$8)</f>
        <v>0</v>
      </c>
      <c r="G10" s="138">
        <f t="shared" si="0"/>
        <v>0</v>
      </c>
      <c r="H10" s="101"/>
      <c r="I10" s="111"/>
      <c r="J10" s="17"/>
      <c r="K10" s="17"/>
      <c r="L10" s="17"/>
      <c r="M10" s="17"/>
      <c r="N10" s="17"/>
      <c r="O10" s="17"/>
      <c r="P10" s="112"/>
      <c r="Q10" s="115"/>
    </row>
    <row r="11" spans="1:17" ht="15.75" x14ac:dyDescent="0.25">
      <c r="A11" s="101"/>
      <c r="B11" s="175"/>
      <c r="C11" s="176"/>
      <c r="D11" s="176"/>
      <c r="E11" s="97">
        <f>OEE!$C$16</f>
        <v>13.315554783950617</v>
      </c>
      <c r="F11" s="98">
        <f>C11/(OEE!$C$8)</f>
        <v>0</v>
      </c>
      <c r="G11" s="138">
        <f t="shared" si="0"/>
        <v>0</v>
      </c>
      <c r="H11" s="101"/>
      <c r="I11" s="111"/>
      <c r="J11" s="17"/>
      <c r="K11" s="17"/>
      <c r="L11" s="17"/>
      <c r="M11" s="17"/>
      <c r="N11" s="17"/>
      <c r="O11" s="17"/>
      <c r="P11" s="112"/>
      <c r="Q11" s="115"/>
    </row>
    <row r="12" spans="1:17" ht="15.75" x14ac:dyDescent="0.25">
      <c r="A12" s="101"/>
      <c r="B12" s="175"/>
      <c r="C12" s="176"/>
      <c r="D12" s="176"/>
      <c r="E12" s="97">
        <f>OEE!$C$16</f>
        <v>13.315554783950617</v>
      </c>
      <c r="F12" s="98">
        <f>C12/(OEE!$C$8)</f>
        <v>0</v>
      </c>
      <c r="G12" s="138">
        <f t="shared" si="0"/>
        <v>0</v>
      </c>
      <c r="H12" s="101"/>
      <c r="I12" s="111"/>
      <c r="J12" s="17"/>
      <c r="K12" s="17"/>
      <c r="L12" s="17"/>
      <c r="M12" s="17"/>
      <c r="N12" s="17"/>
      <c r="O12" s="17"/>
      <c r="P12" s="112"/>
      <c r="Q12" s="115"/>
    </row>
    <row r="13" spans="1:17" ht="15.75" x14ac:dyDescent="0.25">
      <c r="A13" s="101"/>
      <c r="B13" s="175"/>
      <c r="C13" s="176"/>
      <c r="D13" s="176"/>
      <c r="E13" s="97">
        <f>OEE!$C$16</f>
        <v>13.315554783950617</v>
      </c>
      <c r="F13" s="98">
        <f>C13/(OEE!$C$8)</f>
        <v>0</v>
      </c>
      <c r="G13" s="138">
        <f t="shared" si="0"/>
        <v>0</v>
      </c>
      <c r="H13" s="101"/>
      <c r="I13" s="29" t="s">
        <v>50</v>
      </c>
      <c r="J13" s="120">
        <v>0.65</v>
      </c>
      <c r="K13" s="236" t="s">
        <v>87</v>
      </c>
      <c r="L13" s="237"/>
      <c r="M13" s="237"/>
      <c r="N13" s="237"/>
      <c r="O13" s="237"/>
      <c r="P13" s="238"/>
      <c r="Q13" s="115"/>
    </row>
    <row r="14" spans="1:17" ht="15.75" x14ac:dyDescent="0.25">
      <c r="A14" s="101"/>
      <c r="B14" s="175"/>
      <c r="C14" s="176"/>
      <c r="D14" s="176"/>
      <c r="E14" s="97">
        <f>OEE!$C$16</f>
        <v>13.315554783950617</v>
      </c>
      <c r="F14" s="98">
        <f>C14/(OEE!$C$8)</f>
        <v>0</v>
      </c>
      <c r="G14" s="138">
        <f t="shared" si="0"/>
        <v>0</v>
      </c>
      <c r="H14" s="101"/>
      <c r="I14" s="30" t="s">
        <v>40</v>
      </c>
      <c r="J14" s="121">
        <v>0.75</v>
      </c>
      <c r="K14" s="236"/>
      <c r="L14" s="237"/>
      <c r="M14" s="237"/>
      <c r="N14" s="237"/>
      <c r="O14" s="237"/>
      <c r="P14" s="238"/>
      <c r="Q14" s="115"/>
    </row>
    <row r="15" spans="1:17" ht="15.75" x14ac:dyDescent="0.25">
      <c r="A15" s="101"/>
      <c r="B15" s="175"/>
      <c r="C15" s="176"/>
      <c r="D15" s="176"/>
      <c r="E15" s="97">
        <f>OEE!$C$16</f>
        <v>13.315554783950617</v>
      </c>
      <c r="F15" s="98">
        <f>C15/(OEE!$C$8)</f>
        <v>0</v>
      </c>
      <c r="G15" s="138">
        <f t="shared" si="0"/>
        <v>0</v>
      </c>
      <c r="H15" s="101"/>
      <c r="I15" s="30" t="s">
        <v>49</v>
      </c>
      <c r="J15" s="121">
        <v>0.85</v>
      </c>
      <c r="K15" s="236"/>
      <c r="L15" s="237"/>
      <c r="M15" s="237"/>
      <c r="N15" s="237"/>
      <c r="O15" s="237"/>
      <c r="P15" s="238"/>
      <c r="Q15" s="115"/>
    </row>
    <row r="16" spans="1:17" ht="15.75" x14ac:dyDescent="0.25">
      <c r="A16" s="101"/>
      <c r="B16" s="175"/>
      <c r="C16" s="176"/>
      <c r="D16" s="176"/>
      <c r="E16" s="97">
        <f>OEE!$C$16</f>
        <v>13.315554783950617</v>
      </c>
      <c r="F16" s="98">
        <f>C16/(OEE!$C$8)</f>
        <v>0</v>
      </c>
      <c r="G16" s="138">
        <f t="shared" si="0"/>
        <v>0</v>
      </c>
      <c r="H16" s="101"/>
      <c r="I16" s="33" t="s">
        <v>48</v>
      </c>
      <c r="J16" s="122">
        <v>0.95</v>
      </c>
      <c r="K16" s="236"/>
      <c r="L16" s="237"/>
      <c r="M16" s="237"/>
      <c r="N16" s="237"/>
      <c r="O16" s="237"/>
      <c r="P16" s="238"/>
      <c r="Q16" s="115"/>
    </row>
    <row r="17" spans="1:17" ht="16.5" thickBot="1" x14ac:dyDescent="0.3">
      <c r="A17" s="101"/>
      <c r="B17" s="175"/>
      <c r="C17" s="176"/>
      <c r="D17" s="176"/>
      <c r="E17" s="97">
        <f>OEE!$C$16</f>
        <v>13.315554783950617</v>
      </c>
      <c r="F17" s="98">
        <f>C17/(OEE!$C$8)</f>
        <v>0</v>
      </c>
      <c r="G17" s="138">
        <f t="shared" si="0"/>
        <v>0</v>
      </c>
      <c r="H17" s="101"/>
      <c r="I17" s="111"/>
      <c r="J17" s="17"/>
      <c r="K17" s="17"/>
      <c r="L17" s="17"/>
      <c r="M17" s="17"/>
      <c r="N17" s="17"/>
      <c r="O17" s="17"/>
      <c r="P17" s="112"/>
      <c r="Q17" s="115"/>
    </row>
    <row r="18" spans="1:17" ht="15.75" x14ac:dyDescent="0.25">
      <c r="A18" s="101"/>
      <c r="B18" s="175"/>
      <c r="C18" s="176"/>
      <c r="D18" s="176"/>
      <c r="E18" s="97">
        <f>OEE!$C$16</f>
        <v>13.315554783950617</v>
      </c>
      <c r="F18" s="98">
        <f>C18/(OEE!$C$8)</f>
        <v>0</v>
      </c>
      <c r="G18" s="138">
        <f t="shared" si="0"/>
        <v>0</v>
      </c>
      <c r="H18" s="101"/>
      <c r="I18" s="249" t="str">
        <f>OEE!$AI$3</f>
        <v>Índice de 
Qualidade</v>
      </c>
      <c r="J18" s="250">
        <f>OEE!J3</f>
        <v>0</v>
      </c>
      <c r="K18" s="243" t="str">
        <f>OEE!K3</f>
        <v>=</v>
      </c>
      <c r="L18" s="123">
        <f>OEE!$AL$3</f>
        <v>13.315554783950617</v>
      </c>
      <c r="M18" s="125" t="str">
        <f>OEE!M3</f>
        <v>-</v>
      </c>
      <c r="N18" s="137">
        <f>OEE!$AN$3</f>
        <v>2</v>
      </c>
      <c r="O18" s="243" t="str">
        <f>OEE!O3</f>
        <v>=</v>
      </c>
      <c r="P18" s="245">
        <f>OEE!AC3</f>
        <v>0.80743832272713145</v>
      </c>
      <c r="Q18" s="115"/>
    </row>
    <row r="19" spans="1:17" ht="16.5" thickBot="1" x14ac:dyDescent="0.3">
      <c r="A19" s="101"/>
      <c r="B19" s="175"/>
      <c r="C19" s="176"/>
      <c r="D19" s="176"/>
      <c r="E19" s="97">
        <f>OEE!$C$16</f>
        <v>13.315554783950617</v>
      </c>
      <c r="F19" s="98">
        <f>C19/(OEE!$C$8)</f>
        <v>0</v>
      </c>
      <c r="G19" s="138">
        <f t="shared" si="0"/>
        <v>0</v>
      </c>
      <c r="H19" s="101"/>
      <c r="I19" s="251">
        <f>OEE!I4</f>
        <v>0</v>
      </c>
      <c r="J19" s="252">
        <f>OEE!J4</f>
        <v>0</v>
      </c>
      <c r="K19" s="244">
        <f>OEE!K4</f>
        <v>0</v>
      </c>
      <c r="L19" s="247">
        <f>OEE!$AL$4</f>
        <v>13.315554783950617</v>
      </c>
      <c r="M19" s="248">
        <f>OEE!M4</f>
        <v>0</v>
      </c>
      <c r="N19" s="248">
        <f>OEE!N4</f>
        <v>0</v>
      </c>
      <c r="O19" s="244">
        <f>OEE!O4</f>
        <v>0</v>
      </c>
      <c r="P19" s="246">
        <f>OEE!P4</f>
        <v>0</v>
      </c>
      <c r="Q19" s="115"/>
    </row>
    <row r="20" spans="1:17" ht="16.5" thickBot="1" x14ac:dyDescent="0.3">
      <c r="A20" s="101"/>
      <c r="B20" s="177"/>
      <c r="C20" s="178"/>
      <c r="D20" s="178"/>
      <c r="E20" s="99">
        <f>OEE!$C$16</f>
        <v>13.315554783950617</v>
      </c>
      <c r="F20" s="98">
        <f>C20/(OEE!$C$8)</f>
        <v>0</v>
      </c>
      <c r="G20" s="138">
        <f t="shared" si="0"/>
        <v>0</v>
      </c>
      <c r="H20" s="101"/>
      <c r="I20" s="235" t="s">
        <v>55</v>
      </c>
      <c r="J20" s="235"/>
      <c r="K20" s="235"/>
      <c r="L20" s="235"/>
      <c r="M20" s="235"/>
      <c r="N20" s="235"/>
      <c r="O20" s="235"/>
      <c r="P20" s="235"/>
      <c r="Q20" s="115"/>
    </row>
    <row r="21" spans="1:17" x14ac:dyDescent="0.25">
      <c r="A21" s="101"/>
      <c r="B21" s="101"/>
      <c r="C21" s="101"/>
      <c r="D21" s="101"/>
      <c r="E21" s="101"/>
      <c r="F21" s="101"/>
      <c r="G21" s="106"/>
      <c r="H21" s="115"/>
      <c r="I21" s="235"/>
      <c r="J21" s="235"/>
      <c r="K21" s="235"/>
      <c r="L21" s="235"/>
      <c r="M21" s="235"/>
      <c r="N21" s="235"/>
      <c r="O21" s="235"/>
      <c r="P21" s="235"/>
      <c r="Q21" s="115"/>
    </row>
    <row r="22" spans="1:17" x14ac:dyDescent="0.25">
      <c r="A22" s="101"/>
      <c r="B22" s="117" t="s">
        <v>57</v>
      </c>
      <c r="C22" s="117" t="s">
        <v>56</v>
      </c>
      <c r="D22" s="117"/>
      <c r="E22" s="117" t="s">
        <v>58</v>
      </c>
      <c r="F22" s="117" t="s">
        <v>65</v>
      </c>
      <c r="G22" s="131"/>
      <c r="H22" s="101"/>
      <c r="I22" s="110"/>
      <c r="J22" s="110"/>
      <c r="K22" s="110"/>
      <c r="L22" s="110"/>
      <c r="M22" s="110"/>
      <c r="N22" s="110"/>
      <c r="O22" s="239">
        <f>OEE!$BC$3</f>
        <v>0.56577773919753083</v>
      </c>
      <c r="P22" s="239"/>
      <c r="Q22" s="101"/>
    </row>
    <row r="23" spans="1:17" ht="15.75" thickBot="1" x14ac:dyDescent="0.3">
      <c r="A23" s="101"/>
      <c r="B23" s="227">
        <f>'Cálculo OEE'!P7</f>
        <v>4</v>
      </c>
      <c r="C23" s="229">
        <f>'Cálculo OEE'!P8</f>
        <v>5</v>
      </c>
      <c r="D23" s="118"/>
      <c r="E23" s="227">
        <f>'Cálculo OEE'!P9</f>
        <v>20</v>
      </c>
      <c r="F23" s="253">
        <f>'Cálculo OEE'!P10</f>
        <v>200</v>
      </c>
      <c r="G23" s="131"/>
      <c r="H23" s="101"/>
      <c r="I23" s="110"/>
      <c r="J23" s="110"/>
      <c r="K23" s="110"/>
      <c r="L23" s="110"/>
      <c r="M23" s="110"/>
      <c r="N23" s="110"/>
      <c r="O23" s="239"/>
      <c r="P23" s="239"/>
      <c r="Q23" s="101"/>
    </row>
    <row r="24" spans="1:17" ht="15.75" thickTop="1" x14ac:dyDescent="0.25">
      <c r="A24" s="101"/>
      <c r="B24" s="228"/>
      <c r="C24" s="230"/>
      <c r="D24" s="119"/>
      <c r="E24" s="228"/>
      <c r="F24" s="254"/>
      <c r="G24" s="131"/>
      <c r="H24" s="101"/>
      <c r="I24" s="110"/>
      <c r="J24" s="110"/>
      <c r="K24" s="110"/>
      <c r="L24" s="110"/>
      <c r="M24" s="110"/>
      <c r="N24" s="110"/>
      <c r="O24" s="110"/>
      <c r="P24" s="110"/>
      <c r="Q24" s="101"/>
    </row>
    <row r="25" spans="1:17" x14ac:dyDescent="0.25">
      <c r="A25" s="101"/>
      <c r="B25" s="110"/>
      <c r="C25" s="110"/>
      <c r="D25" s="110"/>
      <c r="E25" s="110"/>
      <c r="F25" s="110"/>
      <c r="G25" s="131"/>
      <c r="H25" s="101"/>
      <c r="I25" s="110"/>
      <c r="J25" s="110"/>
      <c r="K25" s="110"/>
      <c r="L25" s="110"/>
      <c r="M25" s="110"/>
      <c r="N25" s="110"/>
      <c r="O25" s="110"/>
      <c r="P25" s="110"/>
      <c r="Q25" s="101"/>
    </row>
    <row r="26" spans="1:17" x14ac:dyDescent="0.25">
      <c r="A26" s="101"/>
      <c r="B26" s="126" t="str">
        <f>'Cálculo OEE'!C12</f>
        <v>Produção Teórica</v>
      </c>
      <c r="C26" s="127"/>
      <c r="D26" s="127"/>
      <c r="E26" s="127"/>
      <c r="F26" s="128">
        <f>'Cálculo OEE'!E13</f>
        <v>13.315554783950617</v>
      </c>
      <c r="G26" s="110"/>
      <c r="H26" s="101"/>
      <c r="I26" s="110"/>
      <c r="J26" s="110"/>
      <c r="K26" s="110"/>
      <c r="L26" s="110"/>
      <c r="M26" s="110"/>
      <c r="N26" s="110"/>
      <c r="O26" s="110"/>
      <c r="P26" s="110"/>
      <c r="Q26" s="101"/>
    </row>
    <row r="27" spans="1:17" x14ac:dyDescent="0.25">
      <c r="A27" s="101"/>
      <c r="B27" s="126" t="str">
        <f>'Cálculo OEE'!C13</f>
        <v>Produção Real</v>
      </c>
      <c r="C27" s="127"/>
      <c r="D27" s="127"/>
      <c r="E27" s="128">
        <f>L18-N18</f>
        <v>11.315554783950617</v>
      </c>
      <c r="F27" s="130"/>
      <c r="G27" s="110"/>
      <c r="H27" s="101"/>
      <c r="I27" s="110"/>
      <c r="J27" s="110"/>
      <c r="K27" s="110"/>
      <c r="L27" s="110"/>
      <c r="M27" s="110"/>
      <c r="N27" s="110"/>
      <c r="O27" s="110"/>
      <c r="P27" s="110"/>
      <c r="Q27" s="101"/>
    </row>
    <row r="28" spans="1:17" x14ac:dyDescent="0.25">
      <c r="A28" s="101"/>
      <c r="B28" s="110"/>
      <c r="C28" s="110"/>
      <c r="D28" s="110"/>
      <c r="E28" s="110"/>
      <c r="F28" s="110"/>
      <c r="G28" s="131"/>
      <c r="H28" s="101"/>
      <c r="I28" s="110"/>
      <c r="J28" s="110"/>
      <c r="K28" s="110"/>
      <c r="L28" s="110"/>
      <c r="M28" s="110"/>
      <c r="N28" s="110"/>
      <c r="O28" s="110"/>
      <c r="P28" s="110"/>
      <c r="Q28" s="101"/>
    </row>
    <row r="29" spans="1:17" x14ac:dyDescent="0.25">
      <c r="A29" s="101"/>
      <c r="B29" s="110"/>
      <c r="C29" s="110"/>
      <c r="D29" s="110"/>
      <c r="E29" s="110"/>
      <c r="F29" s="110"/>
      <c r="G29" s="131"/>
      <c r="H29" s="101"/>
      <c r="I29" s="110"/>
      <c r="J29" s="110"/>
      <c r="K29" s="110"/>
      <c r="L29" s="110"/>
      <c r="M29" s="110"/>
      <c r="N29" s="110"/>
      <c r="O29" s="110"/>
      <c r="P29" s="110"/>
      <c r="Q29" s="101"/>
    </row>
    <row r="30" spans="1:17" x14ac:dyDescent="0.25">
      <c r="A30" s="101"/>
      <c r="B30" s="110"/>
      <c r="C30" s="110"/>
      <c r="D30" s="110"/>
      <c r="E30" s="110"/>
      <c r="F30" s="110"/>
      <c r="G30" s="131"/>
      <c r="H30" s="101"/>
      <c r="I30" s="110"/>
      <c r="J30" s="110"/>
      <c r="K30" s="110"/>
      <c r="L30" s="110"/>
      <c r="M30" s="110"/>
      <c r="N30" s="110"/>
      <c r="O30" s="110"/>
      <c r="P30" s="110"/>
      <c r="Q30" s="101"/>
    </row>
    <row r="31" spans="1:17" x14ac:dyDescent="0.25">
      <c r="A31" s="101"/>
      <c r="B31" s="110"/>
      <c r="C31" s="110"/>
      <c r="D31" s="110"/>
      <c r="E31" s="110"/>
      <c r="F31" s="110"/>
      <c r="G31" s="131"/>
      <c r="H31" s="101"/>
      <c r="I31" s="110"/>
      <c r="J31" s="110"/>
      <c r="K31" s="110"/>
      <c r="L31" s="110"/>
      <c r="M31" s="110"/>
      <c r="N31" s="110"/>
      <c r="O31" s="110"/>
      <c r="P31" s="110"/>
      <c r="Q31" s="101"/>
    </row>
    <row r="32" spans="1:17" x14ac:dyDescent="0.25">
      <c r="A32" s="101"/>
      <c r="B32" s="101"/>
      <c r="C32" s="101"/>
      <c r="D32" s="101"/>
      <c r="E32" s="101"/>
      <c r="F32" s="101"/>
      <c r="G32" s="106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1:17" x14ac:dyDescent="0.25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</row>
    <row r="34" spans="1:17" x14ac:dyDescent="0.25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</row>
    <row r="35" spans="1:17" x14ac:dyDescent="0.25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</row>
    <row r="36" spans="1:17" x14ac:dyDescent="0.25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</row>
    <row r="37" spans="1:17" x14ac:dyDescent="0.25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</row>
    <row r="38" spans="1:17" x14ac:dyDescent="0.25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</row>
    <row r="39" spans="1:17" x14ac:dyDescent="0.25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</row>
    <row r="40" spans="1:17" x14ac:dyDescent="0.25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</row>
    <row r="41" spans="1:17" x14ac:dyDescent="0.25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</row>
    <row r="42" spans="1:17" x14ac:dyDescent="0.25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</row>
    <row r="43" spans="1:17" x14ac:dyDescent="0.25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</row>
    <row r="44" spans="1:17" x14ac:dyDescent="0.25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</row>
    <row r="45" spans="1:17" x14ac:dyDescent="0.25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</row>
    <row r="46" spans="1:17" x14ac:dyDescent="0.25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</row>
    <row r="47" spans="1:17" x14ac:dyDescent="0.25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</row>
    <row r="48" spans="1:17" x14ac:dyDescent="0.25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</row>
    <row r="49" spans="1:17" x14ac:dyDescent="0.25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</row>
    <row r="50" spans="1:17" x14ac:dyDescent="0.25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</row>
  </sheetData>
  <mergeCells count="14">
    <mergeCell ref="I20:P21"/>
    <mergeCell ref="O22:P23"/>
    <mergeCell ref="B23:B24"/>
    <mergeCell ref="C23:C24"/>
    <mergeCell ref="E23:E24"/>
    <mergeCell ref="F23:F24"/>
    <mergeCell ref="I1:P2"/>
    <mergeCell ref="O3:P4"/>
    <mergeCell ref="K13:P16"/>
    <mergeCell ref="I18:J19"/>
    <mergeCell ref="K18:K19"/>
    <mergeCell ref="O18:O19"/>
    <mergeCell ref="P18:P19"/>
    <mergeCell ref="L19:N19"/>
  </mergeCells>
  <dataValidations count="1">
    <dataValidation operator="greaterThan" allowBlank="1" showInputMessage="1" showErrorMessage="1" sqref="J16"/>
  </dataValidations>
  <pageMargins left="0.511811024" right="0.511811024" top="0.78740157499999996" bottom="0.78740157499999996" header="0.31496062000000002" footer="0.31496062000000002"/>
  <pageSetup paperSize="9" scale="8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'Cálculo OEE'!$W$4:$W$20</xm:f>
          </x14:formula1>
          <xm:sqref>B2:B20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>
    <tabColor rgb="FF002060"/>
  </sheetPr>
  <dimension ref="A1:BE130"/>
  <sheetViews>
    <sheetView workbookViewId="0">
      <selection sqref="A1:B2"/>
    </sheetView>
  </sheetViews>
  <sheetFormatPr defaultColWidth="14.140625" defaultRowHeight="15" zeroHeight="1" x14ac:dyDescent="0.25"/>
  <cols>
    <col min="1" max="3" width="9.28515625" style="23" customWidth="1"/>
    <col min="4" max="4" width="13.28515625" style="24" customWidth="1"/>
    <col min="5" max="5" width="2.140625" style="24" bestFit="1" customWidth="1"/>
    <col min="6" max="6" width="19.42578125" style="24" bestFit="1" customWidth="1"/>
    <col min="7" max="7" width="10.28515625" style="24" bestFit="1" customWidth="1"/>
    <col min="8" max="8" width="23.7109375" style="24" bestFit="1" customWidth="1"/>
    <col min="9" max="9" width="11" style="20" customWidth="1"/>
    <col min="10" max="10" width="12" style="24" customWidth="1"/>
    <col min="11" max="11" width="2.140625" style="24" bestFit="1" customWidth="1"/>
    <col min="12" max="12" width="3.42578125" style="24" bestFit="1" customWidth="1"/>
    <col min="13" max="13" width="1.7109375" style="24" bestFit="1" customWidth="1"/>
    <col min="14" max="14" width="3.42578125" style="24" bestFit="1" customWidth="1"/>
    <col min="15" max="15" width="2.140625" style="24" bestFit="1" customWidth="1"/>
    <col min="16" max="16" width="6.140625" style="24" bestFit="1" customWidth="1"/>
    <col min="17" max="17" width="7.42578125" style="24" bestFit="1" customWidth="1"/>
    <col min="18" max="18" width="2.140625" style="24" bestFit="1" customWidth="1"/>
    <col min="19" max="19" width="36" style="24" bestFit="1" customWidth="1"/>
    <col min="20" max="20" width="10.28515625" style="24" bestFit="1" customWidth="1"/>
    <col min="21" max="21" width="23.5703125" style="24" customWidth="1"/>
    <col min="22" max="22" width="14.140625" style="20" customWidth="1"/>
    <col min="23" max="23" width="10.42578125" style="24" customWidth="1"/>
    <col min="24" max="24" width="2.140625" style="24" bestFit="1" customWidth="1"/>
    <col min="25" max="25" width="3.42578125" style="24" bestFit="1" customWidth="1"/>
    <col min="26" max="26" width="1.7109375" style="24" bestFit="1" customWidth="1"/>
    <col min="27" max="27" width="2.28515625" style="24" bestFit="1" customWidth="1"/>
    <col min="28" max="28" width="2.140625" style="24" bestFit="1" customWidth="1"/>
    <col min="29" max="29" width="7.28515625" style="21" customWidth="1"/>
    <col min="30" max="30" width="10.140625" style="21" bestFit="1" customWidth="1"/>
    <col min="31" max="31" width="2.140625" style="21" bestFit="1" customWidth="1"/>
    <col min="32" max="32" width="36.85546875" style="21" bestFit="1" customWidth="1"/>
    <col min="33" max="33" width="10.28515625" style="21" bestFit="1" customWidth="1"/>
    <col min="34" max="34" width="19.5703125" style="21" bestFit="1" customWidth="1"/>
    <col min="35" max="35" width="17.5703125" style="19" customWidth="1"/>
    <col min="36" max="36" width="10.140625" style="21" bestFit="1" customWidth="1"/>
    <col min="37" max="37" width="2.140625" style="21" bestFit="1" customWidth="1"/>
    <col min="38" max="38" width="3.42578125" style="21" bestFit="1" customWidth="1"/>
    <col min="39" max="39" width="1.7109375" style="21" bestFit="1" customWidth="1"/>
    <col min="40" max="40" width="2.85546875" style="21" bestFit="1" customWidth="1"/>
    <col min="41" max="41" width="2.140625" style="21" bestFit="1" customWidth="1"/>
    <col min="42" max="42" width="6.140625" style="24" bestFit="1" customWidth="1"/>
    <col min="43" max="43" width="9.140625" style="24" bestFit="1" customWidth="1"/>
    <col min="44" max="44" width="2.140625" style="24" bestFit="1" customWidth="1"/>
    <col min="45" max="45" width="27.85546875" style="24" bestFit="1" customWidth="1"/>
    <col min="46" max="46" width="10.28515625" style="24" bestFit="1" customWidth="1"/>
    <col min="47" max="47" width="23.7109375" style="24" customWidth="1"/>
    <col min="48" max="48" width="18.7109375" style="20" customWidth="1"/>
    <col min="49" max="49" width="9.140625" style="24" bestFit="1" customWidth="1"/>
    <col min="50" max="50" width="2.140625" style="24" bestFit="1" customWidth="1"/>
    <col min="51" max="51" width="3" style="24" bestFit="1" customWidth="1"/>
    <col min="52" max="52" width="1.7109375" style="24" bestFit="1" customWidth="1"/>
    <col min="53" max="53" width="3" style="21" bestFit="1" customWidth="1"/>
    <col min="54" max="54" width="2.140625" style="24" bestFit="1" customWidth="1"/>
    <col min="55" max="55" width="6.140625" style="24" bestFit="1" customWidth="1"/>
    <col min="56" max="56" width="4.85546875" style="20" customWidth="1"/>
    <col min="57" max="101" width="14.140625" style="20" customWidth="1"/>
    <col min="102" max="16384" width="14.140625" style="20"/>
  </cols>
  <sheetData>
    <row r="1" spans="1:57" ht="17.25" customHeight="1" thickTop="1" x14ac:dyDescent="0.25">
      <c r="A1" s="259" t="s">
        <v>32</v>
      </c>
      <c r="B1" s="260"/>
      <c r="C1" s="255" t="s">
        <v>27</v>
      </c>
      <c r="D1" s="290" t="s">
        <v>22</v>
      </c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2" t="s">
        <v>23</v>
      </c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63" t="s">
        <v>24</v>
      </c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5"/>
      <c r="AQ1" s="274" t="s">
        <v>55</v>
      </c>
      <c r="AR1" s="275"/>
      <c r="AS1" s="275"/>
      <c r="AT1" s="275"/>
      <c r="AU1" s="275"/>
      <c r="AV1" s="275"/>
      <c r="AW1" s="275"/>
      <c r="AX1" s="275"/>
      <c r="AY1" s="275"/>
      <c r="AZ1" s="275"/>
      <c r="BA1" s="275"/>
      <c r="BB1" s="275"/>
      <c r="BC1" s="276"/>
    </row>
    <row r="2" spans="1:57" ht="15.75" thickBot="1" x14ac:dyDescent="0.3">
      <c r="A2" s="261"/>
      <c r="B2" s="262"/>
      <c r="C2" s="256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4"/>
      <c r="R2" s="295"/>
      <c r="S2" s="295"/>
      <c r="T2" s="295"/>
      <c r="U2" s="295"/>
      <c r="V2" s="295"/>
      <c r="W2" s="295"/>
      <c r="X2" s="295"/>
      <c r="Y2" s="295"/>
      <c r="Z2" s="295"/>
      <c r="AA2" s="295"/>
      <c r="AB2" s="295"/>
      <c r="AC2" s="295"/>
      <c r="AD2" s="266"/>
      <c r="AE2" s="267"/>
      <c r="AF2" s="267"/>
      <c r="AG2" s="267"/>
      <c r="AH2" s="267"/>
      <c r="AI2" s="267"/>
      <c r="AJ2" s="267"/>
      <c r="AK2" s="267"/>
      <c r="AL2" s="267"/>
      <c r="AM2" s="267"/>
      <c r="AN2" s="267"/>
      <c r="AO2" s="267"/>
      <c r="AP2" s="268"/>
      <c r="AQ2" s="277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9"/>
    </row>
    <row r="3" spans="1:57" ht="11.25" customHeight="1" x14ac:dyDescent="0.25">
      <c r="A3" s="257" t="s">
        <v>57</v>
      </c>
      <c r="B3" s="258"/>
      <c r="C3" s="54">
        <f>'Cálculo OEE'!P7</f>
        <v>4</v>
      </c>
      <c r="D3" s="298" t="s">
        <v>0</v>
      </c>
      <c r="E3" s="300" t="s">
        <v>1</v>
      </c>
      <c r="F3" s="44" t="s">
        <v>2</v>
      </c>
      <c r="G3" s="44" t="s">
        <v>3</v>
      </c>
      <c r="H3" s="45" t="s">
        <v>4</v>
      </c>
      <c r="I3" s="347" t="s">
        <v>0</v>
      </c>
      <c r="J3" s="298"/>
      <c r="K3" s="300" t="s">
        <v>1</v>
      </c>
      <c r="L3" s="46">
        <f>C6</f>
        <v>20</v>
      </c>
      <c r="M3" s="44" t="s">
        <v>3</v>
      </c>
      <c r="N3" s="44">
        <f>C12</f>
        <v>3.508889274691358</v>
      </c>
      <c r="O3" s="300" t="s">
        <v>1</v>
      </c>
      <c r="P3" s="311">
        <f>(L3-N3)/L4</f>
        <v>0.82455553626543199</v>
      </c>
      <c r="Q3" s="281" t="s">
        <v>5</v>
      </c>
      <c r="R3" s="288" t="s">
        <v>1</v>
      </c>
      <c r="S3" s="87" t="s">
        <v>6</v>
      </c>
      <c r="T3" s="87" t="s">
        <v>3</v>
      </c>
      <c r="U3" s="94" t="s">
        <v>7</v>
      </c>
      <c r="V3" s="249" t="s">
        <v>5</v>
      </c>
      <c r="W3" s="250"/>
      <c r="X3" s="288" t="s">
        <v>1</v>
      </c>
      <c r="Y3" s="38">
        <f>C13</f>
        <v>16.491110725308641</v>
      </c>
      <c r="Z3" s="37" t="s">
        <v>3</v>
      </c>
      <c r="AA3" s="37">
        <f>SUM(Eficiência!H3:H21)</f>
        <v>3.1755559413580245</v>
      </c>
      <c r="AB3" s="323" t="s">
        <v>1</v>
      </c>
      <c r="AC3" s="285">
        <f>IFERROR((Y3-AA3)/Y4,"Erro, reveja os dados")</f>
        <v>0.80743832272713145</v>
      </c>
      <c r="AD3" s="281" t="s">
        <v>8</v>
      </c>
      <c r="AE3" s="86" t="s">
        <v>1</v>
      </c>
      <c r="AF3" s="87" t="s">
        <v>9</v>
      </c>
      <c r="AG3" s="87" t="s">
        <v>3</v>
      </c>
      <c r="AH3" s="88" t="s">
        <v>10</v>
      </c>
      <c r="AI3" s="281" t="s">
        <v>8</v>
      </c>
      <c r="AJ3" s="250"/>
      <c r="AK3" s="90" t="s">
        <v>1</v>
      </c>
      <c r="AL3" s="38">
        <f>C16</f>
        <v>13.315554783950617</v>
      </c>
      <c r="AM3" s="37" t="s">
        <v>3</v>
      </c>
      <c r="AN3" s="38">
        <f>C18</f>
        <v>2</v>
      </c>
      <c r="AO3" s="90" t="s">
        <v>1</v>
      </c>
      <c r="AP3" s="285">
        <f>IFERROR((AL3-AN3)/AL4,"Erro, reveja os dados")</f>
        <v>0.84979972427355244</v>
      </c>
      <c r="AQ3" s="281" t="s">
        <v>13</v>
      </c>
      <c r="AR3" s="288" t="s">
        <v>1</v>
      </c>
      <c r="AS3" s="322" t="s">
        <v>31</v>
      </c>
      <c r="AT3" s="322"/>
      <c r="AU3" s="326"/>
      <c r="AV3" s="281" t="s">
        <v>13</v>
      </c>
      <c r="AW3" s="250"/>
      <c r="AX3" s="288" t="s">
        <v>1</v>
      </c>
      <c r="AY3" s="321">
        <f>ROUND(AL3-AN3,1)</f>
        <v>11.3</v>
      </c>
      <c r="AZ3" s="322"/>
      <c r="BA3" s="322"/>
      <c r="BB3" s="288" t="s">
        <v>1</v>
      </c>
      <c r="BC3" s="327">
        <f>AP3*AC3*P3</f>
        <v>0.56577773919753083</v>
      </c>
      <c r="BD3" s="319">
        <f>AP3*P3*AC3</f>
        <v>0.56577773919753083</v>
      </c>
      <c r="BE3" s="133"/>
    </row>
    <row r="4" spans="1:57" ht="12.75" customHeight="1" thickBot="1" x14ac:dyDescent="0.3">
      <c r="A4" s="257" t="s">
        <v>56</v>
      </c>
      <c r="B4" s="258"/>
      <c r="C4" s="54">
        <f>'Cálculo OEE'!P8</f>
        <v>5</v>
      </c>
      <c r="D4" s="299"/>
      <c r="E4" s="301"/>
      <c r="F4" s="302" t="s">
        <v>2</v>
      </c>
      <c r="G4" s="302"/>
      <c r="H4" s="303"/>
      <c r="I4" s="348"/>
      <c r="J4" s="349"/>
      <c r="K4" s="301"/>
      <c r="L4" s="320">
        <f>C6</f>
        <v>20</v>
      </c>
      <c r="M4" s="302"/>
      <c r="N4" s="302"/>
      <c r="O4" s="301"/>
      <c r="P4" s="312"/>
      <c r="Q4" s="287"/>
      <c r="R4" s="289"/>
      <c r="S4" s="269" t="s">
        <v>6</v>
      </c>
      <c r="T4" s="269"/>
      <c r="U4" s="297"/>
      <c r="V4" s="251"/>
      <c r="W4" s="252"/>
      <c r="X4" s="289"/>
      <c r="Y4" s="283">
        <f>C13</f>
        <v>16.491110725308641</v>
      </c>
      <c r="Z4" s="284"/>
      <c r="AA4" s="284"/>
      <c r="AB4" s="324"/>
      <c r="AC4" s="286"/>
      <c r="AD4" s="282"/>
      <c r="AE4" s="89"/>
      <c r="AF4" s="269" t="s">
        <v>11</v>
      </c>
      <c r="AG4" s="269"/>
      <c r="AH4" s="270"/>
      <c r="AI4" s="282"/>
      <c r="AJ4" s="252"/>
      <c r="AK4" s="91"/>
      <c r="AL4" s="283">
        <f>C16</f>
        <v>13.315554783950617</v>
      </c>
      <c r="AM4" s="284"/>
      <c r="AN4" s="284"/>
      <c r="AO4" s="91"/>
      <c r="AP4" s="286"/>
      <c r="AQ4" s="287"/>
      <c r="AR4" s="289"/>
      <c r="AS4" s="284" t="s">
        <v>12</v>
      </c>
      <c r="AT4" s="284"/>
      <c r="AU4" s="325"/>
      <c r="AV4" s="282"/>
      <c r="AW4" s="252"/>
      <c r="AX4" s="289"/>
      <c r="AY4" s="283">
        <f>C6</f>
        <v>20</v>
      </c>
      <c r="AZ4" s="284"/>
      <c r="BA4" s="284"/>
      <c r="BB4" s="289"/>
      <c r="BC4" s="328"/>
      <c r="BD4" s="319"/>
    </row>
    <row r="5" spans="1:57" ht="6" customHeight="1" thickBot="1" x14ac:dyDescent="0.3">
      <c r="A5" s="55"/>
      <c r="B5" s="47"/>
      <c r="C5" s="54"/>
      <c r="D5" s="48"/>
      <c r="E5" s="48"/>
      <c r="F5" s="48"/>
      <c r="G5" s="48"/>
      <c r="H5" s="48"/>
      <c r="I5" s="49"/>
      <c r="J5" s="48"/>
      <c r="K5" s="48"/>
      <c r="L5" s="48"/>
      <c r="M5" s="48"/>
      <c r="N5" s="48"/>
      <c r="O5" s="48"/>
      <c r="P5" s="50"/>
      <c r="Q5" s="76"/>
      <c r="R5" s="78"/>
      <c r="S5" s="78"/>
      <c r="T5" s="78"/>
      <c r="U5" s="78"/>
      <c r="V5" s="79"/>
      <c r="W5" s="78"/>
      <c r="X5" s="78"/>
      <c r="Y5" s="78"/>
      <c r="Z5" s="78"/>
      <c r="AA5" s="78"/>
      <c r="AB5" s="78"/>
      <c r="AC5" s="78"/>
      <c r="AD5" s="76"/>
      <c r="AE5" s="78"/>
      <c r="AF5" s="78"/>
      <c r="AG5" s="78"/>
      <c r="AH5" s="78"/>
      <c r="AI5" s="79"/>
      <c r="AJ5" s="78"/>
      <c r="AK5" s="78"/>
      <c r="AL5" s="78"/>
      <c r="AM5" s="78"/>
      <c r="AN5" s="78"/>
      <c r="AO5" s="78"/>
      <c r="AP5" s="83"/>
      <c r="AQ5" s="76"/>
      <c r="AR5" s="78"/>
      <c r="AS5" s="78"/>
      <c r="AT5" s="78"/>
      <c r="AU5" s="78"/>
      <c r="AV5" s="79"/>
      <c r="AW5" s="78"/>
      <c r="AX5" s="78"/>
      <c r="AY5" s="78"/>
      <c r="AZ5" s="78"/>
      <c r="BA5" s="78"/>
      <c r="BB5" s="78"/>
      <c r="BC5" s="83"/>
      <c r="BD5" s="319">
        <f>AY3/AY4</f>
        <v>0.56500000000000006</v>
      </c>
    </row>
    <row r="6" spans="1:57" ht="21.75" customHeight="1" thickBot="1" x14ac:dyDescent="0.3">
      <c r="A6" s="257" t="s">
        <v>93</v>
      </c>
      <c r="B6" s="258"/>
      <c r="C6" s="56">
        <f>C3*C4</f>
        <v>20</v>
      </c>
      <c r="D6" s="39"/>
      <c r="E6" s="329" t="s">
        <v>51</v>
      </c>
      <c r="F6" s="330"/>
      <c r="G6" s="330"/>
      <c r="H6" s="330"/>
      <c r="I6" s="330"/>
      <c r="J6" s="330"/>
      <c r="K6" s="330"/>
      <c r="L6" s="330"/>
      <c r="M6" s="330"/>
      <c r="N6" s="330"/>
      <c r="O6" s="331"/>
      <c r="P6" s="51"/>
      <c r="Q6" s="76"/>
      <c r="R6" s="341" t="s">
        <v>52</v>
      </c>
      <c r="S6" s="342"/>
      <c r="T6" s="342"/>
      <c r="U6" s="342"/>
      <c r="V6" s="342"/>
      <c r="W6" s="342"/>
      <c r="X6" s="342"/>
      <c r="Y6" s="342"/>
      <c r="Z6" s="342"/>
      <c r="AA6" s="342"/>
      <c r="AB6" s="343"/>
      <c r="AC6" s="79"/>
      <c r="AD6" s="76"/>
      <c r="AE6" s="344" t="s">
        <v>53</v>
      </c>
      <c r="AF6" s="345"/>
      <c r="AG6" s="345"/>
      <c r="AH6" s="345"/>
      <c r="AI6" s="345"/>
      <c r="AJ6" s="345"/>
      <c r="AK6" s="345"/>
      <c r="AL6" s="345"/>
      <c r="AM6" s="345"/>
      <c r="AN6" s="345"/>
      <c r="AO6" s="346"/>
      <c r="AP6" s="84"/>
      <c r="AQ6" s="76"/>
      <c r="AR6" s="304" t="s">
        <v>54</v>
      </c>
      <c r="AS6" s="305"/>
      <c r="AT6" s="305"/>
      <c r="AU6" s="305"/>
      <c r="AV6" s="305"/>
      <c r="AW6" s="305"/>
      <c r="AX6" s="305"/>
      <c r="AY6" s="305"/>
      <c r="AZ6" s="305"/>
      <c r="BA6" s="306"/>
      <c r="BB6" s="79"/>
      <c r="BC6" s="84"/>
      <c r="BD6" s="319"/>
    </row>
    <row r="7" spans="1:57" ht="3.75" customHeight="1" thickBot="1" x14ac:dyDescent="0.3">
      <c r="A7" s="316"/>
      <c r="B7" s="317"/>
      <c r="C7" s="318"/>
      <c r="D7" s="39"/>
      <c r="E7" s="42"/>
      <c r="F7" s="42"/>
      <c r="G7" s="42"/>
      <c r="H7" s="42"/>
      <c r="I7" s="42"/>
      <c r="J7" s="42"/>
      <c r="K7" s="40"/>
      <c r="L7" s="40"/>
      <c r="M7" s="40"/>
      <c r="N7" s="40"/>
      <c r="O7" s="40"/>
      <c r="P7" s="51"/>
      <c r="Q7" s="76"/>
      <c r="R7" s="81"/>
      <c r="S7" s="81"/>
      <c r="T7" s="81"/>
      <c r="U7" s="81"/>
      <c r="V7" s="81"/>
      <c r="W7" s="81"/>
      <c r="X7" s="79"/>
      <c r="Y7" s="79"/>
      <c r="Z7" s="79"/>
      <c r="AA7" s="79"/>
      <c r="AB7" s="79"/>
      <c r="AC7" s="79"/>
      <c r="AD7" s="76"/>
      <c r="AE7" s="81"/>
      <c r="AF7" s="81"/>
      <c r="AG7" s="81"/>
      <c r="AH7" s="81"/>
      <c r="AI7" s="81"/>
      <c r="AJ7" s="81"/>
      <c r="AK7" s="79"/>
      <c r="AL7" s="79"/>
      <c r="AM7" s="79"/>
      <c r="AN7" s="79"/>
      <c r="AO7" s="79"/>
      <c r="AP7" s="84"/>
      <c r="AQ7" s="76"/>
      <c r="AR7" s="81"/>
      <c r="AS7" s="81"/>
      <c r="AT7" s="81"/>
      <c r="AU7" s="81"/>
      <c r="AV7" s="81"/>
      <c r="AW7" s="81"/>
      <c r="AX7" s="79"/>
      <c r="AY7" s="79"/>
      <c r="AZ7" s="79"/>
      <c r="BA7" s="79"/>
      <c r="BB7" s="79"/>
      <c r="BC7" s="84"/>
    </row>
    <row r="8" spans="1:57" x14ac:dyDescent="0.25">
      <c r="A8" s="257" t="s">
        <v>65</v>
      </c>
      <c r="B8" s="258"/>
      <c r="C8" s="54">
        <f>'Cálculo OEE'!P10</f>
        <v>200</v>
      </c>
      <c r="D8" s="39"/>
      <c r="E8" s="42"/>
      <c r="F8" s="27" t="s">
        <v>38</v>
      </c>
      <c r="G8" s="28" t="s">
        <v>39</v>
      </c>
      <c r="H8" s="18"/>
      <c r="I8" s="18"/>
      <c r="J8" s="18"/>
      <c r="K8" s="17"/>
      <c r="L8" s="17"/>
      <c r="M8" s="17"/>
      <c r="N8" s="17"/>
      <c r="O8" s="40"/>
      <c r="P8" s="51"/>
      <c r="Q8" s="76"/>
      <c r="R8" s="81"/>
      <c r="S8" s="27" t="s">
        <v>38</v>
      </c>
      <c r="T8" s="28" t="s">
        <v>39</v>
      </c>
      <c r="U8" s="18"/>
      <c r="V8" s="18"/>
      <c r="W8" s="18"/>
      <c r="X8" s="17"/>
      <c r="Y8" s="17"/>
      <c r="Z8" s="17"/>
      <c r="AA8" s="17"/>
      <c r="AB8" s="79"/>
      <c r="AC8" s="79"/>
      <c r="AD8" s="76"/>
      <c r="AE8" s="81"/>
      <c r="AF8" s="27" t="s">
        <v>38</v>
      </c>
      <c r="AG8" s="28" t="s">
        <v>39</v>
      </c>
      <c r="AH8" s="18"/>
      <c r="AI8" s="18"/>
      <c r="AJ8" s="18"/>
      <c r="AK8" s="17"/>
      <c r="AL8" s="17"/>
      <c r="AM8" s="17"/>
      <c r="AN8" s="17"/>
      <c r="AO8" s="79"/>
      <c r="AP8" s="84"/>
      <c r="AQ8" s="76"/>
      <c r="AR8" s="81"/>
      <c r="AS8" s="27" t="s">
        <v>38</v>
      </c>
      <c r="AT8" s="28" t="s">
        <v>39</v>
      </c>
      <c r="AU8" s="18"/>
      <c r="AV8" s="18"/>
      <c r="AW8" s="18"/>
      <c r="AX8" s="17"/>
      <c r="AY8" s="17"/>
      <c r="AZ8" s="17"/>
      <c r="BA8" s="79"/>
      <c r="BB8" s="79"/>
      <c r="BC8" s="84"/>
    </row>
    <row r="9" spans="1:57" x14ac:dyDescent="0.25">
      <c r="A9" s="261" t="s">
        <v>59</v>
      </c>
      <c r="B9" s="262"/>
      <c r="C9" s="256" t="s">
        <v>27</v>
      </c>
      <c r="D9" s="39"/>
      <c r="E9" s="42"/>
      <c r="F9" s="29" t="s">
        <v>50</v>
      </c>
      <c r="G9" s="31">
        <v>0.65</v>
      </c>
      <c r="H9" s="18"/>
      <c r="I9" s="18"/>
      <c r="J9" s="18"/>
      <c r="K9" s="17"/>
      <c r="L9" s="17"/>
      <c r="M9" s="17"/>
      <c r="N9" s="17"/>
      <c r="O9" s="40"/>
      <c r="P9" s="51"/>
      <c r="Q9" s="76"/>
      <c r="R9" s="81"/>
      <c r="S9" s="29" t="s">
        <v>50</v>
      </c>
      <c r="T9" s="31">
        <v>0.65</v>
      </c>
      <c r="U9" s="18"/>
      <c r="V9" s="18"/>
      <c r="W9" s="18"/>
      <c r="X9" s="17"/>
      <c r="Y9" s="17"/>
      <c r="Z9" s="17"/>
      <c r="AA9" s="17"/>
      <c r="AB9" s="79"/>
      <c r="AC9" s="79"/>
      <c r="AD9" s="76"/>
      <c r="AE9" s="81"/>
      <c r="AF9" s="29" t="s">
        <v>50</v>
      </c>
      <c r="AG9" s="31">
        <v>0.65</v>
      </c>
      <c r="AH9" s="18"/>
      <c r="AI9" s="18"/>
      <c r="AJ9" s="18"/>
      <c r="AK9" s="17"/>
      <c r="AL9" s="17"/>
      <c r="AM9" s="17"/>
      <c r="AN9" s="17"/>
      <c r="AO9" s="79"/>
      <c r="AP9" s="84"/>
      <c r="AQ9" s="76"/>
      <c r="AR9" s="81"/>
      <c r="AS9" s="29" t="s">
        <v>50</v>
      </c>
      <c r="AT9" s="31">
        <v>0.65</v>
      </c>
      <c r="AU9" s="18"/>
      <c r="AV9" s="18"/>
      <c r="AW9" s="18"/>
      <c r="AX9" s="17"/>
      <c r="AY9" s="17"/>
      <c r="AZ9" s="17"/>
      <c r="BA9" s="79"/>
      <c r="BB9" s="79"/>
      <c r="BC9" s="84"/>
    </row>
    <row r="10" spans="1:57" x14ac:dyDescent="0.25">
      <c r="A10" s="261"/>
      <c r="B10" s="262"/>
      <c r="C10" s="256"/>
      <c r="D10" s="39"/>
      <c r="E10" s="42"/>
      <c r="F10" s="30" t="s">
        <v>40</v>
      </c>
      <c r="G10" s="32">
        <v>0.75</v>
      </c>
      <c r="H10" s="18"/>
      <c r="I10" s="18"/>
      <c r="J10" s="18"/>
      <c r="K10" s="17"/>
      <c r="L10" s="17"/>
      <c r="M10" s="17"/>
      <c r="N10" s="17"/>
      <c r="O10" s="40"/>
      <c r="P10" s="51"/>
      <c r="Q10" s="76"/>
      <c r="R10" s="81"/>
      <c r="S10" s="30" t="s">
        <v>40</v>
      </c>
      <c r="T10" s="32">
        <v>0.75</v>
      </c>
      <c r="U10" s="18"/>
      <c r="V10" s="18"/>
      <c r="W10" s="18"/>
      <c r="X10" s="17"/>
      <c r="Y10" s="17"/>
      <c r="Z10" s="17"/>
      <c r="AA10" s="17"/>
      <c r="AB10" s="79"/>
      <c r="AC10" s="79"/>
      <c r="AD10" s="76"/>
      <c r="AE10" s="81"/>
      <c r="AF10" s="30" t="s">
        <v>40</v>
      </c>
      <c r="AG10" s="32">
        <v>0.75</v>
      </c>
      <c r="AH10" s="18"/>
      <c r="AI10" s="18"/>
      <c r="AJ10" s="18"/>
      <c r="AK10" s="17"/>
      <c r="AL10" s="17"/>
      <c r="AM10" s="17"/>
      <c r="AN10" s="17"/>
      <c r="AO10" s="79"/>
      <c r="AP10" s="84"/>
      <c r="AQ10" s="76"/>
      <c r="AR10" s="81"/>
      <c r="AS10" s="30" t="s">
        <v>40</v>
      </c>
      <c r="AT10" s="32">
        <v>0.75</v>
      </c>
      <c r="AU10" s="18"/>
      <c r="AV10" s="18"/>
      <c r="AW10" s="18"/>
      <c r="AX10" s="17"/>
      <c r="AY10" s="17"/>
      <c r="AZ10" s="17"/>
      <c r="BA10" s="79"/>
      <c r="BB10" s="79"/>
      <c r="BC10" s="84"/>
    </row>
    <row r="11" spans="1:57" x14ac:dyDescent="0.25">
      <c r="A11" s="261"/>
      <c r="B11" s="262"/>
      <c r="C11" s="256"/>
      <c r="D11" s="39"/>
      <c r="E11" s="42"/>
      <c r="F11" s="30" t="s">
        <v>49</v>
      </c>
      <c r="G11" s="32">
        <v>0.85</v>
      </c>
      <c r="H11" s="18"/>
      <c r="I11" s="18"/>
      <c r="J11" s="18"/>
      <c r="K11" s="17"/>
      <c r="L11" s="17"/>
      <c r="M11" s="17"/>
      <c r="N11" s="17"/>
      <c r="O11" s="40"/>
      <c r="P11" s="51"/>
      <c r="Q11" s="76"/>
      <c r="R11" s="81"/>
      <c r="S11" s="30" t="s">
        <v>49</v>
      </c>
      <c r="T11" s="32">
        <v>0.85</v>
      </c>
      <c r="U11" s="18"/>
      <c r="V11" s="18"/>
      <c r="W11" s="18"/>
      <c r="X11" s="17"/>
      <c r="Y11" s="17"/>
      <c r="Z11" s="17"/>
      <c r="AA11" s="17"/>
      <c r="AB11" s="79"/>
      <c r="AC11" s="79"/>
      <c r="AD11" s="76"/>
      <c r="AE11" s="81"/>
      <c r="AF11" s="30" t="s">
        <v>49</v>
      </c>
      <c r="AG11" s="32">
        <v>0.85</v>
      </c>
      <c r="AH11" s="18"/>
      <c r="AI11" s="18"/>
      <c r="AJ11" s="18"/>
      <c r="AK11" s="17"/>
      <c r="AL11" s="17"/>
      <c r="AM11" s="17"/>
      <c r="AN11" s="17"/>
      <c r="AO11" s="79"/>
      <c r="AP11" s="84"/>
      <c r="AQ11" s="76"/>
      <c r="AR11" s="81"/>
      <c r="AS11" s="30" t="s">
        <v>49</v>
      </c>
      <c r="AT11" s="32">
        <v>0.85</v>
      </c>
      <c r="AU11" s="18"/>
      <c r="AV11" s="18"/>
      <c r="AW11" s="18"/>
      <c r="AX11" s="17"/>
      <c r="AY11" s="17"/>
      <c r="AZ11" s="17"/>
      <c r="BA11" s="79"/>
      <c r="BB11" s="79"/>
      <c r="BC11" s="84"/>
    </row>
    <row r="12" spans="1:57" x14ac:dyDescent="0.25">
      <c r="A12" s="257" t="s">
        <v>60</v>
      </c>
      <c r="B12" s="258"/>
      <c r="C12" s="147">
        <f>SUM(Disponibilidade!H3:H21)</f>
        <v>3.508889274691358</v>
      </c>
      <c r="D12" s="39"/>
      <c r="E12" s="42"/>
      <c r="F12" s="33" t="s">
        <v>48</v>
      </c>
      <c r="G12" s="34">
        <v>0.95</v>
      </c>
      <c r="H12" s="18"/>
      <c r="I12" s="18"/>
      <c r="J12" s="18"/>
      <c r="K12" s="17"/>
      <c r="L12" s="17"/>
      <c r="M12" s="17"/>
      <c r="N12" s="17"/>
      <c r="O12" s="40"/>
      <c r="P12" s="51"/>
      <c r="Q12" s="76"/>
      <c r="R12" s="81"/>
      <c r="S12" s="33" t="s">
        <v>48</v>
      </c>
      <c r="T12" s="34">
        <v>0.95</v>
      </c>
      <c r="U12" s="18"/>
      <c r="V12" s="18"/>
      <c r="W12" s="18"/>
      <c r="X12" s="17"/>
      <c r="Y12" s="17"/>
      <c r="Z12" s="17"/>
      <c r="AA12" s="17"/>
      <c r="AB12" s="79"/>
      <c r="AC12" s="79"/>
      <c r="AD12" s="76"/>
      <c r="AE12" s="81"/>
      <c r="AF12" s="33" t="s">
        <v>48</v>
      </c>
      <c r="AG12" s="34">
        <v>0.95</v>
      </c>
      <c r="AH12" s="18"/>
      <c r="AI12" s="18"/>
      <c r="AJ12" s="18"/>
      <c r="AK12" s="17"/>
      <c r="AL12" s="17"/>
      <c r="AM12" s="17"/>
      <c r="AN12" s="17"/>
      <c r="AO12" s="79"/>
      <c r="AP12" s="84"/>
      <c r="AQ12" s="76"/>
      <c r="AR12" s="81"/>
      <c r="AS12" s="33" t="s">
        <v>48</v>
      </c>
      <c r="AT12" s="34">
        <v>0.95</v>
      </c>
      <c r="AU12" s="18"/>
      <c r="AV12" s="18"/>
      <c r="AW12" s="18"/>
      <c r="AX12" s="17"/>
      <c r="AY12" s="17"/>
      <c r="AZ12" s="17"/>
      <c r="BA12" s="79"/>
      <c r="BB12" s="79"/>
      <c r="BC12" s="84"/>
    </row>
    <row r="13" spans="1:57" ht="15.75" thickBot="1" x14ac:dyDescent="0.3">
      <c r="A13" s="309" t="s">
        <v>28</v>
      </c>
      <c r="B13" s="310"/>
      <c r="C13" s="148">
        <f>C6-C12</f>
        <v>16.491110725308641</v>
      </c>
      <c r="D13" s="39"/>
      <c r="E13" s="42"/>
      <c r="F13" s="35" t="s">
        <v>67</v>
      </c>
      <c r="G13" s="36">
        <f>P3</f>
        <v>0.82455553626543199</v>
      </c>
      <c r="H13" s="18"/>
      <c r="I13" s="18"/>
      <c r="J13" s="18"/>
      <c r="K13" s="17"/>
      <c r="L13" s="17"/>
      <c r="M13" s="17"/>
      <c r="N13" s="17"/>
      <c r="O13" s="40"/>
      <c r="P13" s="51"/>
      <c r="Q13" s="76"/>
      <c r="R13" s="81"/>
      <c r="S13" s="35" t="s">
        <v>47</v>
      </c>
      <c r="T13" s="36">
        <f>AC3</f>
        <v>0.80743832272713145</v>
      </c>
      <c r="U13" s="18"/>
      <c r="V13" s="18"/>
      <c r="W13" s="18"/>
      <c r="X13" s="17"/>
      <c r="Y13" s="17"/>
      <c r="Z13" s="17"/>
      <c r="AA13" s="17"/>
      <c r="AB13" s="79"/>
      <c r="AC13" s="79"/>
      <c r="AD13" s="76"/>
      <c r="AE13" s="81"/>
      <c r="AF13" s="35" t="s">
        <v>47</v>
      </c>
      <c r="AG13" s="36">
        <f>AP3</f>
        <v>0.84979972427355244</v>
      </c>
      <c r="AH13" s="18"/>
      <c r="AI13" s="18"/>
      <c r="AJ13" s="18"/>
      <c r="AK13" s="17"/>
      <c r="AL13" s="17"/>
      <c r="AM13" s="17"/>
      <c r="AN13" s="17"/>
      <c r="AO13" s="79"/>
      <c r="AP13" s="84"/>
      <c r="AQ13" s="76"/>
      <c r="AR13" s="81"/>
      <c r="AS13" s="35" t="s">
        <v>47</v>
      </c>
      <c r="AT13" s="36">
        <f>BC3</f>
        <v>0.56577773919753083</v>
      </c>
      <c r="AU13" s="18"/>
      <c r="AV13" s="18"/>
      <c r="AW13" s="18"/>
      <c r="AX13" s="17"/>
      <c r="AY13" s="17"/>
      <c r="AZ13" s="17"/>
      <c r="BA13" s="79"/>
      <c r="BB13" s="79"/>
      <c r="BC13" s="84"/>
    </row>
    <row r="14" spans="1:57" ht="6" customHeight="1" thickBot="1" x14ac:dyDescent="0.3">
      <c r="A14" s="313"/>
      <c r="B14" s="314"/>
      <c r="C14" s="315"/>
      <c r="D14" s="39"/>
      <c r="E14" s="42"/>
      <c r="F14" s="42"/>
      <c r="G14" s="42"/>
      <c r="H14" s="18"/>
      <c r="I14" s="18"/>
      <c r="J14" s="18"/>
      <c r="K14" s="17"/>
      <c r="L14" s="17"/>
      <c r="M14" s="17"/>
      <c r="N14" s="17"/>
      <c r="O14" s="40"/>
      <c r="P14" s="51"/>
      <c r="Q14" s="76"/>
      <c r="R14" s="19"/>
      <c r="S14" s="81"/>
      <c r="T14" s="81"/>
      <c r="U14" s="18"/>
      <c r="V14" s="18"/>
      <c r="W14" s="18"/>
      <c r="X14" s="17"/>
      <c r="Y14" s="17"/>
      <c r="Z14" s="17"/>
      <c r="AA14" s="17"/>
      <c r="AB14" s="79"/>
      <c r="AC14" s="79"/>
      <c r="AD14" s="76"/>
      <c r="AE14" s="81"/>
      <c r="AF14" s="81"/>
      <c r="AG14" s="81"/>
      <c r="AH14" s="18"/>
      <c r="AI14" s="18"/>
      <c r="AJ14" s="18"/>
      <c r="AK14" s="17"/>
      <c r="AL14" s="17"/>
      <c r="AM14" s="17"/>
      <c r="AN14" s="17"/>
      <c r="AO14" s="79"/>
      <c r="AP14" s="84"/>
      <c r="AQ14" s="76"/>
      <c r="AR14" s="81"/>
      <c r="AS14" s="81"/>
      <c r="AT14" s="81"/>
      <c r="AU14" s="18"/>
      <c r="AV14" s="18"/>
      <c r="AW14" s="18"/>
      <c r="AX14" s="17"/>
      <c r="AY14" s="17"/>
      <c r="AZ14" s="17"/>
      <c r="BA14" s="79"/>
      <c r="BB14" s="79"/>
      <c r="BC14" s="84"/>
    </row>
    <row r="15" spans="1:57" x14ac:dyDescent="0.25">
      <c r="A15" s="307" t="s">
        <v>61</v>
      </c>
      <c r="B15" s="308"/>
      <c r="C15" s="58">
        <f>SUM(Eficiência!H3:H21)</f>
        <v>3.1755559413580245</v>
      </c>
      <c r="D15" s="39"/>
      <c r="E15" s="42"/>
      <c r="F15" s="60" t="s">
        <v>41</v>
      </c>
      <c r="G15" s="61" t="s">
        <v>42</v>
      </c>
      <c r="H15" s="18"/>
      <c r="I15" s="18"/>
      <c r="J15" s="18"/>
      <c r="K15" s="17"/>
      <c r="L15" s="17"/>
      <c r="M15" s="17"/>
      <c r="N15" s="17"/>
      <c r="O15" s="40"/>
      <c r="P15" s="51"/>
      <c r="Q15" s="76"/>
      <c r="R15" s="81"/>
      <c r="S15" s="60" t="s">
        <v>41</v>
      </c>
      <c r="T15" s="61" t="s">
        <v>42</v>
      </c>
      <c r="U15" s="18"/>
      <c r="V15" s="18"/>
      <c r="W15" s="18"/>
      <c r="X15" s="17"/>
      <c r="Y15" s="17"/>
      <c r="Z15" s="17"/>
      <c r="AA15" s="17"/>
      <c r="AB15" s="79"/>
      <c r="AC15" s="79"/>
      <c r="AD15" s="76"/>
      <c r="AE15" s="81"/>
      <c r="AF15" s="3" t="s">
        <v>41</v>
      </c>
      <c r="AG15" s="4" t="s">
        <v>42</v>
      </c>
      <c r="AH15" s="18"/>
      <c r="AI15" s="18"/>
      <c r="AJ15" s="18"/>
      <c r="AK15" s="17"/>
      <c r="AL15" s="17"/>
      <c r="AM15" s="17"/>
      <c r="AN15" s="17"/>
      <c r="AO15" s="79"/>
      <c r="AP15" s="84"/>
      <c r="AQ15" s="76"/>
      <c r="AR15" s="81"/>
      <c r="AS15" s="3" t="s">
        <v>41</v>
      </c>
      <c r="AT15" s="4" t="s">
        <v>42</v>
      </c>
      <c r="AU15" s="18"/>
      <c r="AV15" s="18"/>
      <c r="AW15" s="18"/>
      <c r="AX15" s="17"/>
      <c r="AY15" s="17"/>
      <c r="AZ15" s="17"/>
      <c r="BA15" s="79"/>
      <c r="BB15" s="79"/>
      <c r="BC15" s="84"/>
    </row>
    <row r="16" spans="1:57" x14ac:dyDescent="0.25">
      <c r="A16" s="309" t="s">
        <v>29</v>
      </c>
      <c r="B16" s="310"/>
      <c r="C16" s="57">
        <f>C13-C15</f>
        <v>13.315554783950617</v>
      </c>
      <c r="D16" s="39"/>
      <c r="E16" s="42"/>
      <c r="F16" s="62" t="s">
        <v>68</v>
      </c>
      <c r="G16" s="63">
        <f>SUM(G17:G20)</f>
        <v>0.95</v>
      </c>
      <c r="H16" s="18"/>
      <c r="I16" s="18"/>
      <c r="J16" s="18"/>
      <c r="K16" s="17"/>
      <c r="L16" s="17"/>
      <c r="M16" s="17"/>
      <c r="N16" s="17"/>
      <c r="O16" s="40"/>
      <c r="P16" s="51"/>
      <c r="Q16" s="76"/>
      <c r="R16" s="81"/>
      <c r="S16" s="62" t="s">
        <v>46</v>
      </c>
      <c r="T16" s="63">
        <f xml:space="preserve"> SUM(T17:T20)</f>
        <v>0.95</v>
      </c>
      <c r="U16" s="18"/>
      <c r="V16" s="18"/>
      <c r="W16" s="18"/>
      <c r="X16" s="17"/>
      <c r="Y16" s="17"/>
      <c r="Z16" s="17"/>
      <c r="AA16" s="17"/>
      <c r="AB16" s="79"/>
      <c r="AC16" s="79"/>
      <c r="AD16" s="76"/>
      <c r="AE16" s="81"/>
      <c r="AF16" s="5" t="s">
        <v>46</v>
      </c>
      <c r="AG16" s="6">
        <f xml:space="preserve"> SUM(AG17:AG20)</f>
        <v>0.95</v>
      </c>
      <c r="AH16" s="18"/>
      <c r="AI16" s="18"/>
      <c r="AJ16" s="18"/>
      <c r="AK16" s="17"/>
      <c r="AL16" s="17"/>
      <c r="AM16" s="17"/>
      <c r="AN16" s="17"/>
      <c r="AO16" s="79"/>
      <c r="AP16" s="84"/>
      <c r="AQ16" s="76"/>
      <c r="AR16" s="81"/>
      <c r="AS16" s="5" t="s">
        <v>46</v>
      </c>
      <c r="AT16" s="6">
        <f xml:space="preserve"> SUM(AT17:AT20)</f>
        <v>0.95</v>
      </c>
      <c r="AU16" s="18"/>
      <c r="AV16" s="18"/>
      <c r="AW16" s="18"/>
      <c r="AX16" s="17"/>
      <c r="AY16" s="17"/>
      <c r="AZ16" s="17"/>
      <c r="BA16" s="79"/>
      <c r="BB16" s="79"/>
      <c r="BC16" s="84"/>
    </row>
    <row r="17" spans="1:55" ht="9.75" customHeight="1" x14ac:dyDescent="0.25">
      <c r="A17" s="313"/>
      <c r="B17" s="314"/>
      <c r="C17" s="315"/>
      <c r="D17" s="39"/>
      <c r="E17" s="42"/>
      <c r="F17" s="64" t="str">
        <f xml:space="preserve"> F9</f>
        <v>Inaceitável</v>
      </c>
      <c r="G17" s="65">
        <f xml:space="preserve"> ABS(G9)</f>
        <v>0.65</v>
      </c>
      <c r="H17" s="18"/>
      <c r="I17" s="18"/>
      <c r="J17" s="18"/>
      <c r="K17" s="17"/>
      <c r="L17" s="17"/>
      <c r="M17" s="17"/>
      <c r="N17" s="17"/>
      <c r="O17" s="40"/>
      <c r="P17" s="51"/>
      <c r="Q17" s="76"/>
      <c r="R17" s="81"/>
      <c r="S17" s="64" t="str">
        <f xml:space="preserve"> S9</f>
        <v>Inaceitável</v>
      </c>
      <c r="T17" s="65">
        <f xml:space="preserve"> ABS(T9)</f>
        <v>0.65</v>
      </c>
      <c r="U17" s="81"/>
      <c r="V17" s="81"/>
      <c r="W17" s="81"/>
      <c r="X17" s="79"/>
      <c r="Y17" s="79"/>
      <c r="Z17" s="79"/>
      <c r="AA17" s="79"/>
      <c r="AB17" s="79"/>
      <c r="AC17" s="79"/>
      <c r="AD17" s="76"/>
      <c r="AE17" s="81"/>
      <c r="AF17" s="7" t="str">
        <f xml:space="preserve"> AF9</f>
        <v>Inaceitável</v>
      </c>
      <c r="AG17" s="8">
        <f xml:space="preserve"> ABS(AG9)</f>
        <v>0.65</v>
      </c>
      <c r="AH17" s="81"/>
      <c r="AI17" s="81"/>
      <c r="AJ17" s="81"/>
      <c r="AK17" s="79"/>
      <c r="AL17" s="79"/>
      <c r="AM17" s="79"/>
      <c r="AN17" s="79"/>
      <c r="AO17" s="79"/>
      <c r="AP17" s="84"/>
      <c r="AQ17" s="76"/>
      <c r="AR17" s="81"/>
      <c r="AS17" s="7" t="str">
        <f xml:space="preserve"> AS9</f>
        <v>Inaceitável</v>
      </c>
      <c r="AT17" s="8">
        <f xml:space="preserve"> ABS(AT9)</f>
        <v>0.65</v>
      </c>
      <c r="AU17" s="81"/>
      <c r="AV17" s="81"/>
      <c r="AW17" s="81"/>
      <c r="AX17" s="79"/>
      <c r="AY17" s="79"/>
      <c r="AZ17" s="79"/>
      <c r="BA17" s="79"/>
      <c r="BB17" s="79"/>
      <c r="BC17" s="84"/>
    </row>
    <row r="18" spans="1:55" x14ac:dyDescent="0.25">
      <c r="A18" s="307" t="s">
        <v>62</v>
      </c>
      <c r="B18" s="308"/>
      <c r="C18" s="59">
        <f>ROUND(SUM(Qualidade!G2:G20),1)</f>
        <v>2</v>
      </c>
      <c r="D18" s="39"/>
      <c r="E18" s="42"/>
      <c r="F18" s="64" t="str">
        <f xml:space="preserve"> F10</f>
        <v>Bom</v>
      </c>
      <c r="G18" s="65">
        <f xml:space="preserve"> ABS(G10 - G9)</f>
        <v>9.9999999999999978E-2</v>
      </c>
      <c r="H18" s="81"/>
      <c r="I18" s="81"/>
      <c r="J18" s="81"/>
      <c r="K18" s="79"/>
      <c r="L18" s="79"/>
      <c r="M18" s="79"/>
      <c r="N18" s="79"/>
      <c r="O18" s="79"/>
      <c r="P18" s="51"/>
      <c r="Q18" s="76"/>
      <c r="R18" s="81"/>
      <c r="S18" s="64" t="str">
        <f xml:space="preserve"> S10</f>
        <v>Bom</v>
      </c>
      <c r="T18" s="65">
        <f xml:space="preserve"> ABS(T10 - T9)</f>
        <v>9.9999999999999978E-2</v>
      </c>
      <c r="U18" s="81"/>
      <c r="V18" s="81"/>
      <c r="W18" s="81"/>
      <c r="X18" s="79"/>
      <c r="Y18" s="79"/>
      <c r="Z18" s="79"/>
      <c r="AA18" s="79"/>
      <c r="AB18" s="79"/>
      <c r="AC18" s="79"/>
      <c r="AD18" s="76"/>
      <c r="AE18" s="81"/>
      <c r="AF18" s="7" t="str">
        <f xml:space="preserve"> AF10</f>
        <v>Bom</v>
      </c>
      <c r="AG18" s="8">
        <f xml:space="preserve"> ABS(AG10 - AG9)</f>
        <v>9.9999999999999978E-2</v>
      </c>
      <c r="AH18" s="81"/>
      <c r="AI18" s="81"/>
      <c r="AJ18" s="81"/>
      <c r="AK18" s="79"/>
      <c r="AL18" s="79"/>
      <c r="AM18" s="79"/>
      <c r="AN18" s="79"/>
      <c r="AO18" s="79"/>
      <c r="AP18" s="84"/>
      <c r="AQ18" s="76"/>
      <c r="AR18" s="81"/>
      <c r="AS18" s="7" t="str">
        <f xml:space="preserve"> AS10</f>
        <v>Bom</v>
      </c>
      <c r="AT18" s="8">
        <f xml:space="preserve"> ABS(AT10 - AT9)</f>
        <v>9.9999999999999978E-2</v>
      </c>
      <c r="AU18" s="81"/>
      <c r="AV18" s="81"/>
      <c r="AW18" s="81"/>
      <c r="AX18" s="79"/>
      <c r="AY18" s="79"/>
      <c r="AZ18" s="79"/>
      <c r="BA18" s="79"/>
      <c r="BB18" s="79"/>
      <c r="BC18" s="84"/>
    </row>
    <row r="19" spans="1:55" x14ac:dyDescent="0.25">
      <c r="A19" s="309" t="s">
        <v>64</v>
      </c>
      <c r="B19" s="310"/>
      <c r="C19" s="57">
        <f>C16-C18</f>
        <v>11.315554783950617</v>
      </c>
      <c r="D19" s="39"/>
      <c r="E19" s="42"/>
      <c r="F19" s="64" t="str">
        <f xml:space="preserve"> F11</f>
        <v>Muito Bom</v>
      </c>
      <c r="G19" s="65">
        <f xml:space="preserve"> ABS(G11 - G10)</f>
        <v>9.9999999999999978E-2</v>
      </c>
      <c r="H19" s="81"/>
      <c r="I19" s="81"/>
      <c r="J19" s="81"/>
      <c r="K19" s="79"/>
      <c r="L19" s="79"/>
      <c r="M19" s="79"/>
      <c r="N19" s="79"/>
      <c r="O19" s="79"/>
      <c r="P19" s="51"/>
      <c r="Q19" s="76"/>
      <c r="R19" s="81"/>
      <c r="S19" s="64" t="str">
        <f xml:space="preserve"> S11</f>
        <v>Muito Bom</v>
      </c>
      <c r="T19" s="65">
        <f xml:space="preserve"> ABS(T11 - T10)</f>
        <v>9.9999999999999978E-2</v>
      </c>
      <c r="U19" s="81"/>
      <c r="V19" s="81"/>
      <c r="W19" s="81"/>
      <c r="X19" s="79"/>
      <c r="Y19" s="79"/>
      <c r="Z19" s="79"/>
      <c r="AA19" s="79"/>
      <c r="AB19" s="79"/>
      <c r="AC19" s="79"/>
      <c r="AD19" s="76"/>
      <c r="AE19" s="81"/>
      <c r="AF19" s="7" t="str">
        <f xml:space="preserve"> AF11</f>
        <v>Muito Bom</v>
      </c>
      <c r="AG19" s="8">
        <f xml:space="preserve"> ABS(AG11 - AG10)</f>
        <v>9.9999999999999978E-2</v>
      </c>
      <c r="AH19" s="81"/>
      <c r="AI19" s="81"/>
      <c r="AJ19" s="81"/>
      <c r="AK19" s="79"/>
      <c r="AL19" s="79"/>
      <c r="AM19" s="79"/>
      <c r="AN19" s="79"/>
      <c r="AO19" s="79"/>
      <c r="AP19" s="84"/>
      <c r="AQ19" s="76"/>
      <c r="AR19" s="81"/>
      <c r="AS19" s="7" t="str">
        <f xml:space="preserve"> AS11</f>
        <v>Muito Bom</v>
      </c>
      <c r="AT19" s="8">
        <f xml:space="preserve"> ABS(AT11 - AT10)</f>
        <v>9.9999999999999978E-2</v>
      </c>
      <c r="AU19" s="81"/>
      <c r="AV19" s="81"/>
      <c r="AW19" s="81"/>
      <c r="AX19" s="79"/>
      <c r="AY19" s="79"/>
      <c r="AZ19" s="79"/>
      <c r="BA19" s="79"/>
      <c r="BB19" s="79"/>
      <c r="BC19" s="84"/>
    </row>
    <row r="20" spans="1:55" ht="15.75" thickBot="1" x14ac:dyDescent="0.3">
      <c r="A20" s="332"/>
      <c r="B20" s="333"/>
      <c r="C20" s="334"/>
      <c r="D20" s="39"/>
      <c r="E20" s="42"/>
      <c r="F20" s="66" t="str">
        <f xml:space="preserve"> F12</f>
        <v>Nivel Mundial</v>
      </c>
      <c r="G20" s="67">
        <f xml:space="preserve"> ABS(G12 - G11)</f>
        <v>9.9999999999999978E-2</v>
      </c>
      <c r="H20" s="81"/>
      <c r="I20" s="81"/>
      <c r="J20" s="81"/>
      <c r="K20" s="79"/>
      <c r="L20" s="79"/>
      <c r="M20" s="79"/>
      <c r="N20" s="79"/>
      <c r="O20" s="79"/>
      <c r="P20" s="51"/>
      <c r="Q20" s="76"/>
      <c r="R20" s="81"/>
      <c r="S20" s="66" t="str">
        <f xml:space="preserve"> S12</f>
        <v>Nivel Mundial</v>
      </c>
      <c r="T20" s="67">
        <f xml:space="preserve"> ABS(T12 - T11)</f>
        <v>9.9999999999999978E-2</v>
      </c>
      <c r="U20" s="81"/>
      <c r="V20" s="81"/>
      <c r="W20" s="81"/>
      <c r="X20" s="79"/>
      <c r="Y20" s="79"/>
      <c r="Z20" s="79"/>
      <c r="AA20" s="79"/>
      <c r="AB20" s="79"/>
      <c r="AC20" s="79"/>
      <c r="AD20" s="76"/>
      <c r="AE20" s="81"/>
      <c r="AF20" s="9" t="str">
        <f xml:space="preserve"> AF12</f>
        <v>Nivel Mundial</v>
      </c>
      <c r="AG20" s="10">
        <f xml:space="preserve"> ABS(AG12 - AG11)</f>
        <v>9.9999999999999978E-2</v>
      </c>
      <c r="AH20" s="81"/>
      <c r="AI20" s="81"/>
      <c r="AJ20" s="81"/>
      <c r="AK20" s="79"/>
      <c r="AL20" s="79"/>
      <c r="AM20" s="79"/>
      <c r="AN20" s="79"/>
      <c r="AO20" s="79"/>
      <c r="AP20" s="84"/>
      <c r="AQ20" s="76"/>
      <c r="AR20" s="81"/>
      <c r="AS20" s="9" t="str">
        <f xml:space="preserve"> AS12</f>
        <v>Nivel Mundial</v>
      </c>
      <c r="AT20" s="10">
        <f xml:space="preserve"> ABS(AT12 - AT11)</f>
        <v>9.9999999999999978E-2</v>
      </c>
      <c r="AU20" s="81"/>
      <c r="AV20" s="81"/>
      <c r="AW20" s="81"/>
      <c r="AX20" s="79"/>
      <c r="AY20" s="79"/>
      <c r="AZ20" s="79"/>
      <c r="BA20" s="79"/>
      <c r="BB20" s="79"/>
      <c r="BC20" s="84"/>
    </row>
    <row r="21" spans="1:55" ht="4.5" customHeight="1" thickBot="1" x14ac:dyDescent="0.3">
      <c r="A21" s="335"/>
      <c r="B21" s="336"/>
      <c r="C21" s="337"/>
      <c r="D21" s="39"/>
      <c r="E21" s="42"/>
      <c r="F21" s="42"/>
      <c r="G21" s="42"/>
      <c r="H21" s="81"/>
      <c r="I21" s="81"/>
      <c r="J21" s="81"/>
      <c r="K21" s="79"/>
      <c r="L21" s="79"/>
      <c r="M21" s="79"/>
      <c r="N21" s="79"/>
      <c r="O21" s="79"/>
      <c r="P21" s="51"/>
      <c r="Q21" s="76"/>
      <c r="R21" s="81"/>
      <c r="S21" s="81"/>
      <c r="T21" s="81"/>
      <c r="U21" s="81"/>
      <c r="V21" s="81"/>
      <c r="W21" s="81"/>
      <c r="X21" s="79"/>
      <c r="Y21" s="79"/>
      <c r="Z21" s="79"/>
      <c r="AA21" s="79"/>
      <c r="AB21" s="79"/>
      <c r="AC21" s="79"/>
      <c r="AD21" s="76"/>
      <c r="AE21" s="81"/>
      <c r="AF21" s="81"/>
      <c r="AG21" s="81"/>
      <c r="AH21" s="81"/>
      <c r="AI21" s="81"/>
      <c r="AJ21" s="81"/>
      <c r="AK21" s="79"/>
      <c r="AL21" s="79"/>
      <c r="AM21" s="79"/>
      <c r="AN21" s="79"/>
      <c r="AO21" s="79"/>
      <c r="AP21" s="84"/>
      <c r="AQ21" s="76"/>
      <c r="AR21" s="81"/>
      <c r="AS21" s="81"/>
      <c r="AT21" s="81"/>
      <c r="AU21" s="81"/>
      <c r="AV21" s="81"/>
      <c r="AW21" s="81"/>
      <c r="AX21" s="79"/>
      <c r="AY21" s="79"/>
      <c r="AZ21" s="79"/>
      <c r="BA21" s="79"/>
      <c r="BB21" s="79"/>
      <c r="BC21" s="84"/>
    </row>
    <row r="22" spans="1:55" x14ac:dyDescent="0.25">
      <c r="A22" s="335"/>
      <c r="B22" s="336"/>
      <c r="C22" s="337"/>
      <c r="D22" s="39"/>
      <c r="E22" s="42"/>
      <c r="F22" s="68" t="s">
        <v>43</v>
      </c>
      <c r="G22" s="69"/>
      <c r="H22" s="81"/>
      <c r="I22" s="81"/>
      <c r="J22" s="272"/>
      <c r="K22" s="79"/>
      <c r="L22" s="79"/>
      <c r="M22" s="79"/>
      <c r="N22" s="79"/>
      <c r="O22" s="79"/>
      <c r="P22" s="51"/>
      <c r="Q22" s="76"/>
      <c r="R22" s="81"/>
      <c r="S22" s="68" t="s">
        <v>43</v>
      </c>
      <c r="T22" s="69"/>
      <c r="U22" s="81"/>
      <c r="V22" s="81"/>
      <c r="W22" s="272"/>
      <c r="X22" s="79"/>
      <c r="Y22" s="79"/>
      <c r="Z22" s="79"/>
      <c r="AA22" s="79"/>
      <c r="AB22" s="79"/>
      <c r="AC22" s="79"/>
      <c r="AD22" s="76"/>
      <c r="AE22" s="81"/>
      <c r="AF22" s="3" t="s">
        <v>43</v>
      </c>
      <c r="AG22" s="4"/>
      <c r="AH22" s="81"/>
      <c r="AI22" s="81"/>
      <c r="AJ22" s="272"/>
      <c r="AK22" s="79"/>
      <c r="AL22" s="79"/>
      <c r="AM22" s="79"/>
      <c r="AN22" s="79"/>
      <c r="AO22" s="79"/>
      <c r="AP22" s="84"/>
      <c r="AQ22" s="76"/>
      <c r="AR22" s="81"/>
      <c r="AS22" s="3" t="s">
        <v>43</v>
      </c>
      <c r="AT22" s="4"/>
      <c r="AU22" s="81"/>
      <c r="AV22" s="81"/>
      <c r="AW22" s="272"/>
      <c r="AX22" s="79"/>
      <c r="AY22" s="79"/>
      <c r="AZ22" s="79"/>
      <c r="BA22" s="79"/>
      <c r="BB22" s="79"/>
      <c r="BC22" s="84"/>
    </row>
    <row r="23" spans="1:55" x14ac:dyDescent="0.25">
      <c r="A23" s="335"/>
      <c r="B23" s="336"/>
      <c r="C23" s="337"/>
      <c r="D23" s="39"/>
      <c r="E23" s="42"/>
      <c r="F23" s="70" t="s">
        <v>44</v>
      </c>
      <c r="G23" s="71" t="s">
        <v>45</v>
      </c>
      <c r="H23" s="81"/>
      <c r="I23" s="81"/>
      <c r="J23" s="272"/>
      <c r="K23" s="79"/>
      <c r="L23" s="79"/>
      <c r="M23" s="79"/>
      <c r="N23" s="79"/>
      <c r="O23" s="79"/>
      <c r="P23" s="51"/>
      <c r="Q23" s="76"/>
      <c r="R23" s="81"/>
      <c r="S23" s="70" t="s">
        <v>44</v>
      </c>
      <c r="T23" s="71" t="s">
        <v>45</v>
      </c>
      <c r="U23" s="81"/>
      <c r="V23" s="81"/>
      <c r="W23" s="272"/>
      <c r="X23" s="79"/>
      <c r="Y23" s="79"/>
      <c r="Z23" s="79"/>
      <c r="AA23" s="79"/>
      <c r="AB23" s="79"/>
      <c r="AC23" s="79"/>
      <c r="AD23" s="76"/>
      <c r="AE23" s="81"/>
      <c r="AF23" s="11" t="s">
        <v>44</v>
      </c>
      <c r="AG23" s="12" t="s">
        <v>45</v>
      </c>
      <c r="AH23" s="81"/>
      <c r="AI23" s="81"/>
      <c r="AJ23" s="272"/>
      <c r="AK23" s="79"/>
      <c r="AL23" s="79"/>
      <c r="AM23" s="79"/>
      <c r="AN23" s="79"/>
      <c r="AO23" s="79"/>
      <c r="AP23" s="84"/>
      <c r="AQ23" s="76"/>
      <c r="AR23" s="81"/>
      <c r="AS23" s="11" t="s">
        <v>44</v>
      </c>
      <c r="AT23" s="12" t="s">
        <v>45</v>
      </c>
      <c r="AU23" s="81"/>
      <c r="AV23" s="81"/>
      <c r="AW23" s="272"/>
      <c r="AX23" s="79"/>
      <c r="AY23" s="79"/>
      <c r="AZ23" s="79"/>
      <c r="BA23" s="79"/>
      <c r="BB23" s="79"/>
      <c r="BC23" s="84"/>
    </row>
    <row r="24" spans="1:55" x14ac:dyDescent="0.25">
      <c r="A24" s="335"/>
      <c r="B24" s="336"/>
      <c r="C24" s="337"/>
      <c r="D24" s="39"/>
      <c r="E24" s="42"/>
      <c r="F24" s="72">
        <v>0</v>
      </c>
      <c r="G24" s="73">
        <v>0</v>
      </c>
      <c r="H24" s="81"/>
      <c r="I24" s="81"/>
      <c r="J24" s="272"/>
      <c r="K24" s="79"/>
      <c r="L24" s="79"/>
      <c r="M24" s="79"/>
      <c r="N24" s="79"/>
      <c r="O24" s="79"/>
      <c r="P24" s="51"/>
      <c r="Q24" s="76"/>
      <c r="R24" s="81"/>
      <c r="S24" s="72">
        <v>0</v>
      </c>
      <c r="T24" s="73">
        <v>0</v>
      </c>
      <c r="U24" s="81"/>
      <c r="V24" s="81"/>
      <c r="W24" s="272"/>
      <c r="X24" s="79"/>
      <c r="Y24" s="79"/>
      <c r="Z24" s="79"/>
      <c r="AA24" s="79"/>
      <c r="AB24" s="79"/>
      <c r="AC24" s="79"/>
      <c r="AD24" s="76"/>
      <c r="AE24" s="81"/>
      <c r="AF24" s="13">
        <v>0</v>
      </c>
      <c r="AG24" s="14">
        <v>0</v>
      </c>
      <c r="AH24" s="81"/>
      <c r="AI24" s="81"/>
      <c r="AJ24" s="272"/>
      <c r="AK24" s="79"/>
      <c r="AL24" s="79"/>
      <c r="AM24" s="79"/>
      <c r="AN24" s="79"/>
      <c r="AO24" s="79"/>
      <c r="AP24" s="84"/>
      <c r="AQ24" s="76"/>
      <c r="AR24" s="81"/>
      <c r="AS24" s="13">
        <v>0</v>
      </c>
      <c r="AT24" s="14">
        <v>0</v>
      </c>
      <c r="AU24" s="81"/>
      <c r="AV24" s="81"/>
      <c r="AW24" s="272"/>
      <c r="AX24" s="79"/>
      <c r="AY24" s="79"/>
      <c r="AZ24" s="79"/>
      <c r="BA24" s="79"/>
      <c r="BB24" s="79"/>
      <c r="BC24" s="84"/>
    </row>
    <row r="25" spans="1:55" ht="15.75" thickBot="1" x14ac:dyDescent="0.3">
      <c r="A25" s="335"/>
      <c r="B25" s="336"/>
      <c r="C25" s="337"/>
      <c r="D25" s="39"/>
      <c r="E25" s="42"/>
      <c r="F25" s="74">
        <f xml:space="preserve"> - COS(PI() * ABS($G$13 / $G$16))</f>
        <v>0.91518191981363373</v>
      </c>
      <c r="G25" s="75">
        <f xml:space="preserve"> SIN(PI() * ABS($G$13 / $G$16))</f>
        <v>0.40304100740027898</v>
      </c>
      <c r="H25" s="81"/>
      <c r="I25" s="81"/>
      <c r="J25" s="272"/>
      <c r="K25" s="79"/>
      <c r="L25" s="79"/>
      <c r="M25" s="79"/>
      <c r="N25" s="79"/>
      <c r="O25" s="79"/>
      <c r="P25" s="51"/>
      <c r="Q25" s="76"/>
      <c r="R25" s="81"/>
      <c r="S25" s="74">
        <f xml:space="preserve"> - COS(PI() * ABS($T$13 / $T$16))</f>
        <v>0.89091390838308382</v>
      </c>
      <c r="T25" s="75">
        <f xml:space="preserve"> SIN(PI() * ABS($T$13 / $T$16))</f>
        <v>0.45417222267503116</v>
      </c>
      <c r="U25" s="81"/>
      <c r="V25" s="81"/>
      <c r="W25" s="272"/>
      <c r="X25" s="79"/>
      <c r="Y25" s="79"/>
      <c r="Z25" s="79"/>
      <c r="AA25" s="79"/>
      <c r="AB25" s="79"/>
      <c r="AC25" s="79"/>
      <c r="AD25" s="76"/>
      <c r="AE25" s="81"/>
      <c r="AF25" s="15">
        <f xml:space="preserve"> - COS(PI() * ABS($AG$13 / $AG$16))</f>
        <v>0.94560198590596589</v>
      </c>
      <c r="AG25" s="16">
        <f xml:space="preserve"> SIN(PI() * ABS($AG$13 / $AG$16))</f>
        <v>0.32532581245682546</v>
      </c>
      <c r="AH25" s="81"/>
      <c r="AI25" s="81"/>
      <c r="AJ25" s="272"/>
      <c r="AK25" s="79"/>
      <c r="AL25" s="79"/>
      <c r="AM25" s="79"/>
      <c r="AN25" s="79"/>
      <c r="AO25" s="79"/>
      <c r="AP25" s="84"/>
      <c r="AQ25" s="76"/>
      <c r="AR25" s="81"/>
      <c r="AS25" s="15">
        <f xml:space="preserve"> - COS(PI() * ABS($AT$13 / $AT$16))</f>
        <v>0.29570792816719704</v>
      </c>
      <c r="AT25" s="16">
        <f xml:space="preserve"> SIN(PI() * ABS($AT$13 / $AT$16))</f>
        <v>0.95527839984952234</v>
      </c>
      <c r="AU25" s="81"/>
      <c r="AV25" s="81"/>
      <c r="AW25" s="272"/>
      <c r="AX25" s="79"/>
      <c r="AY25" s="79"/>
      <c r="AZ25" s="79"/>
      <c r="BA25" s="79"/>
      <c r="BB25" s="79"/>
      <c r="BC25" s="84"/>
    </row>
    <row r="26" spans="1:55" ht="3.75" customHeight="1" thickBot="1" x14ac:dyDescent="0.3">
      <c r="A26" s="338"/>
      <c r="B26" s="339"/>
      <c r="C26" s="340"/>
      <c r="D26" s="53"/>
      <c r="E26" s="43"/>
      <c r="F26" s="296"/>
      <c r="G26" s="296"/>
      <c r="H26" s="296"/>
      <c r="I26" s="296"/>
      <c r="J26" s="296"/>
      <c r="K26" s="41"/>
      <c r="L26" s="41"/>
      <c r="M26" s="41"/>
      <c r="N26" s="41"/>
      <c r="O26" s="41"/>
      <c r="P26" s="52"/>
      <c r="Q26" s="77"/>
      <c r="R26" s="82"/>
      <c r="S26" s="273"/>
      <c r="T26" s="273"/>
      <c r="U26" s="273"/>
      <c r="V26" s="273"/>
      <c r="W26" s="273"/>
      <c r="X26" s="80"/>
      <c r="Y26" s="80"/>
      <c r="Z26" s="80"/>
      <c r="AA26" s="80"/>
      <c r="AB26" s="80"/>
      <c r="AC26" s="80"/>
      <c r="AD26" s="77"/>
      <c r="AE26" s="82"/>
      <c r="AF26" s="273"/>
      <c r="AG26" s="273"/>
      <c r="AH26" s="273"/>
      <c r="AI26" s="273"/>
      <c r="AJ26" s="273"/>
      <c r="AK26" s="80"/>
      <c r="AL26" s="80"/>
      <c r="AM26" s="80"/>
      <c r="AN26" s="80"/>
      <c r="AO26" s="80"/>
      <c r="AP26" s="85"/>
      <c r="AQ26" s="77"/>
      <c r="AR26" s="82"/>
      <c r="AS26" s="273"/>
      <c r="AT26" s="273"/>
      <c r="AU26" s="273"/>
      <c r="AV26" s="273"/>
      <c r="AW26" s="273"/>
      <c r="AX26" s="80"/>
      <c r="AY26" s="80"/>
      <c r="AZ26" s="80"/>
      <c r="BA26" s="80"/>
      <c r="BB26" s="80"/>
      <c r="BC26" s="85"/>
    </row>
    <row r="27" spans="1:55" hidden="1" x14ac:dyDescent="0.25">
      <c r="A27" s="22"/>
      <c r="B27" s="22"/>
      <c r="C27" s="22"/>
      <c r="E27" s="25"/>
      <c r="F27" s="25"/>
      <c r="G27" s="25"/>
      <c r="H27" s="25"/>
      <c r="I27" s="25"/>
      <c r="J27" s="25"/>
      <c r="K27" s="20"/>
      <c r="L27" s="20"/>
      <c r="M27" s="20"/>
      <c r="N27" s="20"/>
      <c r="O27" s="20"/>
      <c r="P27" s="20"/>
      <c r="R27" s="25"/>
      <c r="S27" s="25"/>
      <c r="T27" s="25"/>
      <c r="U27" s="25"/>
      <c r="V27" s="25"/>
      <c r="W27" s="25"/>
      <c r="X27" s="20"/>
      <c r="Y27" s="20"/>
      <c r="Z27" s="20"/>
      <c r="AA27" s="20"/>
      <c r="AB27" s="20"/>
      <c r="AC27" s="19"/>
      <c r="AE27" s="92"/>
      <c r="AF27" s="92"/>
      <c r="AG27" s="92"/>
      <c r="AH27" s="92"/>
      <c r="AI27" s="92"/>
      <c r="AJ27" s="92"/>
      <c r="AK27" s="19"/>
      <c r="AL27" s="19"/>
      <c r="AM27" s="19"/>
      <c r="AN27" s="19"/>
      <c r="AO27" s="19"/>
      <c r="AP27" s="20"/>
      <c r="AR27" s="25"/>
      <c r="AS27" s="25"/>
      <c r="AT27" s="25"/>
      <c r="AU27" s="25"/>
      <c r="AV27" s="25"/>
      <c r="AW27" s="25"/>
      <c r="AX27" s="20"/>
      <c r="AY27" s="20"/>
      <c r="AZ27" s="20"/>
      <c r="BA27" s="19"/>
      <c r="BB27" s="20"/>
      <c r="BC27" s="20"/>
    </row>
    <row r="28" spans="1:55" hidden="1" x14ac:dyDescent="0.25">
      <c r="E28" s="25"/>
      <c r="F28" s="271"/>
      <c r="G28" s="271"/>
      <c r="H28" s="271"/>
      <c r="I28" s="271"/>
      <c r="J28" s="271"/>
      <c r="K28" s="20"/>
      <c r="L28" s="20"/>
      <c r="M28" s="20"/>
      <c r="N28" s="20"/>
      <c r="O28" s="20"/>
      <c r="P28" s="20"/>
      <c r="R28" s="25"/>
      <c r="S28" s="271"/>
      <c r="T28" s="271"/>
      <c r="U28" s="271"/>
      <c r="V28" s="271"/>
      <c r="W28" s="271"/>
      <c r="X28" s="20"/>
      <c r="Y28" s="20"/>
      <c r="Z28" s="20"/>
      <c r="AA28" s="20"/>
      <c r="AB28" s="20"/>
      <c r="AC28" s="19"/>
      <c r="AE28" s="92"/>
      <c r="AF28" s="280"/>
      <c r="AG28" s="280"/>
      <c r="AH28" s="280"/>
      <c r="AI28" s="280"/>
      <c r="AJ28" s="280"/>
      <c r="AK28" s="19"/>
      <c r="AL28" s="19"/>
      <c r="AM28" s="19"/>
      <c r="AN28" s="19"/>
      <c r="AO28" s="19"/>
      <c r="AP28" s="20"/>
      <c r="AR28" s="25"/>
      <c r="AS28" s="271"/>
      <c r="AT28" s="271"/>
      <c r="AU28" s="271"/>
      <c r="AV28" s="271"/>
      <c r="AW28" s="271"/>
      <c r="AX28" s="20"/>
      <c r="AY28" s="20"/>
      <c r="AZ28" s="20"/>
      <c r="BA28" s="19"/>
      <c r="BB28" s="20"/>
      <c r="BC28" s="20"/>
    </row>
    <row r="29" spans="1:55" hidden="1" x14ac:dyDescent="0.25">
      <c r="E29" s="25"/>
      <c r="F29" s="271"/>
      <c r="G29" s="271"/>
      <c r="H29" s="271"/>
      <c r="I29" s="271"/>
      <c r="J29" s="271"/>
      <c r="K29" s="20"/>
      <c r="L29" s="20"/>
      <c r="M29" s="20"/>
      <c r="N29" s="20"/>
      <c r="O29" s="20"/>
      <c r="P29" s="20"/>
      <c r="R29" s="25"/>
      <c r="S29" s="271"/>
      <c r="T29" s="271"/>
      <c r="U29" s="271"/>
      <c r="V29" s="271"/>
      <c r="W29" s="271"/>
      <c r="X29" s="20"/>
      <c r="Y29" s="20"/>
      <c r="Z29" s="20"/>
      <c r="AA29" s="20"/>
      <c r="AB29" s="20"/>
      <c r="AC29" s="19"/>
      <c r="AE29" s="92"/>
      <c r="AF29" s="280"/>
      <c r="AG29" s="280"/>
      <c r="AH29" s="280"/>
      <c r="AI29" s="280"/>
      <c r="AJ29" s="280"/>
      <c r="AK29" s="19"/>
      <c r="AL29" s="19"/>
      <c r="AM29" s="19"/>
      <c r="AN29" s="19"/>
      <c r="AO29" s="19"/>
      <c r="AP29" s="20"/>
      <c r="AR29" s="25"/>
      <c r="AS29" s="271"/>
      <c r="AT29" s="271"/>
      <c r="AU29" s="271"/>
      <c r="AV29" s="271"/>
      <c r="AW29" s="271"/>
      <c r="AX29" s="20"/>
      <c r="AY29" s="20"/>
      <c r="AZ29" s="20"/>
      <c r="BA29" s="19"/>
      <c r="BB29" s="20"/>
      <c r="BC29" s="20"/>
    </row>
    <row r="30" spans="1:55" hidden="1" x14ac:dyDescent="0.25">
      <c r="E30" s="25"/>
      <c r="F30" s="271"/>
      <c r="G30" s="271"/>
      <c r="H30" s="271"/>
      <c r="I30" s="271"/>
      <c r="J30" s="271"/>
      <c r="K30" s="20"/>
      <c r="L30" s="20"/>
      <c r="M30" s="20"/>
      <c r="N30" s="20"/>
      <c r="O30" s="20"/>
      <c r="P30" s="20"/>
      <c r="R30" s="25"/>
      <c r="S30" s="271"/>
      <c r="T30" s="271"/>
      <c r="U30" s="271"/>
      <c r="V30" s="271"/>
      <c r="W30" s="271"/>
      <c r="X30" s="20"/>
      <c r="Y30" s="20"/>
      <c r="Z30" s="20"/>
      <c r="AA30" s="20"/>
      <c r="AB30" s="20"/>
      <c r="AC30" s="19"/>
      <c r="AE30" s="92"/>
      <c r="AF30" s="280"/>
      <c r="AG30" s="280"/>
      <c r="AH30" s="280"/>
      <c r="AI30" s="280"/>
      <c r="AJ30" s="280"/>
      <c r="AK30" s="19"/>
      <c r="AL30" s="19"/>
      <c r="AM30" s="19"/>
      <c r="AN30" s="19"/>
      <c r="AO30" s="19"/>
      <c r="AP30" s="20"/>
      <c r="AR30" s="25"/>
      <c r="AS30" s="271"/>
      <c r="AT30" s="271"/>
      <c r="AU30" s="271"/>
      <c r="AV30" s="271"/>
      <c r="AW30" s="271"/>
      <c r="AX30" s="20"/>
      <c r="AY30" s="20"/>
      <c r="AZ30" s="20"/>
      <c r="BA30" s="19"/>
      <c r="BB30" s="20"/>
      <c r="BC30" s="20"/>
    </row>
    <row r="31" spans="1:55" hidden="1" x14ac:dyDescent="0.25">
      <c r="E31" s="25"/>
      <c r="F31" s="26"/>
      <c r="G31" s="26"/>
      <c r="H31" s="26"/>
      <c r="I31" s="26"/>
      <c r="J31" s="26"/>
      <c r="K31" s="20"/>
      <c r="L31" s="20"/>
      <c r="M31" s="20"/>
      <c r="N31" s="20"/>
      <c r="O31" s="20"/>
      <c r="P31" s="20"/>
      <c r="R31" s="25"/>
      <c r="S31" s="26"/>
      <c r="T31" s="26"/>
      <c r="U31" s="26"/>
      <c r="V31" s="26"/>
      <c r="W31" s="26"/>
      <c r="X31" s="20"/>
      <c r="Y31" s="20"/>
      <c r="Z31" s="20"/>
      <c r="AA31" s="20"/>
      <c r="AB31" s="20"/>
      <c r="AC31" s="19"/>
      <c r="AE31" s="92"/>
      <c r="AF31" s="93"/>
      <c r="AG31" s="93"/>
      <c r="AH31" s="93"/>
      <c r="AI31" s="93"/>
      <c r="AJ31" s="93"/>
      <c r="AK31" s="19"/>
      <c r="AL31" s="19"/>
      <c r="AM31" s="19"/>
      <c r="AN31" s="19"/>
      <c r="AO31" s="19"/>
      <c r="AP31" s="20"/>
      <c r="AR31" s="25"/>
      <c r="AS31" s="26"/>
      <c r="AT31" s="26"/>
      <c r="AU31" s="26"/>
      <c r="AV31" s="26"/>
      <c r="AW31" s="26"/>
      <c r="AX31" s="20"/>
      <c r="AY31" s="20"/>
      <c r="AZ31" s="20"/>
      <c r="BA31" s="19"/>
      <c r="BB31" s="20"/>
      <c r="BC31" s="20"/>
    </row>
    <row r="32" spans="1:55" hidden="1" x14ac:dyDescent="0.25">
      <c r="E32" s="25"/>
      <c r="F32" s="271"/>
      <c r="G32" s="271"/>
      <c r="H32" s="271"/>
      <c r="I32" s="271"/>
      <c r="J32" s="271"/>
      <c r="K32" s="20"/>
      <c r="L32" s="20"/>
      <c r="M32" s="20"/>
      <c r="N32" s="20"/>
      <c r="O32" s="20"/>
      <c r="P32" s="20"/>
      <c r="R32" s="25"/>
      <c r="S32" s="271"/>
      <c r="T32" s="271"/>
      <c r="U32" s="271"/>
      <c r="V32" s="271"/>
      <c r="W32" s="271"/>
      <c r="X32" s="20"/>
      <c r="Y32" s="20"/>
      <c r="Z32" s="20"/>
      <c r="AA32" s="20"/>
      <c r="AB32" s="20"/>
      <c r="AC32" s="19"/>
      <c r="AE32" s="92"/>
      <c r="AF32" s="280"/>
      <c r="AG32" s="280"/>
      <c r="AH32" s="280"/>
      <c r="AI32" s="280"/>
      <c r="AJ32" s="280"/>
      <c r="AK32" s="19"/>
      <c r="AL32" s="19"/>
      <c r="AM32" s="19"/>
      <c r="AN32" s="19"/>
      <c r="AO32" s="19"/>
      <c r="AP32" s="20"/>
      <c r="AR32" s="25"/>
      <c r="AS32" s="271"/>
      <c r="AT32" s="271"/>
      <c r="AU32" s="271"/>
      <c r="AV32" s="271"/>
      <c r="AW32" s="271"/>
      <c r="AX32" s="20"/>
      <c r="AY32" s="20"/>
      <c r="AZ32" s="20"/>
      <c r="BA32" s="19"/>
      <c r="BB32" s="20"/>
      <c r="BC32" s="20"/>
    </row>
    <row r="33" spans="5:55" hidden="1" x14ac:dyDescent="0.25">
      <c r="E33" s="25"/>
      <c r="F33" s="271"/>
      <c r="G33" s="271"/>
      <c r="H33" s="271"/>
      <c r="I33" s="271"/>
      <c r="J33" s="271"/>
      <c r="K33" s="20"/>
      <c r="L33" s="20"/>
      <c r="M33" s="20"/>
      <c r="N33" s="20"/>
      <c r="O33" s="20"/>
      <c r="P33" s="20"/>
      <c r="R33" s="25"/>
      <c r="S33" s="271"/>
      <c r="T33" s="271"/>
      <c r="U33" s="271"/>
      <c r="V33" s="271"/>
      <c r="W33" s="271"/>
      <c r="X33" s="20"/>
      <c r="Y33" s="20"/>
      <c r="Z33" s="20"/>
      <c r="AA33" s="20"/>
      <c r="AB33" s="20"/>
      <c r="AC33" s="19"/>
      <c r="AE33" s="92"/>
      <c r="AF33" s="280"/>
      <c r="AG33" s="280"/>
      <c r="AH33" s="280"/>
      <c r="AI33" s="280"/>
      <c r="AJ33" s="280"/>
      <c r="AK33" s="19"/>
      <c r="AL33" s="19"/>
      <c r="AM33" s="19"/>
      <c r="AN33" s="19"/>
      <c r="AO33" s="19"/>
      <c r="AP33" s="20"/>
      <c r="AR33" s="25"/>
      <c r="AS33" s="271"/>
      <c r="AT33" s="271"/>
      <c r="AU33" s="271"/>
      <c r="AV33" s="271"/>
      <c r="AW33" s="271"/>
      <c r="AX33" s="20"/>
      <c r="AY33" s="20"/>
      <c r="AZ33" s="20"/>
      <c r="BA33" s="19"/>
      <c r="BB33" s="20"/>
      <c r="BC33" s="20"/>
    </row>
    <row r="34" spans="5:55" hidden="1" x14ac:dyDescent="0.25">
      <c r="E34" s="25"/>
      <c r="F34" s="271"/>
      <c r="G34" s="271"/>
      <c r="H34" s="271"/>
      <c r="I34" s="271"/>
      <c r="J34" s="271"/>
      <c r="K34" s="20"/>
      <c r="L34" s="20"/>
      <c r="M34" s="20"/>
      <c r="N34" s="20"/>
      <c r="O34" s="20"/>
      <c r="P34" s="20"/>
      <c r="R34" s="25"/>
      <c r="S34" s="271"/>
      <c r="T34" s="271"/>
      <c r="U34" s="271"/>
      <c r="V34" s="271"/>
      <c r="W34" s="271"/>
      <c r="X34" s="20"/>
      <c r="Y34" s="20"/>
      <c r="Z34" s="20"/>
      <c r="AA34" s="20"/>
      <c r="AB34" s="20"/>
      <c r="AC34" s="19"/>
      <c r="AE34" s="92"/>
      <c r="AF34" s="280"/>
      <c r="AG34" s="280"/>
      <c r="AH34" s="280"/>
      <c r="AI34" s="280"/>
      <c r="AJ34" s="280"/>
      <c r="AK34" s="19"/>
      <c r="AL34" s="19"/>
      <c r="AM34" s="19"/>
      <c r="AN34" s="19"/>
      <c r="AO34" s="19"/>
      <c r="AP34" s="20"/>
      <c r="AR34" s="25"/>
      <c r="AS34" s="271"/>
      <c r="AT34" s="271"/>
      <c r="AU34" s="271"/>
      <c r="AV34" s="271"/>
      <c r="AW34" s="271"/>
      <c r="AX34" s="20"/>
      <c r="AY34" s="20"/>
      <c r="AZ34" s="20"/>
      <c r="BA34" s="19"/>
      <c r="BB34" s="20"/>
      <c r="BC34" s="20"/>
    </row>
    <row r="35" spans="5:55" hidden="1" x14ac:dyDescent="0.25">
      <c r="E35" s="25"/>
      <c r="F35" s="25"/>
      <c r="G35" s="25"/>
      <c r="H35" s="25"/>
      <c r="I35" s="25"/>
      <c r="J35" s="25"/>
      <c r="K35" s="20"/>
      <c r="L35" s="20"/>
      <c r="M35" s="20"/>
      <c r="N35" s="20"/>
      <c r="O35" s="20"/>
      <c r="P35" s="20"/>
      <c r="R35" s="25"/>
      <c r="S35" s="25"/>
      <c r="T35" s="25"/>
      <c r="U35" s="25"/>
      <c r="V35" s="25"/>
      <c r="W35" s="25"/>
      <c r="X35" s="20"/>
      <c r="Y35" s="20"/>
      <c r="Z35" s="20"/>
      <c r="AA35" s="20"/>
      <c r="AB35" s="20"/>
      <c r="AC35" s="19"/>
      <c r="AE35" s="92"/>
      <c r="AF35" s="92"/>
      <c r="AG35" s="92"/>
      <c r="AH35" s="92"/>
      <c r="AI35" s="92"/>
      <c r="AJ35" s="92"/>
      <c r="AK35" s="19"/>
      <c r="AL35" s="19"/>
      <c r="AM35" s="19"/>
      <c r="AN35" s="19"/>
      <c r="AO35" s="19"/>
      <c r="AP35" s="20"/>
      <c r="AR35" s="25"/>
      <c r="AS35" s="25"/>
      <c r="AT35" s="25"/>
      <c r="AU35" s="25"/>
      <c r="AV35" s="25"/>
      <c r="AW35" s="25"/>
      <c r="AX35" s="20"/>
      <c r="AY35" s="20"/>
      <c r="AZ35" s="20"/>
      <c r="BA35" s="19"/>
      <c r="BB35" s="20"/>
      <c r="BC35" s="20"/>
    </row>
    <row r="36" spans="5:55" hidden="1" x14ac:dyDescent="0.25">
      <c r="E36" s="25"/>
      <c r="F36" s="25"/>
      <c r="G36" s="25"/>
      <c r="H36" s="25"/>
      <c r="I36" s="25"/>
      <c r="J36" s="25"/>
      <c r="K36" s="20"/>
      <c r="L36" s="20"/>
      <c r="M36" s="20"/>
      <c r="N36" s="20"/>
      <c r="O36" s="20"/>
      <c r="P36" s="20"/>
      <c r="R36" s="25"/>
      <c r="S36" s="25"/>
      <c r="T36" s="25"/>
      <c r="U36" s="25"/>
      <c r="V36" s="25"/>
      <c r="W36" s="25"/>
      <c r="X36" s="20"/>
      <c r="Y36" s="20"/>
      <c r="Z36" s="20"/>
      <c r="AA36" s="20"/>
      <c r="AB36" s="20"/>
      <c r="AC36" s="19"/>
      <c r="AE36" s="92"/>
      <c r="AF36" s="92"/>
      <c r="AG36" s="92"/>
      <c r="AH36" s="92"/>
      <c r="AI36" s="92"/>
      <c r="AJ36" s="92"/>
      <c r="AK36" s="19"/>
      <c r="AL36" s="19"/>
      <c r="AM36" s="19"/>
      <c r="AN36" s="19"/>
      <c r="AO36" s="19"/>
      <c r="AP36" s="20"/>
      <c r="AR36" s="25"/>
      <c r="AS36" s="25"/>
      <c r="AT36" s="25"/>
      <c r="AU36" s="25"/>
      <c r="AV36" s="25"/>
      <c r="AW36" s="25"/>
      <c r="AX36" s="20"/>
      <c r="AY36" s="20"/>
      <c r="AZ36" s="20"/>
      <c r="BA36" s="19"/>
      <c r="BB36" s="20"/>
      <c r="BC36" s="20"/>
    </row>
    <row r="37" spans="5:55" hidden="1" x14ac:dyDescent="0.25">
      <c r="E37" s="25"/>
      <c r="F37" s="25"/>
      <c r="G37" s="25"/>
      <c r="H37" s="25"/>
      <c r="I37" s="25"/>
      <c r="J37" s="25"/>
      <c r="K37" s="20"/>
      <c r="L37" s="20"/>
      <c r="M37" s="20"/>
      <c r="N37" s="20"/>
      <c r="O37" s="20"/>
      <c r="P37" s="20"/>
      <c r="R37" s="25"/>
      <c r="S37" s="25"/>
      <c r="T37" s="25"/>
      <c r="U37" s="25"/>
      <c r="V37" s="25"/>
      <c r="W37" s="25"/>
      <c r="X37" s="20"/>
      <c r="Y37" s="20"/>
      <c r="Z37" s="20"/>
      <c r="AA37" s="20"/>
      <c r="AB37" s="20"/>
      <c r="AC37" s="19"/>
      <c r="AE37" s="92"/>
      <c r="AF37" s="92"/>
      <c r="AG37" s="92"/>
      <c r="AH37" s="92"/>
      <c r="AI37" s="92"/>
      <c r="AJ37" s="92"/>
      <c r="AK37" s="19"/>
      <c r="AL37" s="19"/>
      <c r="AM37" s="19"/>
      <c r="AN37" s="19"/>
      <c r="AO37" s="19"/>
      <c r="AP37" s="20"/>
      <c r="AR37" s="25"/>
      <c r="AS37" s="25"/>
      <c r="AT37" s="25"/>
      <c r="AU37" s="25"/>
      <c r="AV37" s="25"/>
      <c r="AW37" s="25"/>
      <c r="AX37" s="20"/>
      <c r="AY37" s="20"/>
      <c r="AZ37" s="20"/>
      <c r="BA37" s="19"/>
      <c r="BB37" s="20"/>
      <c r="BC37" s="20"/>
    </row>
    <row r="38" spans="5:55" hidden="1" x14ac:dyDescent="0.25">
      <c r="E38" s="25"/>
      <c r="F38" s="25"/>
      <c r="G38" s="25"/>
      <c r="H38" s="25"/>
      <c r="I38" s="25"/>
      <c r="J38" s="25"/>
      <c r="K38" s="20"/>
      <c r="L38" s="20"/>
      <c r="M38" s="20"/>
      <c r="N38" s="20"/>
      <c r="O38" s="20"/>
      <c r="P38" s="20"/>
      <c r="R38" s="25"/>
      <c r="S38" s="25"/>
      <c r="T38" s="25"/>
      <c r="U38" s="25"/>
      <c r="V38" s="25"/>
      <c r="W38" s="25"/>
      <c r="X38" s="20"/>
      <c r="Y38" s="20"/>
      <c r="Z38" s="20"/>
      <c r="AA38" s="20"/>
      <c r="AB38" s="20"/>
      <c r="AC38" s="19"/>
      <c r="AE38" s="92"/>
      <c r="AF38" s="92"/>
      <c r="AG38" s="92"/>
      <c r="AH38" s="92"/>
      <c r="AI38" s="92"/>
      <c r="AJ38" s="92"/>
      <c r="AK38" s="19"/>
      <c r="AL38" s="19"/>
      <c r="AM38" s="19"/>
      <c r="AN38" s="19"/>
      <c r="AO38" s="19"/>
      <c r="AP38" s="20"/>
      <c r="AR38" s="25"/>
      <c r="AS38" s="25"/>
      <c r="AT38" s="25"/>
      <c r="AU38" s="25"/>
      <c r="AV38" s="25"/>
      <c r="AW38" s="25"/>
      <c r="AX38" s="20"/>
      <c r="AY38" s="20"/>
      <c r="AZ38" s="20"/>
      <c r="BA38" s="19"/>
      <c r="BB38" s="20"/>
      <c r="BC38" s="20"/>
    </row>
    <row r="39" spans="5:55" hidden="1" x14ac:dyDescent="0.25">
      <c r="E39" s="25"/>
      <c r="F39" s="25"/>
      <c r="G39" s="25"/>
      <c r="H39" s="25"/>
      <c r="I39" s="25"/>
      <c r="J39" s="25"/>
      <c r="K39" s="20"/>
      <c r="L39" s="20"/>
      <c r="M39" s="20"/>
      <c r="N39" s="20"/>
      <c r="O39" s="20"/>
      <c r="P39" s="20"/>
      <c r="R39" s="25"/>
      <c r="S39" s="25"/>
      <c r="T39" s="25"/>
      <c r="U39" s="25"/>
      <c r="V39" s="25"/>
      <c r="W39" s="25"/>
      <c r="X39" s="20"/>
      <c r="Y39" s="20"/>
      <c r="Z39" s="20"/>
      <c r="AA39" s="20"/>
      <c r="AB39" s="20"/>
      <c r="AC39" s="19"/>
      <c r="AE39" s="92"/>
      <c r="AF39" s="92"/>
      <c r="AG39" s="92"/>
      <c r="AH39" s="92"/>
      <c r="AI39" s="92"/>
      <c r="AJ39" s="92"/>
      <c r="AK39" s="19"/>
      <c r="AL39" s="19"/>
      <c r="AM39" s="19"/>
      <c r="AN39" s="19"/>
      <c r="AO39" s="19"/>
      <c r="AP39" s="20"/>
      <c r="AR39" s="25"/>
      <c r="AS39" s="25"/>
      <c r="AT39" s="25"/>
      <c r="AU39" s="25"/>
      <c r="AV39" s="25"/>
      <c r="AW39" s="25"/>
      <c r="AX39" s="20"/>
      <c r="AY39" s="20"/>
      <c r="AZ39" s="20"/>
      <c r="BA39" s="19"/>
      <c r="BB39" s="20"/>
      <c r="BC39" s="20"/>
    </row>
    <row r="40" spans="5:55" hidden="1" x14ac:dyDescent="0.25">
      <c r="E40" s="25"/>
      <c r="F40" s="25"/>
      <c r="G40" s="25"/>
      <c r="H40" s="25"/>
      <c r="I40" s="25"/>
      <c r="J40" s="25"/>
      <c r="K40" s="20"/>
      <c r="L40" s="20"/>
      <c r="M40" s="20"/>
      <c r="N40" s="20"/>
      <c r="O40" s="20"/>
      <c r="P40" s="20"/>
      <c r="R40" s="25"/>
      <c r="S40" s="25"/>
      <c r="T40" s="25"/>
      <c r="U40" s="25"/>
      <c r="V40" s="25"/>
      <c r="W40" s="25"/>
      <c r="X40" s="20"/>
      <c r="Y40" s="20"/>
      <c r="Z40" s="20"/>
      <c r="AA40" s="20"/>
      <c r="AB40" s="20"/>
      <c r="AC40" s="19"/>
      <c r="AE40" s="92"/>
      <c r="AF40" s="92"/>
      <c r="AG40" s="92"/>
      <c r="AH40" s="92"/>
      <c r="AI40" s="92"/>
      <c r="AJ40" s="92"/>
      <c r="AK40" s="19"/>
      <c r="AL40" s="19"/>
      <c r="AM40" s="19"/>
      <c r="AN40" s="19"/>
      <c r="AO40" s="19"/>
      <c r="AP40" s="20"/>
      <c r="AR40" s="25"/>
      <c r="AS40" s="25"/>
      <c r="AT40" s="25"/>
      <c r="AU40" s="25"/>
      <c r="AV40" s="25"/>
      <c r="AW40" s="25"/>
      <c r="AX40" s="20"/>
      <c r="AY40" s="20"/>
      <c r="AZ40" s="20"/>
      <c r="BA40" s="19"/>
      <c r="BB40" s="20"/>
      <c r="BC40" s="20"/>
    </row>
    <row r="41" spans="5:55" hidden="1" x14ac:dyDescent="0.25">
      <c r="E41" s="25"/>
      <c r="F41" s="25"/>
      <c r="G41" s="25"/>
      <c r="H41" s="25"/>
      <c r="I41" s="25"/>
      <c r="J41" s="25"/>
      <c r="K41" s="20"/>
      <c r="L41" s="20"/>
      <c r="M41" s="20"/>
      <c r="N41" s="20"/>
      <c r="O41" s="20"/>
      <c r="P41" s="20"/>
      <c r="R41" s="25"/>
      <c r="S41" s="25"/>
      <c r="T41" s="25"/>
      <c r="U41" s="25"/>
      <c r="V41" s="25"/>
      <c r="W41" s="25"/>
      <c r="X41" s="20"/>
      <c r="Y41" s="20"/>
      <c r="Z41" s="20"/>
      <c r="AA41" s="20"/>
      <c r="AB41" s="20"/>
      <c r="AC41" s="19"/>
      <c r="AE41" s="92"/>
      <c r="AF41" s="92"/>
      <c r="AG41" s="92"/>
      <c r="AH41" s="92"/>
      <c r="AI41" s="92"/>
      <c r="AJ41" s="92"/>
      <c r="AK41" s="19"/>
      <c r="AL41" s="19"/>
      <c r="AM41" s="19"/>
      <c r="AN41" s="19"/>
      <c r="AO41" s="19"/>
      <c r="AP41" s="20"/>
      <c r="AR41" s="25"/>
      <c r="AS41" s="25"/>
      <c r="AT41" s="25"/>
      <c r="AU41" s="25"/>
      <c r="AV41" s="25"/>
      <c r="AW41" s="25"/>
      <c r="AX41" s="20"/>
      <c r="AY41" s="20"/>
      <c r="AZ41" s="20"/>
      <c r="BA41" s="19"/>
      <c r="BB41" s="20"/>
      <c r="BC41" s="20"/>
    </row>
    <row r="42" spans="5:55" hidden="1" x14ac:dyDescent="0.25">
      <c r="E42" s="25"/>
      <c r="F42" s="25"/>
      <c r="G42" s="25"/>
      <c r="H42" s="25"/>
      <c r="I42" s="25"/>
      <c r="J42" s="25"/>
      <c r="K42" s="20"/>
      <c r="L42" s="20"/>
      <c r="M42" s="20"/>
      <c r="N42" s="20"/>
      <c r="O42" s="20"/>
      <c r="P42" s="20"/>
      <c r="R42" s="25"/>
      <c r="S42" s="25"/>
      <c r="T42" s="25"/>
      <c r="U42" s="25"/>
      <c r="V42" s="25"/>
      <c r="W42" s="25"/>
      <c r="X42" s="20"/>
      <c r="Y42" s="20"/>
      <c r="Z42" s="20"/>
      <c r="AA42" s="20"/>
      <c r="AB42" s="20"/>
      <c r="AC42" s="19"/>
      <c r="AE42" s="92"/>
      <c r="AF42" s="92"/>
      <c r="AG42" s="92"/>
      <c r="AH42" s="92"/>
      <c r="AI42" s="92"/>
      <c r="AJ42" s="92"/>
      <c r="AK42" s="19"/>
      <c r="AL42" s="19"/>
      <c r="AM42" s="19"/>
      <c r="AN42" s="19"/>
      <c r="AO42" s="19"/>
      <c r="AP42" s="20"/>
      <c r="AR42" s="25"/>
      <c r="AS42" s="25"/>
      <c r="AT42" s="25"/>
      <c r="AU42" s="25"/>
      <c r="AV42" s="25"/>
      <c r="AW42" s="25"/>
      <c r="AX42" s="20"/>
      <c r="AY42" s="20"/>
      <c r="AZ42" s="20"/>
      <c r="BA42" s="19"/>
      <c r="BB42" s="20"/>
      <c r="BC42" s="20"/>
    </row>
    <row r="43" spans="5:55" hidden="1" x14ac:dyDescent="0.25">
      <c r="E43" s="25"/>
      <c r="F43" s="25"/>
      <c r="G43" s="25"/>
      <c r="H43" s="25"/>
      <c r="I43" s="25"/>
      <c r="J43" s="25"/>
      <c r="K43" s="20"/>
      <c r="L43" s="20"/>
      <c r="M43" s="20"/>
      <c r="N43" s="20"/>
      <c r="O43" s="20"/>
      <c r="P43" s="20"/>
      <c r="R43" s="25"/>
      <c r="S43" s="25"/>
      <c r="T43" s="25"/>
      <c r="U43" s="25"/>
      <c r="V43" s="25"/>
      <c r="W43" s="25"/>
      <c r="X43" s="20"/>
      <c r="Y43" s="20"/>
      <c r="Z43" s="20"/>
      <c r="AA43" s="20"/>
      <c r="AB43" s="20"/>
      <c r="AC43" s="19"/>
      <c r="AE43" s="92"/>
      <c r="AF43" s="92"/>
      <c r="AG43" s="92"/>
      <c r="AH43" s="92"/>
      <c r="AI43" s="92"/>
      <c r="AJ43" s="92"/>
      <c r="AK43" s="19"/>
      <c r="AL43" s="19"/>
      <c r="AM43" s="19"/>
      <c r="AN43" s="19"/>
      <c r="AO43" s="19"/>
      <c r="AP43" s="20"/>
      <c r="AR43" s="25"/>
      <c r="AS43" s="25"/>
      <c r="AT43" s="25"/>
      <c r="AU43" s="25"/>
      <c r="AV43" s="25"/>
      <c r="AW43" s="25"/>
      <c r="AX43" s="20"/>
      <c r="AY43" s="20"/>
      <c r="AZ43" s="20"/>
      <c r="BA43" s="19"/>
      <c r="BB43" s="20"/>
      <c r="BC43" s="20"/>
    </row>
    <row r="44" spans="5:55" hidden="1" x14ac:dyDescent="0.25">
      <c r="E44" s="25"/>
      <c r="F44" s="25"/>
      <c r="G44" s="25"/>
      <c r="H44" s="25"/>
      <c r="I44" s="25"/>
      <c r="J44" s="25"/>
      <c r="K44" s="20"/>
      <c r="L44" s="20"/>
      <c r="M44" s="20"/>
      <c r="N44" s="20"/>
      <c r="O44" s="20"/>
      <c r="P44" s="20"/>
      <c r="R44" s="25"/>
      <c r="S44" s="25"/>
      <c r="T44" s="25"/>
      <c r="U44" s="25"/>
      <c r="V44" s="25"/>
      <c r="W44" s="25"/>
      <c r="X44" s="20"/>
      <c r="Y44" s="20"/>
      <c r="Z44" s="20"/>
      <c r="AA44" s="20"/>
      <c r="AB44" s="20"/>
      <c r="AC44" s="19"/>
      <c r="AE44" s="92"/>
      <c r="AF44" s="92"/>
      <c r="AG44" s="92"/>
      <c r="AH44" s="92"/>
      <c r="AI44" s="92"/>
      <c r="AJ44" s="92"/>
      <c r="AK44" s="19"/>
      <c r="AL44" s="19"/>
      <c r="AM44" s="19"/>
      <c r="AN44" s="19"/>
      <c r="AO44" s="19"/>
      <c r="AP44" s="20"/>
      <c r="AR44" s="25"/>
      <c r="AS44" s="25"/>
      <c r="AT44" s="25"/>
      <c r="AU44" s="25"/>
      <c r="AV44" s="25"/>
      <c r="AW44" s="25"/>
      <c r="AX44" s="20"/>
      <c r="AY44" s="20"/>
      <c r="AZ44" s="20"/>
      <c r="BA44" s="19"/>
      <c r="BB44" s="20"/>
      <c r="BC44" s="20"/>
    </row>
    <row r="45" spans="5:55" hidden="1" x14ac:dyDescent="0.25">
      <c r="E45" s="25"/>
      <c r="F45" s="25"/>
      <c r="G45" s="25"/>
      <c r="H45" s="25"/>
      <c r="I45" s="25"/>
      <c r="J45" s="25"/>
      <c r="K45" s="20"/>
      <c r="L45" s="20"/>
      <c r="M45" s="20"/>
      <c r="N45" s="20"/>
      <c r="O45" s="20"/>
      <c r="P45" s="20"/>
      <c r="R45" s="25"/>
      <c r="S45" s="25"/>
      <c r="T45" s="25"/>
      <c r="U45" s="25"/>
      <c r="V45" s="25"/>
      <c r="W45" s="25"/>
      <c r="X45" s="20"/>
      <c r="Y45" s="20"/>
      <c r="Z45" s="20"/>
      <c r="AA45" s="20"/>
      <c r="AB45" s="20"/>
      <c r="AC45" s="19"/>
      <c r="AE45" s="92"/>
      <c r="AF45" s="92"/>
      <c r="AG45" s="92"/>
      <c r="AH45" s="92"/>
      <c r="AI45" s="92"/>
      <c r="AJ45" s="92"/>
      <c r="AK45" s="19"/>
      <c r="AL45" s="19"/>
      <c r="AM45" s="19"/>
      <c r="AN45" s="19"/>
      <c r="AO45" s="19"/>
      <c r="AP45" s="20"/>
      <c r="AR45" s="25"/>
      <c r="AS45" s="25"/>
      <c r="AT45" s="25"/>
      <c r="AU45" s="25"/>
      <c r="AV45" s="25"/>
      <c r="AW45" s="25"/>
      <c r="AX45" s="20"/>
      <c r="AY45" s="20"/>
      <c r="AZ45" s="20"/>
      <c r="BA45" s="19"/>
      <c r="BB45" s="20"/>
      <c r="BC45" s="20"/>
    </row>
    <row r="46" spans="5:55" hidden="1" x14ac:dyDescent="0.25">
      <c r="E46" s="25"/>
      <c r="F46" s="25"/>
      <c r="G46" s="25"/>
      <c r="H46" s="25"/>
      <c r="I46" s="25"/>
      <c r="J46" s="25"/>
      <c r="K46" s="20"/>
      <c r="L46" s="20"/>
      <c r="M46" s="20"/>
      <c r="N46" s="20"/>
      <c r="O46" s="20"/>
      <c r="P46" s="20"/>
      <c r="R46" s="25"/>
      <c r="S46" s="25"/>
      <c r="T46" s="25"/>
      <c r="U46" s="25"/>
      <c r="V46" s="25"/>
      <c r="W46" s="25"/>
      <c r="X46" s="20"/>
      <c r="Y46" s="20"/>
      <c r="Z46" s="20"/>
      <c r="AA46" s="20"/>
      <c r="AB46" s="20"/>
      <c r="AC46" s="19"/>
      <c r="AE46" s="92"/>
      <c r="AF46" s="92"/>
      <c r="AG46" s="92"/>
      <c r="AH46" s="92"/>
      <c r="AI46" s="92"/>
      <c r="AJ46" s="92"/>
      <c r="AK46" s="19"/>
      <c r="AL46" s="19"/>
      <c r="AM46" s="19"/>
      <c r="AN46" s="19"/>
      <c r="AO46" s="19"/>
      <c r="AP46" s="20"/>
      <c r="AR46" s="25"/>
      <c r="AS46" s="25"/>
      <c r="AT46" s="25"/>
      <c r="AU46" s="25"/>
      <c r="AV46" s="25"/>
      <c r="AW46" s="25"/>
      <c r="AX46" s="20"/>
      <c r="AY46" s="20"/>
      <c r="AZ46" s="20"/>
      <c r="BA46" s="19"/>
      <c r="BB46" s="20"/>
      <c r="BC46" s="20"/>
    </row>
    <row r="47" spans="5:55" hidden="1" x14ac:dyDescent="0.25"/>
    <row r="48" spans="5:5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</sheetData>
  <mergeCells count="75">
    <mergeCell ref="A20:C26"/>
    <mergeCell ref="V3:W4"/>
    <mergeCell ref="R6:AB6"/>
    <mergeCell ref="AE6:AO6"/>
    <mergeCell ref="AI3:AJ4"/>
    <mergeCell ref="J22:J25"/>
    <mergeCell ref="I3:J4"/>
    <mergeCell ref="BD3:BD4"/>
    <mergeCell ref="BD5:BD6"/>
    <mergeCell ref="K3:K4"/>
    <mergeCell ref="L4:N4"/>
    <mergeCell ref="X3:X4"/>
    <mergeCell ref="Y4:AA4"/>
    <mergeCell ref="AX3:AX4"/>
    <mergeCell ref="AY3:BA3"/>
    <mergeCell ref="AY4:BA4"/>
    <mergeCell ref="O3:O4"/>
    <mergeCell ref="AB3:AB4"/>
    <mergeCell ref="BB3:BB4"/>
    <mergeCell ref="AS4:AU4"/>
    <mergeCell ref="AS3:AU3"/>
    <mergeCell ref="BC3:BC4"/>
    <mergeCell ref="E6:O6"/>
    <mergeCell ref="AR6:BA6"/>
    <mergeCell ref="AV3:AW4"/>
    <mergeCell ref="A18:B18"/>
    <mergeCell ref="A16:B16"/>
    <mergeCell ref="A19:B19"/>
    <mergeCell ref="A8:B8"/>
    <mergeCell ref="AC3:AC4"/>
    <mergeCell ref="A9:B11"/>
    <mergeCell ref="C9:C11"/>
    <mergeCell ref="A12:B12"/>
    <mergeCell ref="A15:B15"/>
    <mergeCell ref="A13:B13"/>
    <mergeCell ref="P3:P4"/>
    <mergeCell ref="A14:C14"/>
    <mergeCell ref="A17:C17"/>
    <mergeCell ref="A7:C7"/>
    <mergeCell ref="D1:P2"/>
    <mergeCell ref="W22:W25"/>
    <mergeCell ref="S26:W26"/>
    <mergeCell ref="S28:W30"/>
    <mergeCell ref="S32:W34"/>
    <mergeCell ref="Q1:AC2"/>
    <mergeCell ref="F26:J26"/>
    <mergeCell ref="F28:J30"/>
    <mergeCell ref="F32:J34"/>
    <mergeCell ref="S4:U4"/>
    <mergeCell ref="R3:R4"/>
    <mergeCell ref="Q3:Q4"/>
    <mergeCell ref="D3:D4"/>
    <mergeCell ref="E3:E4"/>
    <mergeCell ref="F4:H4"/>
    <mergeCell ref="AD1:AP2"/>
    <mergeCell ref="AF4:AH4"/>
    <mergeCell ref="AS32:AW34"/>
    <mergeCell ref="AW22:AW25"/>
    <mergeCell ref="AS26:AW26"/>
    <mergeCell ref="AS28:AW30"/>
    <mergeCell ref="AQ1:BC2"/>
    <mergeCell ref="AF32:AJ34"/>
    <mergeCell ref="AJ22:AJ25"/>
    <mergeCell ref="AF26:AJ26"/>
    <mergeCell ref="AF28:AJ30"/>
    <mergeCell ref="AD3:AD4"/>
    <mergeCell ref="AL4:AN4"/>
    <mergeCell ref="AP3:AP4"/>
    <mergeCell ref="AQ3:AQ4"/>
    <mergeCell ref="AR3:AR4"/>
    <mergeCell ref="C1:C2"/>
    <mergeCell ref="A3:B3"/>
    <mergeCell ref="A4:B4"/>
    <mergeCell ref="A6:B6"/>
    <mergeCell ref="A1:B2"/>
  </mergeCells>
  <dataValidations count="2">
    <dataValidation type="decimal" allowBlank="1" showInputMessage="1" showErrorMessage="1" errorTitle="Valor inválido" error="Para utilizar o gráfico de velocímetro adequadamente, você deve fornecer um valor entre zero e o máximo da última categoria." sqref="G13 T13 AG13 AT13">
      <formula1>0</formula1>
      <formula2>#REF!</formula2>
    </dataValidation>
    <dataValidation operator="greaterThan" allowBlank="1" showInputMessage="1" showErrorMessage="1" sqref="G12 T12 AG12 AT12"/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Cálculo OEE</vt:lpstr>
      <vt:lpstr>Disponibilidade</vt:lpstr>
      <vt:lpstr>Eficiência</vt:lpstr>
      <vt:lpstr>Qualidade</vt:lpstr>
      <vt:lpstr>OEE</vt:lpstr>
      <vt:lpstr>Disponibilidade!Area_de_impressao</vt:lpstr>
      <vt:lpstr>Eficiência!Area_de_impressao</vt:lpstr>
      <vt:lpstr>Qualidade!Area_de_impressao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TM-TECH</dc:creator>
  <cp:lastModifiedBy>Lucas Liachi</cp:lastModifiedBy>
  <dcterms:created xsi:type="dcterms:W3CDTF">2015-11-22T22:07:25Z</dcterms:created>
  <dcterms:modified xsi:type="dcterms:W3CDTF">2016-11-21T03:57:54Z</dcterms:modified>
</cp:coreProperties>
</file>